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G_Vollkostenrechnung\Vor- und Nachkalkulation\Kalkulationsschema\2026\"/>
    </mc:Choice>
  </mc:AlternateContent>
  <bookViews>
    <workbookView xWindow="0" yWindow="0" windowWidth="28800" windowHeight="13284"/>
  </bookViews>
  <sheets>
    <sheet name="Kalkulationstool_WB-Angebot" sheetId="1" r:id="rId1"/>
    <sheet name="Stundensaetze PersonalUni" sheetId="2" state="hidden" r:id="rId2"/>
    <sheet name="HIS-Ersteinrichtkost" sheetId="3" state="hidden" r:id="rId3"/>
    <sheet name="Hilfstabelle" sheetId="4" state="hidden" r:id="rId4"/>
  </sheets>
  <externalReferences>
    <externalReference r:id="rId5"/>
  </externalReferences>
  <definedNames>
    <definedName name="Cluster">'Stundensaetze PersonalUni'!$J$2:$J$4</definedName>
    <definedName name="_xlnm.Print_Area" localSheetId="2">'HIS-Ersteinrichtkost'!$A$1:$G$52</definedName>
    <definedName name="_xlnm.Print_Area" localSheetId="0">'Kalkulationstool_WB-Angebot'!$A$1:$Q$156</definedName>
    <definedName name="_xlnm.Print_Titles" localSheetId="0">'Kalkulationstool_WB-Angebot'!$1:$10</definedName>
    <definedName name="Entgeltgruppe">'Stundensaetze PersonalUni'!$A$3:$A$37</definedName>
    <definedName name="EntgeltgruppeAlle">'Stundensaetze PersonalUni'!$A$3:$A$39</definedName>
    <definedName name="EntgeltgruppeHiWi">'Stundensaetze PersonalUni'!$A$3:$A$37</definedName>
    <definedName name="Gewinnzuschlag">'Stundensaetze PersonalUni'!$G$2:$G$4</definedName>
    <definedName name="HiWi">'Stundensaetze PersonalUni'!#REF!</definedName>
    <definedName name="Jahr">'Stundensaetze PersonalUni'!$G$9:$G$26</definedName>
    <definedName name="Monat">'Stundensaetze PersonalUni'!$F$9:$F$20</definedName>
    <definedName name="Stellenanteil">'Stundensaetze PersonalUni'!$J$12:$J$19</definedName>
    <definedName name="Tag">'Stundensaetze PersonalUni'!$E$9:$E$39</definedName>
    <definedName name="Test">'Stundensaetze PersonalUni'!$E$2:$E$3</definedName>
    <definedName name="Umsatzsteuer">'Stundensaetze PersonalUni'!$H$2:$H$4</definedName>
    <definedName name="Vergütung">'Stundensaetze PersonalUni'!$A$3:$A$36</definedName>
    <definedName name="Zuschlag">'Stundensaetze PersonalUni'!$J$2:$K$4</definedName>
    <definedName name="Zuschlagssatz">'Stundensaetze PersonalUni'!$K$2:$K$4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4" l="1"/>
  <c r="M9" i="4"/>
  <c r="M8" i="4"/>
  <c r="M7" i="4"/>
  <c r="M6" i="4"/>
  <c r="M5" i="4"/>
  <c r="G45" i="3"/>
  <c r="G47" i="3" s="1"/>
  <c r="B49" i="3" s="1"/>
  <c r="G44" i="3"/>
  <c r="G43" i="3"/>
  <c r="G42" i="3"/>
  <c r="G41" i="3"/>
  <c r="E34" i="3"/>
  <c r="G34" i="3" s="1"/>
  <c r="G33" i="3"/>
  <c r="E33" i="3"/>
  <c r="E30" i="3"/>
  <c r="G30" i="3" s="1"/>
  <c r="G29" i="3"/>
  <c r="E29" i="3"/>
  <c r="G28" i="3"/>
  <c r="E28" i="3"/>
  <c r="E27" i="3"/>
  <c r="D26" i="3"/>
  <c r="D31" i="3" s="1"/>
  <c r="D36" i="3" s="1"/>
  <c r="C26" i="3"/>
  <c r="E26" i="3" s="1"/>
  <c r="G26" i="3" s="1"/>
  <c r="G31" i="3" s="1"/>
  <c r="G37" i="3" s="1"/>
  <c r="B50" i="3" s="1"/>
  <c r="D19" i="3"/>
  <c r="G12" i="3"/>
  <c r="G10" i="3"/>
  <c r="G9" i="3"/>
  <c r="D8" i="3"/>
  <c r="D20" i="3" s="1"/>
  <c r="G6" i="3"/>
  <c r="G14" i="3" s="1"/>
  <c r="G22" i="3" s="1"/>
  <c r="B51" i="3" s="1"/>
  <c r="G5" i="3"/>
  <c r="D4" i="3"/>
  <c r="Q39" i="2"/>
  <c r="B39" i="2"/>
  <c r="Q38" i="2"/>
  <c r="B38" i="2"/>
  <c r="Q37" i="2"/>
  <c r="B37" i="2"/>
  <c r="Q36" i="2"/>
  <c r="B36" i="2"/>
  <c r="Q35" i="2"/>
  <c r="B35" i="2"/>
  <c r="Q34" i="2"/>
  <c r="B34" i="2"/>
  <c r="Q33" i="2"/>
  <c r="B33" i="2"/>
  <c r="Q32" i="2"/>
  <c r="B32" i="2"/>
  <c r="Q31" i="2"/>
  <c r="B31" i="2"/>
  <c r="Q30" i="2"/>
  <c r="B30" i="2"/>
  <c r="Q29" i="2"/>
  <c r="B29" i="2"/>
  <c r="Q28" i="2"/>
  <c r="B28" i="2"/>
  <c r="Q27" i="2"/>
  <c r="B27" i="2"/>
  <c r="Q26" i="2"/>
  <c r="B26" i="2"/>
  <c r="Q25" i="2"/>
  <c r="B25" i="2"/>
  <c r="Q24" i="2"/>
  <c r="B24" i="2"/>
  <c r="Q23" i="2"/>
  <c r="B23" i="2"/>
  <c r="Q22" i="2"/>
  <c r="B22" i="2"/>
  <c r="Q21" i="2"/>
  <c r="B21" i="2"/>
  <c r="Q20" i="2"/>
  <c r="B20" i="2"/>
  <c r="Q19" i="2"/>
  <c r="B19" i="2"/>
  <c r="Q18" i="2"/>
  <c r="B18" i="2"/>
  <c r="Q17" i="2"/>
  <c r="B17" i="2"/>
  <c r="Q16" i="2"/>
  <c r="B16" i="2"/>
  <c r="Q15" i="2"/>
  <c r="Q14" i="2"/>
  <c r="Q13" i="2"/>
  <c r="Q12" i="2"/>
  <c r="Q11" i="2"/>
  <c r="Q10" i="2"/>
  <c r="Q9" i="2"/>
  <c r="Q8" i="2"/>
  <c r="Q7" i="2"/>
  <c r="Q6" i="2"/>
  <c r="Q5" i="2"/>
  <c r="Q4" i="2"/>
  <c r="Q3" i="2"/>
  <c r="Q2" i="2"/>
  <c r="L140" i="1"/>
  <c r="F135" i="1"/>
  <c r="L138" i="1" s="1"/>
  <c r="N123" i="1"/>
  <c r="I131" i="1" s="1"/>
  <c r="N121" i="1"/>
  <c r="N120" i="1"/>
  <c r="N119" i="1"/>
  <c r="O110" i="1"/>
  <c r="Q110" i="1" s="1"/>
  <c r="O109" i="1"/>
  <c r="Q109" i="1" s="1"/>
  <c r="O106" i="1"/>
  <c r="Q106" i="1" s="1"/>
  <c r="O105" i="1"/>
  <c r="Q105" i="1" s="1"/>
  <c r="O102" i="1"/>
  <c r="Q102" i="1" s="1"/>
  <c r="O101" i="1"/>
  <c r="Q101" i="1" s="1"/>
  <c r="Q98" i="1"/>
  <c r="L95" i="1"/>
  <c r="Q95" i="1" s="1"/>
  <c r="L94" i="1"/>
  <c r="Q94" i="1" s="1"/>
  <c r="O88" i="1"/>
  <c r="Q88" i="1" s="1"/>
  <c r="O87" i="1"/>
  <c r="Q87" i="1" s="1"/>
  <c r="O84" i="1"/>
  <c r="Q84" i="1" s="1"/>
  <c r="O83" i="1"/>
  <c r="Q83" i="1" s="1"/>
  <c r="O80" i="1"/>
  <c r="Q80" i="1" s="1"/>
  <c r="O79" i="1"/>
  <c r="Q79" i="1" s="1"/>
  <c r="Q76" i="1"/>
  <c r="L73" i="1"/>
  <c r="Q73" i="1" s="1"/>
  <c r="L72" i="1"/>
  <c r="Q72" i="1" s="1"/>
  <c r="O66" i="1"/>
  <c r="Q66" i="1" s="1"/>
  <c r="O65" i="1"/>
  <c r="Q65" i="1" s="1"/>
  <c r="O62" i="1"/>
  <c r="Q62" i="1" s="1"/>
  <c r="O61" i="1"/>
  <c r="Q61" i="1" s="1"/>
  <c r="O58" i="1"/>
  <c r="Q58" i="1" s="1"/>
  <c r="O57" i="1"/>
  <c r="Q57" i="1" s="1"/>
  <c r="Q54" i="1"/>
  <c r="L51" i="1"/>
  <c r="Q51" i="1" s="1"/>
  <c r="L50" i="1"/>
  <c r="Q50" i="1" s="1"/>
  <c r="Q40" i="1"/>
  <c r="I129" i="1" s="1"/>
  <c r="L34" i="1"/>
  <c r="O6" i="1"/>
  <c r="Q67" i="1" l="1"/>
  <c r="Q129" i="1" s="1"/>
  <c r="D152" i="1"/>
  <c r="Q89" i="1"/>
  <c r="Q111" i="1"/>
  <c r="Q133" i="1" s="1"/>
  <c r="C31" i="3"/>
  <c r="E31" i="3" l="1"/>
  <c r="C36" i="3"/>
  <c r="Q130" i="1"/>
  <c r="Q135" i="1" s="1"/>
  <c r="I130" i="1"/>
  <c r="I133" i="1" s="1"/>
  <c r="I135" i="1" l="1"/>
  <c r="I138" i="1" s="1"/>
  <c r="I140" i="1" s="1"/>
  <c r="O150" i="1" l="1"/>
  <c r="G150" i="1"/>
  <c r="B14" i="2"/>
  <c r="B13" i="2"/>
  <c r="B10" i="2"/>
  <c r="B12" i="2"/>
  <c r="B6" i="2"/>
  <c r="B15" i="2"/>
  <c r="B4" i="2"/>
  <c r="B9" i="2"/>
  <c r="B2" i="2"/>
  <c r="B7" i="2"/>
  <c r="B11" i="2"/>
  <c r="B8" i="2"/>
  <c r="B5" i="2"/>
  <c r="B3" i="2"/>
</calcChain>
</file>

<file path=xl/comments1.xml><?xml version="1.0" encoding="utf-8"?>
<comments xmlns="http://schemas.openxmlformats.org/spreadsheetml/2006/main">
  <authors>
    <author>Carola Sann</author>
    <author>gn1377</author>
  </authors>
  <commentList>
    <comment ref="N6" authorId="0" shapeId="0">
      <text>
        <r>
          <rPr>
            <sz val="9"/>
            <color indexed="81"/>
            <rFont val="Tahoma"/>
            <family val="2"/>
          </rPr>
          <t xml:space="preserve">Angabe der Präsenztage in der HS zur Plausibilisierung der Raummiete intern notwendig
</t>
        </r>
      </text>
    </comment>
    <comment ref="I17" authorId="0" shapeId="0">
      <text>
        <r>
          <rPr>
            <b/>
            <sz val="9"/>
            <color indexed="81"/>
            <rFont val="Tahoma"/>
            <family val="2"/>
          </rPr>
          <t>Geschäftsbedarf:</t>
        </r>
        <r>
          <rPr>
            <sz val="9"/>
            <color indexed="81"/>
            <rFont val="Tahoma"/>
            <family val="2"/>
          </rPr>
          <t xml:space="preserve">
z. B. Büromaterial, Telefon
</t>
        </r>
      </text>
    </comment>
    <comment ref="I19" authorId="0" shapeId="0">
      <text>
        <r>
          <rPr>
            <b/>
            <sz val="9"/>
            <color indexed="81"/>
            <rFont val="Tahoma"/>
            <family val="2"/>
          </rPr>
          <t>Werbemateriali:</t>
        </r>
        <r>
          <rPr>
            <sz val="9"/>
            <color indexed="81"/>
            <rFont val="Tahoma"/>
            <family val="2"/>
          </rPr>
          <t xml:space="preserve">
z. B.Infomaterial (Gestaltung durch Externe, Druckkosten)</t>
        </r>
      </text>
    </comment>
    <comment ref="I21" authorId="0" shapeId="0">
      <text>
        <r>
          <rPr>
            <b/>
            <sz val="9"/>
            <color indexed="81"/>
            <rFont val="Tahoma"/>
            <family val="2"/>
          </rPr>
          <t>Geschäftsbedarf:</t>
        </r>
        <r>
          <rPr>
            <sz val="9"/>
            <color indexed="81"/>
            <rFont val="Tahoma"/>
            <family val="2"/>
          </rPr>
          <t xml:space="preserve">
z. B. Büromaterial, Telefon
</t>
        </r>
      </text>
    </comment>
    <comment ref="I23" authorId="0" shapeId="0">
      <text>
        <r>
          <rPr>
            <b/>
            <sz val="9"/>
            <color indexed="81"/>
            <rFont val="Tahoma"/>
            <family val="2"/>
          </rPr>
          <t>Geschäftsbedarf:</t>
        </r>
        <r>
          <rPr>
            <sz val="9"/>
            <color indexed="81"/>
            <rFont val="Tahoma"/>
            <family val="2"/>
          </rPr>
          <t xml:space="preserve">
z. B. Büromaterial, Telefon
</t>
        </r>
      </text>
    </comment>
    <comment ref="I27" authorId="0" shapeId="0">
      <text>
        <r>
          <rPr>
            <b/>
            <sz val="9"/>
            <color indexed="81"/>
            <rFont val="Tahoma"/>
            <family val="2"/>
          </rPr>
          <t>Geschäftsbedarf:</t>
        </r>
        <r>
          <rPr>
            <sz val="9"/>
            <color indexed="81"/>
            <rFont val="Tahoma"/>
            <family val="2"/>
          </rPr>
          <t xml:space="preserve">
z. B. Büromaterial, Telefon
</t>
        </r>
      </text>
    </comment>
    <comment ref="I29" authorId="0" shapeId="0">
      <text>
        <r>
          <rPr>
            <b/>
            <sz val="9"/>
            <color indexed="81"/>
            <rFont val="Tahoma"/>
            <family val="2"/>
          </rPr>
          <t>Geschäftsbedarf:</t>
        </r>
        <r>
          <rPr>
            <sz val="9"/>
            <color indexed="81"/>
            <rFont val="Tahoma"/>
            <family val="2"/>
          </rPr>
          <t xml:space="preserve">
z. B. Büromaterial, Telefon
</t>
        </r>
      </text>
    </comment>
    <comment ref="I31" authorId="0" shapeId="0">
      <text>
        <r>
          <rPr>
            <b/>
            <sz val="9"/>
            <color indexed="81"/>
            <rFont val="Tahoma"/>
            <family val="2"/>
          </rPr>
          <t>Geschäftsbedarf:</t>
        </r>
        <r>
          <rPr>
            <sz val="9"/>
            <color indexed="81"/>
            <rFont val="Tahoma"/>
            <family val="2"/>
          </rPr>
          <t xml:space="preserve">
z. B. Büromaterial, Telefon
</t>
        </r>
      </text>
    </comment>
    <comment ref="E33" authorId="0" shapeId="0">
      <text>
        <r>
          <rPr>
            <b/>
            <sz val="9"/>
            <color indexed="81"/>
            <rFont val="Tahoma"/>
            <family val="2"/>
          </rPr>
          <t>gn1377:</t>
        </r>
        <r>
          <rPr>
            <sz val="9"/>
            <color indexed="81"/>
            <rFont val="Tahoma"/>
            <family val="2"/>
          </rPr>
          <t xml:space="preserve">
kalkulatorische Raummiete für Nutzung Räume der JLU</t>
        </r>
      </text>
    </comment>
    <comment ref="I33" authorId="0" shapeId="0">
      <text>
        <r>
          <rPr>
            <b/>
            <sz val="9"/>
            <color indexed="81"/>
            <rFont val="Tahoma"/>
            <family val="2"/>
          </rPr>
          <t>Geschäftsbedarf:</t>
        </r>
        <r>
          <rPr>
            <sz val="9"/>
            <color indexed="81"/>
            <rFont val="Tahoma"/>
            <family val="2"/>
          </rPr>
          <t xml:space="preserve">
z. B. Büromaterial, Telefon
</t>
        </r>
      </text>
    </comment>
    <comment ref="I34" authorId="0" shapeId="0">
      <text>
        <r>
          <rPr>
            <b/>
            <sz val="9"/>
            <color indexed="81"/>
            <rFont val="Tahoma"/>
            <family val="2"/>
          </rPr>
          <t>Geschäftsbedarf:</t>
        </r>
        <r>
          <rPr>
            <sz val="9"/>
            <color indexed="81"/>
            <rFont val="Tahoma"/>
            <family val="2"/>
          </rPr>
          <t xml:space="preserve">
z. B. Büromaterial, Telefon
</t>
        </r>
      </text>
    </comment>
    <comment ref="I40" authorId="0" shapeId="0">
      <text>
        <r>
          <rPr>
            <b/>
            <sz val="9"/>
            <color indexed="81"/>
            <rFont val="Tahoma"/>
            <family val="2"/>
          </rPr>
          <t xml:space="preserve">Geschäftsbedarf:
</t>
        </r>
        <r>
          <rPr>
            <sz val="9"/>
            <color indexed="81"/>
            <rFont val="Tahoma"/>
            <family val="2"/>
          </rPr>
          <t>z. B. Büromaterial, Porto, Telefon</t>
        </r>
        <r>
          <rPr>
            <b/>
            <sz val="9"/>
            <color indexed="81"/>
            <rFont val="Tahoma"/>
            <family val="2"/>
          </rPr>
          <t xml:space="preserve">
</t>
        </r>
      </text>
    </comment>
    <comment ref="E49" authorId="0" shapeId="0">
      <text>
        <r>
          <rPr>
            <b/>
            <sz val="9"/>
            <color indexed="81"/>
            <rFont val="Tahoma"/>
            <family val="2"/>
          </rPr>
          <t>HSPersonal in Nebentätigkeit</t>
        </r>
        <r>
          <rPr>
            <sz val="9"/>
            <color indexed="81"/>
            <rFont val="Tahoma"/>
            <family val="2"/>
          </rPr>
          <t xml:space="preserve">
Hochschulpersona,l welches die Referententätigkeit als genehm. Nebentätigkeit durchführt!</t>
        </r>
      </text>
    </comment>
    <comment ref="E50" authorId="0" shapeId="0">
      <text>
        <r>
          <rPr>
            <b/>
            <sz val="9"/>
            <color indexed="81"/>
            <rFont val="Tahoma"/>
            <family val="2"/>
          </rPr>
          <t>gn1377:</t>
        </r>
        <r>
          <rPr>
            <sz val="9"/>
            <color indexed="81"/>
            <rFont val="Tahoma"/>
            <family val="2"/>
          </rPr>
          <t xml:space="preserve">
Sofern ein geringerer Stundensätze vereinbart wird, bitte Eintragung in der Rubrik "Externe Referenten" vornehmen und dort als Pauschale ausweisen.
Bei der Vorlage zur Prüfung der Kalkulatoin bitte einen entsprechenden Hinweis zur Berechnung des Pauschalbetrages beifügen.</t>
        </r>
      </text>
    </comment>
    <comment ref="I65" authorId="1" shapeId="0">
      <text>
        <r>
          <rPr>
            <b/>
            <sz val="9"/>
            <color indexed="81"/>
            <rFont val="Tahoma"/>
            <family val="2"/>
          </rPr>
          <t>Zeitaufschreibung:</t>
        </r>
        <r>
          <rPr>
            <sz val="9"/>
            <color indexed="81"/>
            <rFont val="Tahoma"/>
            <family val="2"/>
          </rPr>
          <t xml:space="preserve">
sofern nur die Anzahl der Gesamtstd. Kalkuliert wird bitte bei dem Feld "Anzahl Projekttage" den Wert 1 eintragen, da sonst der Wert nicht berechnet wird.
</t>
        </r>
      </text>
    </comment>
    <comment ref="E71" authorId="0" shapeId="0">
      <text>
        <r>
          <rPr>
            <b/>
            <sz val="9"/>
            <color indexed="81"/>
            <rFont val="Tahoma"/>
            <family val="2"/>
          </rPr>
          <t>HSPersonal in Nebentätigkeit</t>
        </r>
        <r>
          <rPr>
            <sz val="9"/>
            <color indexed="81"/>
            <rFont val="Tahoma"/>
            <family val="2"/>
          </rPr>
          <t xml:space="preserve">
Hochschulpersona,l welches die Referententätigkeit als genehm. Nebentätigkeit durchführt!</t>
        </r>
      </text>
    </comment>
    <comment ref="E72" authorId="0" shapeId="0">
      <text>
        <r>
          <rPr>
            <b/>
            <sz val="9"/>
            <color indexed="81"/>
            <rFont val="Tahoma"/>
            <family val="2"/>
          </rPr>
          <t>gn1377:</t>
        </r>
        <r>
          <rPr>
            <sz val="9"/>
            <color indexed="81"/>
            <rFont val="Tahoma"/>
            <family val="2"/>
          </rPr>
          <t xml:space="preserve">
Sofern ein geringerer Stundensätze vereinbart wird, bitte Eintragung in der Rubrik "Externe Referenten" vornehmen und dort als Pauschale ausweisen.
Bei der Vorlage zur Prüfung der Kalkulatoin bitte einen entsprechenden Hinweis zur Berechnung des Pauschalbetrages beifügen.</t>
        </r>
      </text>
    </comment>
    <comment ref="I87" authorId="1" shapeId="0">
      <text>
        <r>
          <rPr>
            <b/>
            <sz val="9"/>
            <color indexed="81"/>
            <rFont val="Tahoma"/>
            <family val="2"/>
          </rPr>
          <t xml:space="preserve">Zeitaufschreibung:
</t>
        </r>
        <r>
          <rPr>
            <sz val="9"/>
            <color indexed="81"/>
            <rFont val="Tahoma"/>
            <family val="2"/>
          </rPr>
          <t>sofern nur die Anzahl der Gesamtstd. Kalkuliert wird bitte bei dem Feld "Anzahl Projekttage" den Wert 1 eintragen, da sonst der Wert nicht berechnet wird.</t>
        </r>
        <r>
          <rPr>
            <sz val="9"/>
            <color indexed="81"/>
            <rFont val="Tahoma"/>
            <family val="2"/>
          </rPr>
          <t xml:space="preserve">
</t>
        </r>
      </text>
    </comment>
    <comment ref="E93" authorId="0" shapeId="0">
      <text>
        <r>
          <rPr>
            <b/>
            <sz val="9"/>
            <color indexed="81"/>
            <rFont val="Tahoma"/>
            <family val="2"/>
          </rPr>
          <t>HSPersonal in Nebentätigkeit</t>
        </r>
        <r>
          <rPr>
            <sz val="9"/>
            <color indexed="81"/>
            <rFont val="Tahoma"/>
            <family val="2"/>
          </rPr>
          <t xml:space="preserve">
Hochschulpersona,l welches die Referententätigkeit als genehm. Nebentätigkeit durchführt!</t>
        </r>
      </text>
    </comment>
    <comment ref="E94" authorId="0" shapeId="0">
      <text>
        <r>
          <rPr>
            <b/>
            <sz val="9"/>
            <color indexed="81"/>
            <rFont val="Tahoma"/>
            <family val="2"/>
          </rPr>
          <t>gn1377:</t>
        </r>
        <r>
          <rPr>
            <sz val="9"/>
            <color indexed="81"/>
            <rFont val="Tahoma"/>
            <family val="2"/>
          </rPr>
          <t xml:space="preserve">
Sofern ein geringerer Stundensätze vereinbart wird, bitte Eintragung in der Rubrik "Externe Referenten" vornehmen und dort als Pauschale ausweisen.
Bei der Vorlage zur Prüfung der Kalkulatoin bitte einen entsprechenden Hinweis zur Berechnung des Pauschalbetrages beifügen.</t>
        </r>
      </text>
    </comment>
    <comment ref="I109" authorId="1" shapeId="0">
      <text>
        <r>
          <rPr>
            <b/>
            <sz val="9"/>
            <color indexed="81"/>
            <rFont val="Tahoma"/>
            <family val="2"/>
          </rPr>
          <t xml:space="preserve">Zeitaufschreibung:
</t>
        </r>
        <r>
          <rPr>
            <sz val="9"/>
            <color indexed="81"/>
            <rFont val="Tahoma"/>
            <family val="2"/>
          </rPr>
          <t>sofern nur die Anzahl der Gesamtstd. Kalkuliert wird bitte bei dem Feld "Anzahl Projekttage" den Wert 1 eintragen, da sonst der Wert nicht berechnet wird.</t>
        </r>
        <r>
          <rPr>
            <sz val="9"/>
            <color indexed="81"/>
            <rFont val="Tahoma"/>
            <family val="2"/>
          </rPr>
          <t xml:space="preserve">
</t>
        </r>
      </text>
    </comment>
    <comment ref="E135" authorId="0" shapeId="0">
      <text>
        <r>
          <rPr>
            <b/>
            <sz val="9"/>
            <color indexed="81"/>
            <rFont val="Tahoma"/>
            <family val="2"/>
          </rPr>
          <t>GK-Zuschlag</t>
        </r>
        <r>
          <rPr>
            <sz val="9"/>
            <color indexed="81"/>
            <rFont val="Tahoma"/>
            <family val="2"/>
          </rPr>
          <t xml:space="preserve"> für
- Verwaltung
- Sonstige Einrichtungen
- FB Overhead</t>
        </r>
      </text>
    </comment>
  </commentList>
</comments>
</file>

<file path=xl/sharedStrings.xml><?xml version="1.0" encoding="utf-8"?>
<sst xmlns="http://schemas.openxmlformats.org/spreadsheetml/2006/main" count="367" uniqueCount="266">
  <si>
    <t>Kalkulation Weiterbildungsangebot
auf Basis Gesamtkosten 2026</t>
  </si>
  <si>
    <t>I</t>
  </si>
  <si>
    <t>Weiterbildungsangebot</t>
  </si>
  <si>
    <t>II</t>
  </si>
  <si>
    <t>Verantwortlicher</t>
  </si>
  <si>
    <t>Präsenztage</t>
  </si>
  <si>
    <t>III</t>
  </si>
  <si>
    <t>Cluster</t>
  </si>
  <si>
    <t>Naturwissenschaften</t>
  </si>
  <si>
    <t>eLearning-Anteil %</t>
  </si>
  <si>
    <t xml:space="preserve">Kostenstelle:  </t>
  </si>
  <si>
    <t>IV</t>
  </si>
  <si>
    <t>Sachkosten/Investitionen</t>
  </si>
  <si>
    <t>VORBEREITUNG/AQUISE</t>
  </si>
  <si>
    <t>Betrag</t>
  </si>
  <si>
    <t>Geschäftsbedarf</t>
  </si>
  <si>
    <t>Werbematerial</t>
  </si>
  <si>
    <t>Versand Werbematerial</t>
  </si>
  <si>
    <t>sonstige Ausgaben</t>
  </si>
  <si>
    <t>DURCHFÜHRUNG</t>
  </si>
  <si>
    <t>Teilnehmerunterlagen</t>
  </si>
  <si>
    <t>Bewirtung</t>
  </si>
  <si>
    <t>Reisekosten Referent/en</t>
  </si>
  <si>
    <t>qm Raum</t>
  </si>
  <si>
    <t xml:space="preserve">Preis/qm </t>
  </si>
  <si>
    <t>Tage</t>
  </si>
  <si>
    <t>Raummiete intern</t>
  </si>
  <si>
    <t>Raummiete extern</t>
  </si>
  <si>
    <t>Materialien/Geräte</t>
  </si>
  <si>
    <t>NACHBEREITUNG</t>
  </si>
  <si>
    <t>Summe Sachkosten</t>
  </si>
  <si>
    <t>(Zertifikate / Evaluierung)</t>
  </si>
  <si>
    <t>V</t>
  </si>
  <si>
    <t>Personalkosten</t>
  </si>
  <si>
    <t>VORBEREITUNG</t>
  </si>
  <si>
    <t>Referent extern</t>
  </si>
  <si>
    <t>Std.</t>
  </si>
  <si>
    <t>Entgelt-
gruppe</t>
  </si>
  <si>
    <t>Gesamt</t>
  </si>
  <si>
    <t>HSPersonal in Nebentätigkeit</t>
  </si>
  <si>
    <t>Entgelt/Std.</t>
  </si>
  <si>
    <t>Person 1</t>
  </si>
  <si>
    <t>Professor/in</t>
  </si>
  <si>
    <t>Person 2</t>
  </si>
  <si>
    <t>Promovierte Referent/in</t>
  </si>
  <si>
    <t>Externe Referenten</t>
  </si>
  <si>
    <t>Pauschale</t>
  </si>
  <si>
    <t>Hochschulpersonal</t>
  </si>
  <si>
    <t>Stellen-anteil</t>
  </si>
  <si>
    <t>Anzahl 
Monate</t>
  </si>
  <si>
    <t>Entgelt-gruppe</t>
  </si>
  <si>
    <t>Ø Personal-
Kosten / Monat</t>
  </si>
  <si>
    <t>(mit Arbeitsvertrag z. B. Koordinator)</t>
  </si>
  <si>
    <t>E4</t>
  </si>
  <si>
    <t>E6</t>
  </si>
  <si>
    <t>Anzahl Projekttage</t>
  </si>
  <si>
    <t>Hilfskräfte</t>
  </si>
  <si>
    <t>Std./Tag</t>
  </si>
  <si>
    <t>E5</t>
  </si>
  <si>
    <t>Zeitaufschreibung</t>
  </si>
  <si>
    <t>E7</t>
  </si>
  <si>
    <t>A14</t>
  </si>
  <si>
    <t>E3</t>
  </si>
  <si>
    <t>A13 GD</t>
  </si>
  <si>
    <t>A12</t>
  </si>
  <si>
    <t xml:space="preserve">Referent/in mit Studienabschluss </t>
  </si>
  <si>
    <t>E14</t>
  </si>
  <si>
    <t>E2UE</t>
  </si>
  <si>
    <t>V.4</t>
  </si>
  <si>
    <t>Labornutzung</t>
  </si>
  <si>
    <t>Laborbezeichnung</t>
  </si>
  <si>
    <t>Fakultät</t>
  </si>
  <si>
    <t>Anzahl Stunden</t>
  </si>
  <si>
    <t>Labor-
kosten</t>
  </si>
  <si>
    <t>Labor 1</t>
  </si>
  <si>
    <t>Labor 2</t>
  </si>
  <si>
    <t>Labor 3</t>
  </si>
  <si>
    <t>Summe Laborkosten</t>
  </si>
  <si>
    <t>VI</t>
  </si>
  <si>
    <t>Kosten Weiterbildungsangebot</t>
  </si>
  <si>
    <t>Summe</t>
  </si>
  <si>
    <t>Sachkosten</t>
  </si>
  <si>
    <t>Vorbereitung/Aquise</t>
  </si>
  <si>
    <t>Durchführung</t>
  </si>
  <si>
    <t>Laborkosten</t>
  </si>
  <si>
    <t>Selbstkosten</t>
  </si>
  <si>
    <t>Nachbereitung</t>
  </si>
  <si>
    <t xml:space="preserve">Gemeinkostenzuschlag </t>
  </si>
  <si>
    <t>Gesamt ohne GKZS + Gewinn</t>
  </si>
  <si>
    <t>(Bezugsbasis Gesamtkosten o. kalk. Miete)</t>
  </si>
  <si>
    <t>Gewinnzuschlag</t>
  </si>
  <si>
    <t>Gesamtkosten</t>
  </si>
  <si>
    <t>VII</t>
  </si>
  <si>
    <t>Berechnung Teilnehmerentgelt</t>
  </si>
  <si>
    <t>fakultative Berechnung (nachrichtlich)</t>
  </si>
  <si>
    <t>Mindest-Teilnehmeranzahl</t>
  </si>
  <si>
    <t>Teilnehmerentgelt</t>
  </si>
  <si>
    <t>Teilnehmeranzahl</t>
  </si>
  <si>
    <t xml:space="preserve">Datum, Unterschrift </t>
  </si>
  <si>
    <t>____________________________</t>
  </si>
  <si>
    <t>(Name in Druckbuchstaben)</t>
  </si>
  <si>
    <t>Gehaltsgruppe</t>
  </si>
  <si>
    <t>Vorkalkulation Industriekooperation
für 2026 auf Gesamtkostenbasis</t>
  </si>
  <si>
    <t>Stundensatz</t>
  </si>
  <si>
    <t>Monatsbetrag</t>
  </si>
  <si>
    <t>40 Std/Woche</t>
  </si>
  <si>
    <t>42Std/Woche</t>
  </si>
  <si>
    <t>Umsatzsteuer</t>
  </si>
  <si>
    <t>Zuschlagssätze
2026</t>
  </si>
  <si>
    <t>Steigerung Pers. 2,5% in 2026</t>
  </si>
  <si>
    <t>Probe Stunden Jahr</t>
  </si>
  <si>
    <t>E1</t>
  </si>
  <si>
    <t>Geisteswissenschaften</t>
  </si>
  <si>
    <t>E2</t>
  </si>
  <si>
    <t>Medizin</t>
  </si>
  <si>
    <t>Industriekooperation</t>
  </si>
  <si>
    <t>Bibliothek, HRZ</t>
  </si>
  <si>
    <t>Dezernat D</t>
  </si>
  <si>
    <t>Dezernat C</t>
  </si>
  <si>
    <t>Tag</t>
  </si>
  <si>
    <t>Monat</t>
  </si>
  <si>
    <t>Jahr</t>
  </si>
  <si>
    <t>Monat in Zahl</t>
  </si>
  <si>
    <t>Januar</t>
  </si>
  <si>
    <t>E8</t>
  </si>
  <si>
    <t>Februar</t>
  </si>
  <si>
    <t>E9</t>
  </si>
  <si>
    <t>März</t>
  </si>
  <si>
    <t xml:space="preserve">Stellenananteile </t>
  </si>
  <si>
    <t>E10</t>
  </si>
  <si>
    <t>April</t>
  </si>
  <si>
    <t>Ganze Stelle</t>
  </si>
  <si>
    <t>E11</t>
  </si>
  <si>
    <t>Mai</t>
  </si>
  <si>
    <t>3/4 Stelle</t>
  </si>
  <si>
    <t>E12</t>
  </si>
  <si>
    <t>Juni</t>
  </si>
  <si>
    <t>2/3 Stelle</t>
  </si>
  <si>
    <t>E13</t>
  </si>
  <si>
    <t>Juli</t>
  </si>
  <si>
    <t>60% Stelle</t>
  </si>
  <si>
    <t>August</t>
  </si>
  <si>
    <t>1/2 Stelle</t>
  </si>
  <si>
    <t>E15</t>
  </si>
  <si>
    <t>September</t>
  </si>
  <si>
    <t>30% Stelle</t>
  </si>
  <si>
    <t>A5 ED</t>
  </si>
  <si>
    <t>Oktober</t>
  </si>
  <si>
    <t>1/4 Stelle</t>
  </si>
  <si>
    <t>A6 MD</t>
  </si>
  <si>
    <t>November</t>
  </si>
  <si>
    <t>10% Stelle</t>
  </si>
  <si>
    <t>A7</t>
  </si>
  <si>
    <t>Dezember</t>
  </si>
  <si>
    <t>A8</t>
  </si>
  <si>
    <t>A9 GD</t>
  </si>
  <si>
    <t xml:space="preserve">Flächensätze 2026 </t>
  </si>
  <si>
    <t>gem. Berechnung kalk Miete für Campusbereiche V3-2023 Energie mit Soforthilfe, Einsparung und Drittabnehmer</t>
  </si>
  <si>
    <t>A9 MD</t>
  </si>
  <si>
    <t>A10</t>
  </si>
  <si>
    <t>A11</t>
  </si>
  <si>
    <t>A13 HD</t>
  </si>
  <si>
    <t>A15</t>
  </si>
  <si>
    <t>A16</t>
  </si>
  <si>
    <t>C3</t>
  </si>
  <si>
    <t>Patentpauschale</t>
  </si>
  <si>
    <t>C4</t>
  </si>
  <si>
    <t>W1</t>
  </si>
  <si>
    <t>W2</t>
  </si>
  <si>
    <t>W3</t>
  </si>
  <si>
    <t>Professor/in (Kontingent UKGM)</t>
  </si>
  <si>
    <t>Wissenschaftler/in (Kontingent UKGM)</t>
  </si>
  <si>
    <t>Nichtwissenschaftler/in (Kontingent UKGM)</t>
  </si>
  <si>
    <t>stud. Hilfskraft</t>
  </si>
  <si>
    <t>wiss. Hilfskraft</t>
  </si>
  <si>
    <t>Honorare Referenten intern</t>
  </si>
  <si>
    <t>Referent</t>
  </si>
  <si>
    <t>Cluster Medizin (Gewichtete Kosten)</t>
  </si>
  <si>
    <t>€/qm</t>
  </si>
  <si>
    <t>Ntzg-Dauer</t>
  </si>
  <si>
    <t>AfA/Jahr</t>
  </si>
  <si>
    <t>NF 1-7</t>
  </si>
  <si>
    <t>Allgemeine Ausstattung</t>
  </si>
  <si>
    <t>Allgemeines Mobiliar</t>
  </si>
  <si>
    <t>Bürotechnik</t>
  </si>
  <si>
    <t>Besondere Ausstattung</t>
  </si>
  <si>
    <t>spezielles Mobiliar</t>
  </si>
  <si>
    <t>Medizintechnik</t>
  </si>
  <si>
    <t>davon Großgerät</t>
  </si>
  <si>
    <t>Labormedienlagerung und -verteilung</t>
  </si>
  <si>
    <t>nachrichtlich nicht zu berücksichtigen</t>
  </si>
  <si>
    <t>Medizintechnik-Zubehör (Verbrauch)</t>
  </si>
  <si>
    <t>Sonstige, ohne Zuordnung</t>
  </si>
  <si>
    <t>Sonstige Ausstattung</t>
  </si>
  <si>
    <t>Monatlich/m²</t>
  </si>
  <si>
    <t>Cluster Lebens- und Naturwissenschaften (Gewichtete Kosten)</t>
  </si>
  <si>
    <t>Biologie, Chemie/Pharmazie</t>
  </si>
  <si>
    <t>Physik</t>
  </si>
  <si>
    <t>Mittelwert</t>
  </si>
  <si>
    <t>Forschungsgeräte/Labortechnik o. GG</t>
  </si>
  <si>
    <t>Großgerät analog Medizin</t>
  </si>
  <si>
    <t>EDV/Bürotechnik</t>
  </si>
  <si>
    <t>Mobiliar</t>
  </si>
  <si>
    <t>Sonstige/Diverse (undifferenziert)</t>
  </si>
  <si>
    <t>nachrichtl.</t>
  </si>
  <si>
    <t>Werkstattgeräte</t>
  </si>
  <si>
    <t>Ergänzende Haustechnik, Werkstatt- und Labormaterilaien</t>
  </si>
  <si>
    <t>Präsentationstechnik/Lehrraumausstattung</t>
  </si>
  <si>
    <t>Cluster Geisteswissenschaften (Durchschnittswert nach Raumverwendung)</t>
  </si>
  <si>
    <t>Büroräume</t>
  </si>
  <si>
    <t>Büroergänzungsräume</t>
  </si>
  <si>
    <t>Lagerräume</t>
  </si>
  <si>
    <t>Sozialräume</t>
  </si>
  <si>
    <t>Durchschnittlicher Preis pro Jahr</t>
  </si>
  <si>
    <t>Prozent</t>
  </si>
  <si>
    <t>Arbeitsprofil der Professur:</t>
  </si>
  <si>
    <t>1. theoretisch/rechnergestützt</t>
  </si>
  <si>
    <t>2. biologisch-nasspräparativ</t>
  </si>
  <si>
    <t>3. chemisch-nasspräparativ</t>
  </si>
  <si>
    <t>4. physikalisch-technisch</t>
  </si>
  <si>
    <t>Gewichteter Wert</t>
  </si>
  <si>
    <t>Personal:</t>
  </si>
  <si>
    <t>Praktische Fläche m²</t>
  </si>
  <si>
    <t>Wiss. Mitarbeiter, befristet</t>
  </si>
  <si>
    <t>Auszubildende</t>
  </si>
  <si>
    <t>Technisches Personal</t>
  </si>
  <si>
    <t>Wiss. Mitarbeiter DM</t>
  </si>
  <si>
    <t>Stipendiaten, Doktoranten</t>
  </si>
  <si>
    <t>Mitarbeiter DM befristet</t>
  </si>
  <si>
    <t>0</t>
  </si>
  <si>
    <t>Gewichtung</t>
  </si>
  <si>
    <t>Tabelle DFG Großgeräte</t>
  </si>
  <si>
    <t>Anwendungsbetrieb</t>
  </si>
  <si>
    <t>Servicebetrieb</t>
  </si>
  <si>
    <t>Geräteklasse I</t>
  </si>
  <si>
    <t>Geräteklasse II</t>
  </si>
  <si>
    <t>Geräteklasse III</t>
  </si>
  <si>
    <t>Geräteklasse I (m.Service)</t>
  </si>
  <si>
    <t>Geräteklasse II (m.Service)</t>
  </si>
  <si>
    <t>Geräteklasse III (m.Service)</t>
  </si>
  <si>
    <t>Basissatz</t>
  </si>
  <si>
    <t>Erhöhter Satz</t>
  </si>
  <si>
    <t>Magnetresonanztomographie (MRT)</t>
  </si>
  <si>
    <t>Massenspektrometrie</t>
  </si>
  <si>
    <t>Hochentwickelte Lichtmikroskopie</t>
  </si>
  <si>
    <t>Elektronenmikroskopie</t>
  </si>
  <si>
    <t>Durchflusszyntometie</t>
  </si>
  <si>
    <t>DFG-Sätze</t>
  </si>
  <si>
    <t>NMR-Spektroskopie Basis automatisiert Mittlere Feldstärke (bis 400 MHZ)</t>
  </si>
  <si>
    <t xml:space="preserve">NMR-Spektroskopie Basis automatisiert Feldstärke (ab 500 MHZ) </t>
  </si>
  <si>
    <t>NMR-Spektroskopie Basis Manuelle Messung (bis 400 MHZ)</t>
  </si>
  <si>
    <t>NMR-Spektroskopie Basis Manuelle Messung (ab 500 MHZ)</t>
  </si>
  <si>
    <t>NMR-Spektroskopie Komplex Mittlere Feldstärke (bis 400 MHZ mehrtägig)</t>
  </si>
  <si>
    <t>NMR-Spektroskopie Komplex Feldstärke (ab 500 MHZ mehrtägig)</t>
  </si>
  <si>
    <t>Magnetresonanztomographie (MRT) Basissatz</t>
  </si>
  <si>
    <t>Magnetresonanztomographie (MRT) Erhöhter Satz ab 7 Tesla</t>
  </si>
  <si>
    <t>Massenspektrometrie Basissatz</t>
  </si>
  <si>
    <t>Lichtmikroskopie Kl. I (Einfache Systeme) o. Service</t>
  </si>
  <si>
    <t>Lichtmikroskopie Kl. II (Laserscanning, Spinning Disc) o.Service</t>
  </si>
  <si>
    <t>Lichtmikroskopie Kl. III (Hochentwickelte Systeme) o. Service</t>
  </si>
  <si>
    <t>Elektronenmikroskopie Kl. I (REM) o. Service</t>
  </si>
  <si>
    <t>Elektronenmikroskopie Kl. II (FIB, TEM, Mikrosonde )o. Service</t>
  </si>
  <si>
    <t>Elektronenmikroskopie Kl. III (Cryo- TEM, High End) o. Service</t>
  </si>
  <si>
    <t>Durchflusszyntometie Kl. I (bis 3 Laser) o. Service</t>
  </si>
  <si>
    <t>Durchflusszyntometie Kl. II (ab 3 Laser) o. Service</t>
  </si>
  <si>
    <t>Durchflusszyntometie Kl. III (Cell Sorter) o.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</si>
</sst>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0\ &quot;€&quot;;\-#,##0\ &quot;€&quot;"/>
    <numFmt numFmtId="42" formatCode="_-* #,##0\ &quot;€&quot;_-;\-* #,##0\ &quot;€&quot;_-;_-* &quot;-&quot;\ &quot;€&quot;_-;_-@_-"/>
    <numFmt numFmtId="44" formatCode="_-* #,##0.00\ &quot;€&quot;_-;\-* #,##0.00\ &quot;€&quot;_-;_-* &quot;-&quot;??\ &quot;€&quot;_-;_-@_-"/>
    <numFmt numFmtId="164" formatCode="#,##0\ &quot;€&quot;"/>
    <numFmt numFmtId="165" formatCode="_-* #,##0.00\ _€_-;\-* #,##0.00\ _€_-;_-* &quot;-&quot;??\ _€_-;_-@_-"/>
    <numFmt numFmtId="166" formatCode="#,##0.00\ &quot;€&quot;"/>
    <numFmt numFmtId="167" formatCode="_-* #,##0\ _€_-;\-* #,##0\ _€_-;_-* &quot;-&quot;??\ _€_-;_-@_-"/>
    <numFmt numFmtId="168" formatCode="#,##0.0"/>
    <numFmt numFmtId="169" formatCode="#,##0.0_ ;\-#,##0.0\ "/>
    <numFmt numFmtId="170" formatCode="_-* #,##0\ &quot;€&quot;_-;\-* #,##0\ &quot;€&quot;_-;_-* &quot;-&quot;??\ &quot;€&quot;_-;_-@_-"/>
    <numFmt numFmtId="171" formatCode="_-* #,##0.00\ _€_-;\-* #,##0.00\ _€_-;_-* &quot;-&quot;???????\ _€_-;_-@_-"/>
  </numFmts>
  <fonts count="27" x14ac:knownFonts="1">
    <font>
      <sz val="10"/>
      <name val="Arial"/>
    </font>
    <font>
      <sz val="11"/>
      <color theme="1"/>
      <name val="Calibri"/>
      <family val="2"/>
      <scheme val="minor"/>
    </font>
    <font>
      <b/>
      <sz val="11"/>
      <color theme="1"/>
      <name val="Calibri"/>
      <family val="2"/>
      <scheme val="minor"/>
    </font>
    <font>
      <sz val="10"/>
      <name val="Arial"/>
      <family val="2"/>
    </font>
    <font>
      <b/>
      <sz val="14"/>
      <name val="Arial"/>
      <family val="2"/>
    </font>
    <font>
      <b/>
      <sz val="10"/>
      <name val="Arial"/>
      <family val="2"/>
    </font>
    <font>
      <b/>
      <sz val="10"/>
      <color rgb="FFFF0000"/>
      <name val="Arial"/>
      <family val="2"/>
    </font>
    <font>
      <sz val="9"/>
      <name val="Arial"/>
      <family val="2"/>
    </font>
    <font>
      <b/>
      <sz val="9"/>
      <name val="Arial"/>
      <family val="2"/>
    </font>
    <font>
      <sz val="10"/>
      <color theme="1" tint="4.9989318521683403E-2"/>
      <name val="Arial"/>
      <family val="2"/>
    </font>
    <font>
      <b/>
      <sz val="10"/>
      <color theme="1" tint="4.9989318521683403E-2"/>
      <name val="Arial"/>
      <family val="2"/>
    </font>
    <font>
      <u/>
      <sz val="10"/>
      <color theme="1" tint="4.9989318521683403E-2"/>
      <name val="Arial"/>
      <family val="2"/>
    </font>
    <font>
      <sz val="8"/>
      <color theme="1" tint="4.9989318521683403E-2"/>
      <name val="Arial"/>
      <family val="2"/>
    </font>
    <font>
      <b/>
      <u/>
      <sz val="10"/>
      <color theme="1" tint="4.9989318521683403E-2"/>
      <name val="Arial"/>
      <family val="2"/>
    </font>
    <font>
      <i/>
      <sz val="10"/>
      <color theme="1" tint="4.9989318521683403E-2"/>
      <name val="Arial"/>
      <family val="2"/>
    </font>
    <font>
      <sz val="8"/>
      <name val="Arial"/>
      <family val="2"/>
    </font>
    <font>
      <sz val="10"/>
      <color rgb="FFFF0000"/>
      <name val="Arial"/>
      <family val="2"/>
    </font>
    <font>
      <i/>
      <u/>
      <sz val="10"/>
      <name val="Arial"/>
      <family val="2"/>
    </font>
    <font>
      <u/>
      <sz val="10"/>
      <name val="Arial"/>
      <family val="2"/>
    </font>
    <font>
      <i/>
      <sz val="10"/>
      <name val="Arial"/>
      <family val="2"/>
    </font>
    <font>
      <i/>
      <sz val="9"/>
      <name val="Arial"/>
      <family val="2"/>
    </font>
    <font>
      <b/>
      <sz val="12"/>
      <color rgb="FFFF0000"/>
      <name val="Arial"/>
      <family val="2"/>
    </font>
    <font>
      <b/>
      <sz val="14"/>
      <color rgb="FFFF0000"/>
      <name val="Arial"/>
      <family val="2"/>
    </font>
    <font>
      <sz val="9"/>
      <color indexed="81"/>
      <name val="Tahoma"/>
      <family val="2"/>
    </font>
    <font>
      <b/>
      <sz val="9"/>
      <color indexed="81"/>
      <name val="Tahoma"/>
      <family val="2"/>
    </font>
    <font>
      <sz val="11"/>
      <name val="Calibri"/>
      <family val="2"/>
      <scheme val="minor"/>
    </font>
    <font>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indexed="3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64"/>
      </left>
      <right style="thin">
        <color indexed="2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23"/>
      </right>
      <top style="thin">
        <color indexed="64"/>
      </top>
      <bottom/>
      <diagonal/>
    </border>
    <border>
      <left style="thin">
        <color indexed="64"/>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23"/>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n">
        <color indexed="2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165"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0" fontId="1" fillId="0" borderId="0"/>
    <xf numFmtId="9" fontId="3"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408">
    <xf numFmtId="0" fontId="0" fillId="0" borderId="0" xfId="0"/>
    <xf numFmtId="0" fontId="3" fillId="0" borderId="0" xfId="4" applyProtection="1"/>
    <xf numFmtId="0" fontId="3" fillId="2" borderId="0" xfId="4" applyFill="1" applyProtection="1"/>
    <xf numFmtId="0" fontId="3" fillId="3" borderId="0" xfId="4" applyFill="1" applyProtection="1"/>
    <xf numFmtId="0" fontId="3" fillId="3" borderId="4" xfId="4" applyFill="1" applyBorder="1" applyProtection="1"/>
    <xf numFmtId="0" fontId="3" fillId="3" borderId="5" xfId="4" applyFill="1" applyBorder="1" applyProtection="1"/>
    <xf numFmtId="0" fontId="3" fillId="3" borderId="6" xfId="4" applyFill="1" applyBorder="1" applyProtection="1"/>
    <xf numFmtId="0" fontId="5" fillId="3" borderId="7" xfId="4" applyFont="1" applyFill="1" applyBorder="1" applyAlignment="1" applyProtection="1">
      <alignment horizontal="center"/>
    </xf>
    <xf numFmtId="0" fontId="5" fillId="3" borderId="0" xfId="4" applyFont="1" applyFill="1" applyBorder="1" applyProtection="1"/>
    <xf numFmtId="0" fontId="3" fillId="3" borderId="0" xfId="4" applyFill="1" applyBorder="1" applyProtection="1"/>
    <xf numFmtId="0" fontId="3" fillId="2" borderId="0" xfId="4" applyFill="1" applyBorder="1" applyProtection="1"/>
    <xf numFmtId="0" fontId="3" fillId="2" borderId="8" xfId="4" applyFill="1" applyBorder="1" applyProtection="1"/>
    <xf numFmtId="9" fontId="3" fillId="0" borderId="0" xfId="4" applyNumberFormat="1" applyProtection="1"/>
    <xf numFmtId="0" fontId="3" fillId="3" borderId="7" xfId="4" applyFill="1" applyBorder="1" applyProtection="1"/>
    <xf numFmtId="0" fontId="5" fillId="2" borderId="0" xfId="4" applyFont="1" applyFill="1" applyBorder="1" applyAlignment="1" applyProtection="1">
      <alignment horizontal="right"/>
    </xf>
    <xf numFmtId="1" fontId="3" fillId="2" borderId="0" xfId="4" applyNumberFormat="1" applyFont="1" applyFill="1" applyBorder="1" applyAlignment="1" applyProtection="1">
      <alignment horizontal="left"/>
    </xf>
    <xf numFmtId="1" fontId="3" fillId="4" borderId="9" xfId="4" applyNumberFormat="1" applyFill="1" applyBorder="1" applyAlignment="1" applyProtection="1">
      <alignment horizontal="center"/>
      <protection locked="0"/>
    </xf>
    <xf numFmtId="2" fontId="3" fillId="2" borderId="0" xfId="4" applyNumberFormat="1" applyFont="1" applyFill="1" applyBorder="1" applyAlignment="1" applyProtection="1">
      <alignment horizontal="left"/>
    </xf>
    <xf numFmtId="2" fontId="3" fillId="2" borderId="0" xfId="4" applyNumberFormat="1" applyFill="1" applyBorder="1" applyAlignment="1" applyProtection="1">
      <alignment horizontal="left"/>
    </xf>
    <xf numFmtId="2" fontId="5" fillId="2" borderId="0" xfId="4" applyNumberFormat="1" applyFont="1" applyFill="1" applyBorder="1" applyAlignment="1" applyProtection="1">
      <alignment horizontal="right"/>
    </xf>
    <xf numFmtId="0" fontId="3" fillId="0" borderId="8" xfId="4" applyBorder="1" applyProtection="1"/>
    <xf numFmtId="2" fontId="5" fillId="3" borderId="0" xfId="4" applyNumberFormat="1" applyFont="1" applyFill="1" applyBorder="1" applyAlignment="1" applyProtection="1">
      <alignment horizontal="right"/>
    </xf>
    <xf numFmtId="0" fontId="3" fillId="3" borderId="8" xfId="4" applyFill="1" applyBorder="1" applyProtection="1"/>
    <xf numFmtId="1" fontId="3" fillId="4" borderId="10" xfId="4" applyNumberFormat="1" applyFill="1" applyBorder="1" applyProtection="1">
      <protection locked="0"/>
    </xf>
    <xf numFmtId="0" fontId="7" fillId="0" borderId="0" xfId="4" applyFont="1" applyBorder="1" applyAlignment="1" applyProtection="1">
      <alignment horizontal="right"/>
    </xf>
    <xf numFmtId="1" fontId="8" fillId="2" borderId="0" xfId="4" applyNumberFormat="1" applyFont="1" applyFill="1" applyBorder="1" applyAlignment="1" applyProtection="1">
      <alignment horizontal="right"/>
    </xf>
    <xf numFmtId="1" fontId="3" fillId="4" borderId="9" xfId="4" applyNumberFormat="1" applyFill="1" applyBorder="1" applyAlignment="1" applyProtection="1">
      <protection locked="0"/>
    </xf>
    <xf numFmtId="0" fontId="5" fillId="3" borderId="11" xfId="4" applyFont="1" applyFill="1" applyBorder="1" applyAlignment="1" applyProtection="1">
      <alignment horizontal="center"/>
    </xf>
    <xf numFmtId="0" fontId="5" fillId="3" borderId="12" xfId="4" applyFont="1" applyFill="1" applyBorder="1" applyProtection="1"/>
    <xf numFmtId="0" fontId="3" fillId="3" borderId="12" xfId="4" applyFill="1" applyBorder="1" applyProtection="1"/>
    <xf numFmtId="2" fontId="3" fillId="3" borderId="12" xfId="4" applyNumberFormat="1" applyFill="1" applyBorder="1" applyAlignment="1" applyProtection="1">
      <alignment horizontal="center"/>
    </xf>
    <xf numFmtId="0" fontId="3" fillId="3" borderId="13" xfId="4" applyFill="1" applyBorder="1" applyProtection="1"/>
    <xf numFmtId="0" fontId="9" fillId="3" borderId="0" xfId="4" applyFont="1" applyFill="1" applyProtection="1"/>
    <xf numFmtId="0" fontId="10" fillId="3" borderId="7" xfId="4" applyFont="1" applyFill="1" applyBorder="1" applyAlignment="1" applyProtection="1">
      <alignment horizontal="center"/>
    </xf>
    <xf numFmtId="0" fontId="10" fillId="3" borderId="0" xfId="4" applyFont="1" applyFill="1" applyBorder="1" applyProtection="1"/>
    <xf numFmtId="0" fontId="9" fillId="3" borderId="0" xfId="4" applyFont="1" applyFill="1" applyBorder="1" applyProtection="1"/>
    <xf numFmtId="0" fontId="9" fillId="3" borderId="8" xfId="4" applyFont="1" applyFill="1" applyBorder="1" applyProtection="1"/>
    <xf numFmtId="0" fontId="9" fillId="0" borderId="0" xfId="4" applyFont="1" applyProtection="1"/>
    <xf numFmtId="0" fontId="9" fillId="3" borderId="7" xfId="4" applyFont="1" applyFill="1" applyBorder="1" applyProtection="1"/>
    <xf numFmtId="0" fontId="10" fillId="5" borderId="0" xfId="4" applyFont="1" applyFill="1" applyBorder="1" applyAlignment="1" applyProtection="1">
      <alignment horizontal="left"/>
    </xf>
    <xf numFmtId="0" fontId="10" fillId="5" borderId="0" xfId="4" applyFont="1" applyFill="1" applyBorder="1" applyProtection="1"/>
    <xf numFmtId="0" fontId="9" fillId="5" borderId="0" xfId="4" applyFont="1" applyFill="1" applyBorder="1" applyProtection="1"/>
    <xf numFmtId="0" fontId="9" fillId="2" borderId="0" xfId="4" applyFont="1" applyFill="1" applyBorder="1" applyProtection="1"/>
    <xf numFmtId="0" fontId="11" fillId="2" borderId="0" xfId="4" applyFont="1" applyFill="1" applyBorder="1" applyAlignment="1" applyProtection="1">
      <alignment horizontal="right"/>
    </xf>
    <xf numFmtId="0" fontId="9" fillId="0" borderId="0" xfId="4" applyFont="1" applyBorder="1" applyProtection="1"/>
    <xf numFmtId="0" fontId="9" fillId="3" borderId="0" xfId="4" applyFont="1" applyFill="1" applyBorder="1" applyAlignment="1" applyProtection="1">
      <alignment horizontal="right" vertical="center" wrapText="1"/>
    </xf>
    <xf numFmtId="0" fontId="9" fillId="3" borderId="0" xfId="4" applyFont="1" applyFill="1" applyBorder="1" applyAlignment="1" applyProtection="1">
      <alignment horizontal="right" wrapText="1"/>
    </xf>
    <xf numFmtId="0" fontId="12" fillId="3" borderId="0" xfId="4" applyFont="1" applyFill="1" applyBorder="1" applyAlignment="1" applyProtection="1">
      <alignment horizontal="center"/>
    </xf>
    <xf numFmtId="164" fontId="10" fillId="3" borderId="0" xfId="4" applyNumberFormat="1" applyFont="1" applyFill="1" applyBorder="1" applyProtection="1"/>
    <xf numFmtId="9" fontId="9" fillId="3" borderId="0" xfId="3" applyFont="1" applyFill="1" applyBorder="1" applyProtection="1"/>
    <xf numFmtId="9" fontId="9" fillId="2" borderId="0" xfId="3" applyFont="1" applyFill="1" applyBorder="1" applyProtection="1"/>
    <xf numFmtId="5" fontId="10" fillId="2" borderId="0" xfId="1" applyNumberFormat="1" applyFont="1" applyFill="1" applyBorder="1" applyProtection="1"/>
    <xf numFmtId="0" fontId="10" fillId="2" borderId="0" xfId="4" applyFont="1" applyFill="1" applyBorder="1" applyProtection="1"/>
    <xf numFmtId="164" fontId="9" fillId="4" borderId="10" xfId="4" applyNumberFormat="1" applyFont="1" applyFill="1" applyBorder="1" applyAlignment="1" applyProtection="1">
      <protection locked="0"/>
    </xf>
    <xf numFmtId="164" fontId="9" fillId="2" borderId="0" xfId="4" applyNumberFormat="1" applyFont="1" applyFill="1" applyBorder="1" applyAlignment="1" applyProtection="1">
      <alignment horizontal="right"/>
    </xf>
    <xf numFmtId="5" fontId="9" fillId="3" borderId="0" xfId="1" applyNumberFormat="1" applyFont="1" applyFill="1" applyBorder="1" applyProtection="1"/>
    <xf numFmtId="5" fontId="9" fillId="2" borderId="0" xfId="1" applyNumberFormat="1" applyFont="1" applyFill="1" applyBorder="1" applyProtection="1"/>
    <xf numFmtId="0" fontId="9" fillId="2" borderId="0" xfId="4" applyFont="1" applyFill="1" applyProtection="1"/>
    <xf numFmtId="5" fontId="13" fillId="3" borderId="0" xfId="1" applyNumberFormat="1" applyFont="1" applyFill="1" applyBorder="1" applyAlignment="1" applyProtection="1">
      <alignment horizontal="center"/>
    </xf>
    <xf numFmtId="0" fontId="13" fillId="2" borderId="0" xfId="4" applyFont="1" applyFill="1" applyBorder="1" applyAlignment="1" applyProtection="1">
      <alignment horizontal="center"/>
    </xf>
    <xf numFmtId="0" fontId="10" fillId="3" borderId="0" xfId="4" applyFont="1" applyFill="1" applyBorder="1" applyAlignment="1" applyProtection="1">
      <alignment horizontal="center"/>
    </xf>
    <xf numFmtId="3" fontId="9" fillId="4" borderId="10" xfId="4" applyNumberFormat="1" applyFont="1" applyFill="1" applyBorder="1" applyAlignment="1" applyProtection="1">
      <alignment horizontal="center"/>
      <protection locked="0"/>
    </xf>
    <xf numFmtId="166" fontId="9" fillId="4" borderId="10" xfId="4" applyNumberFormat="1" applyFont="1" applyFill="1" applyBorder="1" applyAlignment="1" applyProtection="1"/>
    <xf numFmtId="1" fontId="9" fillId="4" borderId="10" xfId="4" applyNumberFormat="1" applyFont="1" applyFill="1" applyBorder="1" applyAlignment="1" applyProtection="1">
      <alignment horizontal="center"/>
      <protection locked="0"/>
    </xf>
    <xf numFmtId="3" fontId="9" fillId="2" borderId="0" xfId="4" applyNumberFormat="1" applyFont="1" applyFill="1" applyBorder="1" applyAlignment="1" applyProtection="1">
      <alignment horizontal="center"/>
    </xf>
    <xf numFmtId="0" fontId="6" fillId="3" borderId="0" xfId="4" applyFont="1" applyFill="1" applyBorder="1" applyProtection="1"/>
    <xf numFmtId="164" fontId="10" fillId="5" borderId="14" xfId="4" applyNumberFormat="1" applyFont="1" applyFill="1" applyBorder="1" applyAlignment="1" applyProtection="1"/>
    <xf numFmtId="0" fontId="14" fillId="3" borderId="0" xfId="4" applyFont="1" applyFill="1" applyBorder="1" applyProtection="1"/>
    <xf numFmtId="0" fontId="3" fillId="3" borderId="11" xfId="4" applyFill="1" applyBorder="1" applyProtection="1"/>
    <xf numFmtId="0" fontId="3" fillId="3" borderId="12" xfId="4" applyFont="1" applyFill="1" applyBorder="1" applyProtection="1"/>
    <xf numFmtId="2" fontId="15" fillId="3" borderId="12" xfId="4" applyNumberFormat="1" applyFont="1" applyFill="1" applyBorder="1" applyAlignment="1" applyProtection="1">
      <alignment vertical="top"/>
    </xf>
    <xf numFmtId="0" fontId="16" fillId="0" borderId="0" xfId="4" applyFont="1" applyProtection="1"/>
    <xf numFmtId="0" fontId="3" fillId="3" borderId="0" xfId="4" applyFont="1" applyFill="1" applyBorder="1" applyProtection="1"/>
    <xf numFmtId="2" fontId="15" fillId="3" borderId="0" xfId="4" applyNumberFormat="1" applyFont="1" applyFill="1" applyBorder="1" applyAlignment="1" applyProtection="1">
      <alignment vertical="top"/>
    </xf>
    <xf numFmtId="0" fontId="3" fillId="3" borderId="5" xfId="4" applyFont="1" applyFill="1" applyBorder="1" applyProtection="1"/>
    <xf numFmtId="2" fontId="15" fillId="3" borderId="5" xfId="4" applyNumberFormat="1" applyFont="1" applyFill="1" applyBorder="1" applyAlignment="1" applyProtection="1">
      <alignment vertical="top"/>
    </xf>
    <xf numFmtId="0" fontId="5" fillId="3" borderId="0" xfId="4" applyFont="1" applyFill="1" applyBorder="1" applyAlignment="1" applyProtection="1">
      <alignment horizontal="center"/>
    </xf>
    <xf numFmtId="0" fontId="5" fillId="5" borderId="15" xfId="4" applyFont="1" applyFill="1" applyBorder="1" applyProtection="1"/>
    <xf numFmtId="0" fontId="3" fillId="5" borderId="16" xfId="4" applyFont="1" applyFill="1" applyBorder="1" applyProtection="1"/>
    <xf numFmtId="0" fontId="3" fillId="3" borderId="16" xfId="4" applyFont="1" applyFill="1" applyBorder="1" applyProtection="1"/>
    <xf numFmtId="0" fontId="3" fillId="3" borderId="16" xfId="4" applyFill="1" applyBorder="1" applyProtection="1"/>
    <xf numFmtId="2" fontId="15" fillId="3" borderId="16" xfId="4" applyNumberFormat="1" applyFont="1" applyFill="1" applyBorder="1" applyAlignment="1" applyProtection="1">
      <alignment vertical="top"/>
    </xf>
    <xf numFmtId="0" fontId="3" fillId="3" borderId="17" xfId="4" applyFill="1" applyBorder="1" applyProtection="1"/>
    <xf numFmtId="0" fontId="5" fillId="3" borderId="18" xfId="4" applyFont="1" applyFill="1" applyBorder="1" applyAlignment="1" applyProtection="1">
      <alignment vertical="center"/>
    </xf>
    <xf numFmtId="0" fontId="5" fillId="3" borderId="0" xfId="4" applyFont="1" applyFill="1" applyBorder="1" applyAlignment="1" applyProtection="1">
      <alignment horizontal="center" wrapText="1"/>
    </xf>
    <xf numFmtId="0" fontId="3" fillId="3" borderId="0" xfId="4" applyFont="1" applyFill="1" applyBorder="1" applyAlignment="1" applyProtection="1">
      <alignment horizontal="right" vertical="center" wrapText="1"/>
    </xf>
    <xf numFmtId="0" fontId="5" fillId="3" borderId="8" xfId="4" applyFont="1" applyFill="1" applyBorder="1" applyAlignment="1" applyProtection="1">
      <alignment horizontal="right" vertical="center"/>
    </xf>
    <xf numFmtId="0" fontId="17" fillId="3" borderId="0" xfId="4" applyFont="1" applyFill="1" applyBorder="1" applyProtection="1"/>
    <xf numFmtId="0" fontId="3" fillId="2" borderId="18" xfId="4" applyFill="1" applyBorder="1" applyProtection="1"/>
    <xf numFmtId="2" fontId="3" fillId="2" borderId="20" xfId="4" applyNumberFormat="1" applyFont="1" applyFill="1" applyBorder="1" applyAlignment="1" applyProtection="1">
      <alignment vertical="top"/>
    </xf>
    <xf numFmtId="3" fontId="9" fillId="4" borderId="10" xfId="4" applyNumberFormat="1" applyFont="1" applyFill="1" applyBorder="1" applyAlignment="1" applyProtection="1">
      <alignment horizontal="center" vertical="center"/>
      <protection locked="0"/>
    </xf>
    <xf numFmtId="49" fontId="15" fillId="4" borderId="10" xfId="1" applyNumberFormat="1" applyFont="1" applyFill="1" applyBorder="1" applyAlignment="1" applyProtection="1">
      <alignment horizontal="center" wrapText="1"/>
      <protection locked="0"/>
    </xf>
    <xf numFmtId="49" fontId="15" fillId="2" borderId="0" xfId="1" applyNumberFormat="1" applyFont="1" applyFill="1" applyBorder="1" applyAlignment="1" applyProtection="1">
      <alignment horizontal="center" wrapText="1"/>
    </xf>
    <xf numFmtId="166" fontId="3" fillId="4" borderId="10" xfId="4" applyNumberFormat="1" applyFill="1" applyBorder="1" applyAlignment="1" applyProtection="1">
      <alignment horizontal="right" vertical="center"/>
    </xf>
    <xf numFmtId="44" fontId="3" fillId="3" borderId="8" xfId="4" applyNumberFormat="1" applyFill="1" applyBorder="1" applyProtection="1"/>
    <xf numFmtId="2" fontId="3" fillId="0" borderId="0" xfId="4" applyNumberFormat="1" applyFont="1" applyFill="1" applyBorder="1" applyAlignment="1" applyProtection="1">
      <alignment vertical="top"/>
    </xf>
    <xf numFmtId="0" fontId="3" fillId="0" borderId="0" xfId="4" applyFont="1" applyFill="1" applyBorder="1" applyProtection="1"/>
    <xf numFmtId="0" fontId="3" fillId="0" borderId="0" xfId="4" applyFill="1" applyBorder="1" applyProtection="1"/>
    <xf numFmtId="0" fontId="3" fillId="3" borderId="0" xfId="4" applyFont="1" applyFill="1" applyBorder="1" applyAlignment="1" applyProtection="1">
      <alignment vertical="center"/>
    </xf>
    <xf numFmtId="2" fontId="17" fillId="2" borderId="0" xfId="4" applyNumberFormat="1" applyFont="1" applyFill="1" applyBorder="1" applyAlignment="1" applyProtection="1">
      <alignment vertical="top"/>
    </xf>
    <xf numFmtId="166" fontId="3" fillId="4" borderId="10" xfId="4" applyNumberFormat="1" applyFill="1" applyBorder="1" applyAlignment="1" applyProtection="1">
      <alignment horizontal="right" vertical="center"/>
      <protection locked="0"/>
    </xf>
    <xf numFmtId="0" fontId="5" fillId="2" borderId="18" xfId="4" applyFont="1" applyFill="1" applyBorder="1" applyProtection="1"/>
    <xf numFmtId="2" fontId="3" fillId="2" borderId="0" xfId="4" applyNumberFormat="1" applyFont="1" applyFill="1" applyBorder="1" applyAlignment="1" applyProtection="1">
      <alignment vertical="top"/>
    </xf>
    <xf numFmtId="0" fontId="3" fillId="3" borderId="0" xfId="4" applyFont="1" applyFill="1" applyBorder="1" applyAlignment="1" applyProtection="1"/>
    <xf numFmtId="0" fontId="3" fillId="3" borderId="0" xfId="4" applyFill="1" applyBorder="1" applyAlignment="1" applyProtection="1"/>
    <xf numFmtId="0" fontId="3" fillId="3" borderId="0" xfId="4" applyFont="1" applyFill="1" applyBorder="1" applyAlignment="1" applyProtection="1">
      <alignment vertical="top" wrapText="1"/>
    </xf>
    <xf numFmtId="0" fontId="3" fillId="3" borderId="0" xfId="4" applyFill="1" applyAlignment="1" applyProtection="1"/>
    <xf numFmtId="0" fontId="3" fillId="3" borderId="7" xfId="4" applyFill="1" applyBorder="1" applyAlignment="1" applyProtection="1"/>
    <xf numFmtId="0" fontId="3" fillId="2" borderId="18" xfId="4" applyFill="1" applyBorder="1" applyAlignment="1" applyProtection="1"/>
    <xf numFmtId="2" fontId="3" fillId="2" borderId="0" xfId="4" applyNumberFormat="1" applyFont="1" applyFill="1" applyBorder="1" applyAlignment="1" applyProtection="1"/>
    <xf numFmtId="44" fontId="3" fillId="3" borderId="8" xfId="4" applyNumberFormat="1" applyFill="1" applyBorder="1" applyAlignment="1" applyProtection="1"/>
    <xf numFmtId="0" fontId="3" fillId="0" borderId="0" xfId="4" applyAlignment="1" applyProtection="1"/>
    <xf numFmtId="0" fontId="3" fillId="0" borderId="18" xfId="4" applyBorder="1" applyProtection="1"/>
    <xf numFmtId="4" fontId="9" fillId="4" borderId="10" xfId="4" applyNumberFormat="1" applyFont="1" applyFill="1" applyBorder="1" applyAlignment="1" applyProtection="1">
      <alignment horizontal="center" vertical="center"/>
      <protection locked="0"/>
    </xf>
    <xf numFmtId="167" fontId="3" fillId="4" borderId="10" xfId="1" applyNumberFormat="1" applyFont="1" applyFill="1" applyBorder="1" applyAlignment="1" applyProtection="1">
      <alignment horizontal="center"/>
      <protection locked="0"/>
    </xf>
    <xf numFmtId="167" fontId="3" fillId="4" borderId="10" xfId="1" applyNumberFormat="1" applyFont="1" applyFill="1" applyBorder="1" applyAlignment="1" applyProtection="1">
      <alignment horizontal="center" vertical="center"/>
      <protection locked="0"/>
    </xf>
    <xf numFmtId="0" fontId="5" fillId="3" borderId="0" xfId="4" applyFont="1" applyFill="1" applyBorder="1" applyAlignment="1" applyProtection="1">
      <alignment vertical="top" wrapText="1"/>
    </xf>
    <xf numFmtId="166" fontId="3" fillId="2" borderId="0" xfId="4" applyNumberFormat="1" applyFill="1" applyBorder="1" applyAlignment="1" applyProtection="1">
      <alignment horizontal="right" vertical="center"/>
    </xf>
    <xf numFmtId="2" fontId="18" fillId="2" borderId="0" xfId="4" applyNumberFormat="1" applyFont="1" applyFill="1" applyBorder="1" applyAlignment="1" applyProtection="1"/>
    <xf numFmtId="0" fontId="5" fillId="3" borderId="0" xfId="4" applyFont="1" applyFill="1" applyBorder="1" applyAlignment="1" applyProtection="1">
      <alignment horizontal="center" vertical="top" wrapText="1"/>
    </xf>
    <xf numFmtId="168" fontId="9" fillId="4" borderId="10" xfId="4" applyNumberFormat="1" applyFont="1" applyFill="1" applyBorder="1" applyAlignment="1" applyProtection="1">
      <alignment horizontal="center" vertical="center"/>
      <protection locked="0"/>
    </xf>
    <xf numFmtId="169" fontId="3" fillId="4" borderId="10" xfId="1" applyNumberFormat="1" applyFont="1" applyFill="1" applyBorder="1" applyAlignment="1" applyProtection="1">
      <alignment horizontal="center" vertical="center"/>
      <protection locked="0"/>
    </xf>
    <xf numFmtId="166" fontId="3" fillId="4" borderId="10" xfId="4" applyNumberFormat="1" applyFill="1" applyBorder="1" applyAlignment="1" applyProtection="1">
      <alignment vertical="center"/>
      <protection locked="0"/>
    </xf>
    <xf numFmtId="0" fontId="3" fillId="3" borderId="0" xfId="4" applyFill="1" applyAlignment="1" applyProtection="1">
      <alignment vertical="center"/>
    </xf>
    <xf numFmtId="0" fontId="3" fillId="3" borderId="7" xfId="4" applyFill="1" applyBorder="1" applyAlignment="1" applyProtection="1">
      <alignment vertical="center"/>
    </xf>
    <xf numFmtId="0" fontId="5" fillId="3" borderId="0" xfId="4" applyFont="1" applyFill="1" applyBorder="1" applyAlignment="1" applyProtection="1">
      <alignment horizontal="center" vertical="center"/>
    </xf>
    <xf numFmtId="0" fontId="19" fillId="0" borderId="18" xfId="4" applyFont="1" applyBorder="1" applyAlignment="1" applyProtection="1">
      <alignment vertical="center"/>
    </xf>
    <xf numFmtId="2" fontId="18" fillId="3" borderId="0" xfId="4" applyNumberFormat="1" applyFont="1" applyFill="1" applyBorder="1" applyAlignment="1" applyProtection="1">
      <alignment vertical="center"/>
    </xf>
    <xf numFmtId="0" fontId="3" fillId="3" borderId="0" xfId="4" applyFill="1" applyBorder="1" applyAlignment="1" applyProtection="1">
      <alignment vertical="center"/>
    </xf>
    <xf numFmtId="0" fontId="3" fillId="3" borderId="8" xfId="4" applyFill="1" applyBorder="1" applyAlignment="1" applyProtection="1">
      <alignment vertical="center"/>
    </xf>
    <xf numFmtId="0" fontId="3" fillId="0" borderId="0" xfId="4" applyAlignment="1" applyProtection="1">
      <alignment vertical="center"/>
    </xf>
    <xf numFmtId="0" fontId="3" fillId="0" borderId="21" xfId="4" applyBorder="1" applyProtection="1"/>
    <xf numFmtId="2" fontId="3" fillId="3" borderId="19" xfId="4" applyNumberFormat="1" applyFont="1" applyFill="1" applyBorder="1" applyAlignment="1" applyProtection="1">
      <alignment vertical="top"/>
    </xf>
    <xf numFmtId="0" fontId="3" fillId="3" borderId="19" xfId="4" applyFont="1" applyFill="1" applyBorder="1" applyProtection="1"/>
    <xf numFmtId="0" fontId="3" fillId="3" borderId="19" xfId="4" applyFill="1" applyBorder="1" applyProtection="1"/>
    <xf numFmtId="0" fontId="3" fillId="3" borderId="19" xfId="4" applyFont="1" applyFill="1" applyBorder="1" applyAlignment="1" applyProtection="1">
      <alignment vertical="center"/>
    </xf>
    <xf numFmtId="2" fontId="15" fillId="3" borderId="19" xfId="4" applyNumberFormat="1" applyFont="1" applyFill="1" applyBorder="1" applyAlignment="1" applyProtection="1">
      <alignment vertical="top"/>
    </xf>
    <xf numFmtId="44" fontId="5" fillId="5" borderId="22" xfId="5" applyNumberFormat="1" applyFont="1" applyFill="1" applyBorder="1" applyAlignment="1" applyProtection="1">
      <alignment horizontal="right"/>
    </xf>
    <xf numFmtId="0" fontId="3" fillId="3" borderId="23" xfId="4" applyFill="1" applyBorder="1" applyProtection="1"/>
    <xf numFmtId="0" fontId="5" fillId="3" borderId="24" xfId="4" applyFont="1" applyFill="1" applyBorder="1" applyAlignment="1" applyProtection="1">
      <alignment horizontal="right" vertical="center"/>
    </xf>
    <xf numFmtId="44" fontId="3" fillId="3" borderId="24" xfId="4" applyNumberFormat="1" applyFill="1" applyBorder="1" applyProtection="1"/>
    <xf numFmtId="0" fontId="3" fillId="3" borderId="24" xfId="4" applyFill="1" applyBorder="1" applyProtection="1"/>
    <xf numFmtId="44" fontId="3" fillId="3" borderId="24" xfId="4" applyNumberFormat="1" applyFill="1" applyBorder="1" applyAlignment="1" applyProtection="1"/>
    <xf numFmtId="167" fontId="3" fillId="4" borderId="10" xfId="1" applyNumberFormat="1" applyFont="1" applyFill="1" applyBorder="1" applyAlignment="1" applyProtection="1">
      <alignment horizontal="left"/>
      <protection locked="0"/>
    </xf>
    <xf numFmtId="167" fontId="3" fillId="4" borderId="10" xfId="1" applyNumberFormat="1" applyFont="1" applyFill="1" applyBorder="1" applyAlignment="1" applyProtection="1">
      <alignment horizontal="left" vertical="center"/>
      <protection locked="0"/>
    </xf>
    <xf numFmtId="169" fontId="3" fillId="4" borderId="10" xfId="1" applyNumberFormat="1" applyFont="1" applyFill="1" applyBorder="1" applyAlignment="1" applyProtection="1">
      <alignment horizontal="left" vertical="center"/>
      <protection locked="0"/>
    </xf>
    <xf numFmtId="0" fontId="3" fillId="3" borderId="24" xfId="4" applyFill="1" applyBorder="1" applyAlignment="1" applyProtection="1">
      <alignment vertical="center"/>
    </xf>
    <xf numFmtId="44" fontId="5" fillId="5" borderId="25" xfId="5" applyNumberFormat="1" applyFont="1" applyFill="1" applyBorder="1" applyAlignment="1" applyProtection="1">
      <alignment horizontal="right"/>
    </xf>
    <xf numFmtId="0" fontId="3" fillId="0" borderId="0" xfId="4" applyFont="1" applyProtection="1"/>
    <xf numFmtId="0" fontId="3" fillId="3" borderId="26" xfId="4" applyFill="1" applyBorder="1" applyProtection="1"/>
    <xf numFmtId="0" fontId="3" fillId="3" borderId="0" xfId="4" applyFill="1" applyBorder="1" applyAlignment="1" applyProtection="1">
      <alignment horizontal="center" wrapText="1"/>
    </xf>
    <xf numFmtId="0" fontId="3" fillId="3" borderId="0" xfId="4" applyFont="1" applyFill="1" applyBorder="1" applyAlignment="1" applyProtection="1">
      <alignment vertical="top"/>
    </xf>
    <xf numFmtId="0" fontId="3" fillId="3" borderId="0" xfId="4" applyFill="1" applyBorder="1" applyAlignment="1" applyProtection="1">
      <alignment horizontal="right" vertical="center" wrapText="1"/>
    </xf>
    <xf numFmtId="0" fontId="3" fillId="3" borderId="0" xfId="4" applyFill="1" applyBorder="1" applyAlignment="1" applyProtection="1">
      <alignment horizontal="right"/>
    </xf>
    <xf numFmtId="164" fontId="3" fillId="3" borderId="29" xfId="4" applyNumberFormat="1" applyFill="1" applyBorder="1" applyAlignment="1" applyProtection="1">
      <alignment horizontal="left"/>
    </xf>
    <xf numFmtId="3" fontId="3" fillId="3" borderId="20" xfId="4" applyNumberFormat="1" applyFont="1" applyFill="1" applyBorder="1" applyAlignment="1" applyProtection="1">
      <alignment horizontal="center"/>
    </xf>
    <xf numFmtId="3" fontId="3" fillId="3" borderId="20" xfId="4" applyNumberFormat="1" applyFill="1" applyBorder="1" applyAlignment="1" applyProtection="1">
      <alignment horizontal="center"/>
    </xf>
    <xf numFmtId="3" fontId="3" fillId="3" borderId="0" xfId="4" applyNumberFormat="1" applyFill="1" applyBorder="1" applyAlignment="1" applyProtection="1">
      <alignment horizontal="center"/>
    </xf>
    <xf numFmtId="170" fontId="3" fillId="3" borderId="0" xfId="4" applyNumberFormat="1" applyFill="1" applyBorder="1" applyAlignment="1" applyProtection="1">
      <alignment horizontal="right"/>
    </xf>
    <xf numFmtId="0" fontId="5" fillId="6" borderId="0" xfId="4" applyFont="1" applyFill="1" applyBorder="1" applyProtection="1"/>
    <xf numFmtId="0" fontId="3" fillId="6" borderId="0" xfId="4" applyFill="1" applyProtection="1"/>
    <xf numFmtId="0" fontId="3" fillId="6" borderId="0" xfId="4" applyFill="1" applyBorder="1" applyProtection="1"/>
    <xf numFmtId="0" fontId="3" fillId="6" borderId="0" xfId="4" applyFill="1" applyBorder="1" applyAlignment="1" applyProtection="1">
      <alignment horizontal="center"/>
    </xf>
    <xf numFmtId="3" fontId="3" fillId="6" borderId="0" xfId="4" applyNumberFormat="1" applyFill="1" applyBorder="1" applyAlignment="1" applyProtection="1">
      <alignment horizontal="center"/>
    </xf>
    <xf numFmtId="170" fontId="5" fillId="6" borderId="0" xfId="4" applyNumberFormat="1" applyFont="1" applyFill="1" applyBorder="1" applyAlignment="1" applyProtection="1">
      <alignment horizontal="center"/>
    </xf>
    <xf numFmtId="0" fontId="3" fillId="3" borderId="0" xfId="4" applyFill="1" applyBorder="1" applyAlignment="1" applyProtection="1">
      <alignment horizontal="center"/>
    </xf>
    <xf numFmtId="170" fontId="5" fillId="3" borderId="8" xfId="5" applyNumberFormat="1" applyFont="1" applyFill="1" applyBorder="1" applyAlignment="1" applyProtection="1">
      <alignment horizontal="center"/>
    </xf>
    <xf numFmtId="0" fontId="5" fillId="3" borderId="0" xfId="4" applyFont="1" applyFill="1" applyBorder="1" applyAlignment="1" applyProtection="1">
      <alignment horizontal="right" wrapText="1"/>
    </xf>
    <xf numFmtId="0" fontId="3" fillId="7" borderId="15" xfId="4" applyFill="1" applyBorder="1" applyProtection="1"/>
    <xf numFmtId="164" fontId="3" fillId="7" borderId="16" xfId="4" applyNumberFormat="1" applyFill="1" applyBorder="1" applyAlignment="1" applyProtection="1">
      <alignment vertical="center"/>
    </xf>
    <xf numFmtId="0" fontId="3" fillId="7" borderId="16" xfId="4" applyFill="1" applyBorder="1" applyAlignment="1" applyProtection="1">
      <alignment vertical="center"/>
    </xf>
    <xf numFmtId="0" fontId="3" fillId="7" borderId="16" xfId="4" applyFill="1" applyBorder="1" applyProtection="1"/>
    <xf numFmtId="0" fontId="3" fillId="7" borderId="23" xfId="4" applyFill="1" applyBorder="1" applyProtection="1"/>
    <xf numFmtId="0" fontId="5" fillId="3" borderId="7" xfId="4" applyFont="1" applyFill="1" applyBorder="1" applyAlignment="1" applyProtection="1">
      <alignment horizontal="center" vertical="center"/>
    </xf>
    <xf numFmtId="164" fontId="3" fillId="3" borderId="0" xfId="4" applyNumberFormat="1" applyFill="1" applyBorder="1" applyAlignment="1" applyProtection="1">
      <alignment vertical="center"/>
    </xf>
    <xf numFmtId="9" fontId="0" fillId="3" borderId="0" xfId="3" applyNumberFormat="1" applyFont="1" applyFill="1" applyBorder="1" applyAlignment="1" applyProtection="1">
      <alignment vertical="center"/>
    </xf>
    <xf numFmtId="164" fontId="3" fillId="7" borderId="18" xfId="4" applyNumberFormat="1" applyFont="1" applyFill="1" applyBorder="1" applyAlignment="1" applyProtection="1">
      <alignment vertical="center"/>
    </xf>
    <xf numFmtId="164" fontId="3" fillId="7" borderId="0" xfId="4" applyNumberFormat="1" applyFill="1" applyBorder="1" applyAlignment="1" applyProtection="1">
      <alignment vertical="center"/>
    </xf>
    <xf numFmtId="0" fontId="3" fillId="7" borderId="0" xfId="4" applyFill="1" applyBorder="1" applyAlignment="1" applyProtection="1">
      <alignment vertical="center"/>
    </xf>
    <xf numFmtId="42" fontId="3" fillId="7" borderId="24" xfId="4" applyNumberFormat="1" applyFill="1" applyBorder="1" applyAlignment="1" applyProtection="1">
      <alignment vertical="center"/>
    </xf>
    <xf numFmtId="164" fontId="3" fillId="7" borderId="0" xfId="4" applyNumberFormat="1" applyFont="1" applyFill="1" applyBorder="1" applyAlignment="1" applyProtection="1">
      <alignment vertical="center"/>
    </xf>
    <xf numFmtId="164" fontId="3" fillId="3" borderId="0" xfId="4" applyNumberFormat="1" applyFill="1" applyBorder="1" applyAlignment="1" applyProtection="1"/>
    <xf numFmtId="9" fontId="0" fillId="3" borderId="0" xfId="3" applyNumberFormat="1" applyFont="1" applyFill="1" applyBorder="1" applyProtection="1"/>
    <xf numFmtId="164" fontId="3" fillId="7" borderId="18" xfId="4" applyNumberFormat="1" applyFont="1" applyFill="1" applyBorder="1" applyProtection="1"/>
    <xf numFmtId="164" fontId="3" fillId="7" borderId="0" xfId="4" applyNumberFormat="1" applyFill="1" applyBorder="1" applyProtection="1"/>
    <xf numFmtId="0" fontId="3" fillId="7" borderId="0" xfId="4" applyFill="1" applyBorder="1" applyProtection="1"/>
    <xf numFmtId="0" fontId="3" fillId="7" borderId="24" xfId="4" applyFill="1" applyBorder="1" applyProtection="1"/>
    <xf numFmtId="0" fontId="3" fillId="3" borderId="14" xfId="4" applyFont="1" applyFill="1" applyBorder="1" applyProtection="1"/>
    <xf numFmtId="0" fontId="3" fillId="3" borderId="14" xfId="4" applyFill="1" applyBorder="1" applyProtection="1"/>
    <xf numFmtId="164" fontId="3" fillId="3" borderId="14" xfId="4" applyNumberFormat="1" applyFill="1" applyBorder="1" applyAlignment="1" applyProtection="1"/>
    <xf numFmtId="164" fontId="5" fillId="3" borderId="0" xfId="4" applyNumberFormat="1" applyFont="1" applyFill="1" applyBorder="1" applyAlignment="1" applyProtection="1"/>
    <xf numFmtId="164" fontId="5" fillId="7" borderId="18" xfId="4" applyNumberFormat="1" applyFont="1" applyFill="1" applyBorder="1" applyProtection="1"/>
    <xf numFmtId="164" fontId="5" fillId="7" borderId="0" xfId="4" applyNumberFormat="1" applyFont="1" applyFill="1" applyBorder="1" applyProtection="1"/>
    <xf numFmtId="42" fontId="5" fillId="7" borderId="24" xfId="4" applyNumberFormat="1" applyFont="1" applyFill="1" applyBorder="1" applyProtection="1"/>
    <xf numFmtId="0" fontId="20" fillId="3" borderId="0" xfId="4" applyFont="1" applyFill="1" applyBorder="1" applyProtection="1"/>
    <xf numFmtId="0" fontId="3" fillId="3" borderId="0" xfId="4" applyFont="1" applyFill="1" applyBorder="1" applyAlignment="1" applyProtection="1">
      <alignment horizontal="right"/>
    </xf>
    <xf numFmtId="164" fontId="5" fillId="7" borderId="21" xfId="4" applyNumberFormat="1" applyFont="1" applyFill="1" applyBorder="1" applyProtection="1"/>
    <xf numFmtId="164" fontId="5" fillId="7" borderId="19" xfId="4" applyNumberFormat="1" applyFont="1" applyFill="1" applyBorder="1" applyProtection="1"/>
    <xf numFmtId="0" fontId="3" fillId="7" borderId="19" xfId="4" applyFill="1" applyBorder="1" applyProtection="1"/>
    <xf numFmtId="0" fontId="3" fillId="7" borderId="25" xfId="4" applyFill="1" applyBorder="1" applyProtection="1"/>
    <xf numFmtId="164" fontId="5" fillId="3" borderId="0" xfId="4" applyNumberFormat="1" applyFont="1" applyFill="1" applyBorder="1" applyProtection="1"/>
    <xf numFmtId="164" fontId="3" fillId="2" borderId="0" xfId="4" applyNumberFormat="1" applyFill="1" applyBorder="1" applyProtection="1"/>
    <xf numFmtId="0" fontId="21" fillId="3" borderId="0" xfId="4" applyFont="1" applyFill="1" applyBorder="1" applyProtection="1"/>
    <xf numFmtId="0" fontId="6" fillId="0" borderId="0" xfId="4" applyFont="1" applyProtection="1"/>
    <xf numFmtId="164" fontId="3" fillId="0" borderId="0" xfId="4" applyNumberFormat="1" applyBorder="1" applyProtection="1"/>
    <xf numFmtId="0" fontId="5" fillId="8" borderId="0" xfId="4" applyFont="1" applyFill="1" applyBorder="1" applyProtection="1"/>
    <xf numFmtId="0" fontId="3" fillId="8" borderId="0" xfId="4" applyFont="1" applyFill="1" applyBorder="1" applyAlignment="1" applyProtection="1">
      <alignment horizontal="right"/>
    </xf>
    <xf numFmtId="164" fontId="5" fillId="8" borderId="0" xfId="4" applyNumberFormat="1" applyFont="1" applyFill="1" applyBorder="1" applyAlignment="1" applyProtection="1"/>
    <xf numFmtId="164" fontId="3" fillId="3" borderId="0" xfId="4" applyNumberFormat="1" applyFont="1" applyFill="1" applyBorder="1" applyAlignment="1" applyProtection="1"/>
    <xf numFmtId="0" fontId="5" fillId="3" borderId="15" xfId="4" applyFont="1" applyFill="1" applyBorder="1" applyAlignment="1" applyProtection="1">
      <alignment horizontal="center"/>
    </xf>
    <xf numFmtId="0" fontId="5" fillId="3" borderId="16" xfId="4" applyFont="1" applyFill="1" applyBorder="1" applyProtection="1"/>
    <xf numFmtId="0" fontId="5" fillId="3" borderId="18" xfId="4" applyFont="1" applyFill="1" applyBorder="1" applyAlignment="1" applyProtection="1">
      <alignment horizontal="center"/>
    </xf>
    <xf numFmtId="0" fontId="3" fillId="9" borderId="0" xfId="4" applyFill="1" applyBorder="1" applyProtection="1"/>
    <xf numFmtId="0" fontId="5" fillId="9" borderId="19" xfId="4" applyFont="1" applyFill="1" applyBorder="1" applyAlignment="1" applyProtection="1">
      <alignment horizontal="center"/>
    </xf>
    <xf numFmtId="0" fontId="5" fillId="9" borderId="0" xfId="4" applyFont="1" applyFill="1" applyAlignment="1" applyProtection="1">
      <alignment horizontal="center"/>
    </xf>
    <xf numFmtId="0" fontId="5" fillId="9" borderId="0" xfId="4" applyFont="1" applyFill="1" applyBorder="1" applyAlignment="1" applyProtection="1">
      <alignment horizontal="center"/>
    </xf>
    <xf numFmtId="0" fontId="19" fillId="9" borderId="0" xfId="4" applyFont="1" applyFill="1" applyBorder="1" applyProtection="1"/>
    <xf numFmtId="0" fontId="3" fillId="9" borderId="0" xfId="4" applyFont="1" applyFill="1" applyBorder="1" applyProtection="1"/>
    <xf numFmtId="0" fontId="5" fillId="3" borderId="18" xfId="4" applyFont="1" applyFill="1" applyBorder="1" applyAlignment="1" applyProtection="1">
      <alignment horizontal="center" vertical="center"/>
    </xf>
    <xf numFmtId="0" fontId="5" fillId="3" borderId="0" xfId="4" applyFont="1" applyFill="1" applyBorder="1" applyAlignment="1" applyProtection="1">
      <alignment vertical="center"/>
    </xf>
    <xf numFmtId="0" fontId="3" fillId="9" borderId="0" xfId="4" applyFill="1" applyBorder="1" applyAlignment="1" applyProtection="1">
      <alignment vertical="center"/>
    </xf>
    <xf numFmtId="0" fontId="3" fillId="9" borderId="0" xfId="4" applyFont="1" applyFill="1" applyBorder="1" applyAlignment="1" applyProtection="1">
      <alignment vertical="center"/>
    </xf>
    <xf numFmtId="0" fontId="3" fillId="9" borderId="0" xfId="4" applyFill="1" applyAlignment="1" applyProtection="1">
      <alignment vertical="center"/>
    </xf>
    <xf numFmtId="164" fontId="3" fillId="9" borderId="0" xfId="4" applyNumberFormat="1" applyFill="1" applyBorder="1" applyAlignment="1" applyProtection="1">
      <alignment horizontal="center"/>
    </xf>
    <xf numFmtId="0" fontId="3" fillId="9" borderId="0" xfId="4" applyFill="1" applyProtection="1"/>
    <xf numFmtId="164" fontId="3" fillId="5" borderId="0" xfId="4" applyNumberFormat="1" applyFill="1" applyBorder="1" applyAlignment="1" applyProtection="1">
      <alignment vertical="center"/>
    </xf>
    <xf numFmtId="3" fontId="5" fillId="7" borderId="10" xfId="4" applyNumberFormat="1" applyFont="1" applyFill="1" applyBorder="1" applyAlignment="1" applyProtection="1">
      <alignment horizontal="center" vertical="center"/>
    </xf>
    <xf numFmtId="3" fontId="5" fillId="9" borderId="0" xfId="4" applyNumberFormat="1" applyFont="1" applyFill="1" applyBorder="1" applyAlignment="1" applyProtection="1">
      <alignment horizontal="center" vertical="center"/>
    </xf>
    <xf numFmtId="0" fontId="5" fillId="3" borderId="19" xfId="4" applyFont="1" applyFill="1" applyBorder="1" applyAlignment="1" applyProtection="1">
      <alignment horizontal="center"/>
    </xf>
    <xf numFmtId="0" fontId="5" fillId="3" borderId="19" xfId="4" applyFont="1" applyFill="1" applyBorder="1" applyProtection="1"/>
    <xf numFmtId="0" fontId="3" fillId="3" borderId="25" xfId="4" applyFill="1" applyBorder="1" applyProtection="1"/>
    <xf numFmtId="0" fontId="5" fillId="3" borderId="0" xfId="4" applyFont="1" applyFill="1" applyBorder="1" applyAlignment="1" applyProtection="1">
      <alignment horizontal="left"/>
    </xf>
    <xf numFmtId="0" fontId="3" fillId="3" borderId="0" xfId="4" applyFont="1" applyFill="1" applyBorder="1" applyAlignment="1" applyProtection="1">
      <alignment horizontal="left"/>
    </xf>
    <xf numFmtId="0" fontId="3" fillId="2" borderId="0" xfId="4" applyFont="1" applyFill="1" applyBorder="1" applyAlignment="1" applyProtection="1">
      <alignment horizontal="left"/>
    </xf>
    <xf numFmtId="0" fontId="3" fillId="2" borderId="0" xfId="4" applyFont="1" applyFill="1" applyBorder="1" applyProtection="1"/>
    <xf numFmtId="0" fontId="3" fillId="2" borderId="0" xfId="4" applyFont="1" applyFill="1" applyProtection="1"/>
    <xf numFmtId="0" fontId="3" fillId="2" borderId="0" xfId="4" applyFont="1" applyFill="1" applyBorder="1" applyAlignment="1" applyProtection="1">
      <alignment horizontal="right"/>
    </xf>
    <xf numFmtId="3" fontId="3" fillId="2" borderId="0" xfId="4" applyNumberFormat="1" applyFill="1" applyBorder="1" applyAlignment="1" applyProtection="1">
      <alignment horizontal="center"/>
    </xf>
    <xf numFmtId="44" fontId="0" fillId="0" borderId="0" xfId="2" applyFont="1" applyProtection="1"/>
    <xf numFmtId="44" fontId="3" fillId="0" borderId="0" xfId="4" applyNumberFormat="1" applyProtection="1"/>
    <xf numFmtId="1" fontId="3" fillId="0" borderId="0" xfId="4" applyNumberFormat="1" applyProtection="1"/>
    <xf numFmtId="9" fontId="0" fillId="0" borderId="0" xfId="3" applyFont="1" applyProtection="1"/>
    <xf numFmtId="0" fontId="5" fillId="0" borderId="30" xfId="0" applyFont="1" applyBorder="1" applyAlignment="1" applyProtection="1">
      <alignment horizontal="left" vertical="center" wrapText="1"/>
    </xf>
    <xf numFmtId="0" fontId="5" fillId="0" borderId="31" xfId="0" applyFont="1" applyBorder="1" applyAlignment="1" applyProtection="1">
      <alignment horizontal="right" vertical="center" wrapText="1"/>
    </xf>
    <xf numFmtId="0" fontId="5" fillId="0" borderId="0" xfId="0" applyFont="1" applyBorder="1" applyAlignment="1" applyProtection="1">
      <alignment horizontal="right" vertical="center" wrapText="1"/>
    </xf>
    <xf numFmtId="0" fontId="5" fillId="10" borderId="30" xfId="0" applyFont="1" applyFill="1" applyBorder="1" applyAlignment="1" applyProtection="1">
      <alignment horizontal="right" vertical="center" wrapText="1"/>
    </xf>
    <xf numFmtId="0" fontId="5" fillId="10" borderId="32" xfId="0" applyFont="1" applyFill="1" applyBorder="1" applyAlignment="1" applyProtection="1">
      <alignment horizontal="right" vertical="center" wrapText="1"/>
    </xf>
    <xf numFmtId="0" fontId="5" fillId="0" borderId="33" xfId="0" applyFont="1" applyBorder="1" applyAlignment="1" applyProtection="1">
      <alignment horizontal="right" vertical="center" wrapText="1"/>
    </xf>
    <xf numFmtId="0" fontId="0" fillId="0" borderId="0" xfId="0" applyProtection="1"/>
    <xf numFmtId="0" fontId="5" fillId="0" borderId="30" xfId="0" applyFont="1" applyBorder="1" applyAlignment="1" applyProtection="1">
      <alignment horizontal="right" vertical="center" wrapText="1"/>
    </xf>
    <xf numFmtId="0" fontId="0" fillId="0" borderId="31" xfId="0" applyBorder="1" applyProtection="1"/>
    <xf numFmtId="0" fontId="0" fillId="0" borderId="32" xfId="0" applyBorder="1" applyProtection="1"/>
    <xf numFmtId="0" fontId="3" fillId="0" borderId="0" xfId="0" applyFont="1" applyProtection="1"/>
    <xf numFmtId="0" fontId="5" fillId="0" borderId="34" xfId="0" applyFont="1" applyBorder="1" applyAlignment="1" applyProtection="1">
      <alignment horizontal="left" vertical="center" wrapText="1"/>
    </xf>
    <xf numFmtId="165" fontId="3" fillId="0" borderId="0" xfId="1" applyFont="1" applyFill="1" applyBorder="1" applyProtection="1"/>
    <xf numFmtId="44" fontId="25" fillId="11" borderId="0" xfId="6" applyNumberFormat="1" applyFont="1" applyFill="1"/>
    <xf numFmtId="44" fontId="0" fillId="0" borderId="0" xfId="0" applyNumberFormat="1" applyBorder="1"/>
    <xf numFmtId="0" fontId="0" fillId="10" borderId="35" xfId="0" applyFill="1" applyBorder="1" applyProtection="1"/>
    <xf numFmtId="0" fontId="0" fillId="10" borderId="36" xfId="0" applyFill="1" applyBorder="1" applyProtection="1"/>
    <xf numFmtId="9" fontId="0" fillId="0" borderId="37" xfId="0" applyNumberFormat="1" applyFill="1" applyBorder="1" applyProtection="1"/>
    <xf numFmtId="0" fontId="0" fillId="0" borderId="0" xfId="0" applyFill="1" applyProtection="1"/>
    <xf numFmtId="0" fontId="0" fillId="0" borderId="34" xfId="0" applyFill="1" applyBorder="1" applyProtection="1"/>
    <xf numFmtId="10" fontId="25" fillId="11" borderId="30" xfId="3" applyNumberFormat="1" applyFont="1" applyFill="1" applyBorder="1"/>
    <xf numFmtId="0" fontId="0" fillId="0" borderId="31" xfId="0" applyFill="1" applyBorder="1" applyProtection="1"/>
    <xf numFmtId="0" fontId="0" fillId="0" borderId="32" xfId="0" applyFill="1" applyBorder="1" applyProtection="1"/>
    <xf numFmtId="171" fontId="0" fillId="0" borderId="0" xfId="0" applyNumberFormat="1" applyFill="1" applyProtection="1"/>
    <xf numFmtId="10" fontId="25" fillId="11" borderId="34" xfId="3" applyNumberFormat="1" applyFont="1" applyFill="1" applyBorder="1"/>
    <xf numFmtId="0" fontId="0" fillId="0" borderId="0" xfId="0" applyFill="1" applyBorder="1" applyProtection="1"/>
    <xf numFmtId="0" fontId="0" fillId="0" borderId="38" xfId="0" applyFill="1" applyBorder="1" applyProtection="1"/>
    <xf numFmtId="9" fontId="0" fillId="0" borderId="39" xfId="0" applyNumberFormat="1" applyFill="1" applyBorder="1" applyProtection="1"/>
    <xf numFmtId="0" fontId="3" fillId="0" borderId="40" xfId="0" applyFont="1" applyFill="1" applyBorder="1" applyProtection="1"/>
    <xf numFmtId="10" fontId="25" fillId="11" borderId="40" xfId="3" applyNumberFormat="1" applyFont="1" applyFill="1" applyBorder="1"/>
    <xf numFmtId="0" fontId="0" fillId="0" borderId="35" xfId="0" applyFill="1" applyBorder="1" applyProtection="1"/>
    <xf numFmtId="0" fontId="0" fillId="0" borderId="36" xfId="0" applyFill="1" applyBorder="1" applyProtection="1"/>
    <xf numFmtId="0" fontId="5" fillId="0" borderId="30" xfId="4" applyFont="1" applyBorder="1" applyAlignment="1" applyProtection="1">
      <alignment horizontal="right" vertical="center" wrapText="1"/>
    </xf>
    <xf numFmtId="0" fontId="3" fillId="0" borderId="31" xfId="4" applyBorder="1" applyProtection="1"/>
    <xf numFmtId="0" fontId="3" fillId="0" borderId="32" xfId="4" applyBorder="1" applyProtection="1"/>
    <xf numFmtId="0" fontId="0" fillId="0" borderId="31" xfId="0" applyBorder="1" applyAlignment="1" applyProtection="1">
      <alignment horizontal="right"/>
    </xf>
    <xf numFmtId="0" fontId="3" fillId="0" borderId="32" xfId="0" applyFont="1" applyBorder="1" applyProtection="1"/>
    <xf numFmtId="0" fontId="3" fillId="0" borderId="34" xfId="4" applyFill="1" applyBorder="1" applyProtection="1"/>
    <xf numFmtId="10" fontId="25" fillId="11" borderId="31" xfId="3" applyNumberFormat="1" applyFont="1" applyFill="1" applyBorder="1"/>
    <xf numFmtId="10" fontId="25" fillId="11" borderId="32" xfId="3" applyNumberFormat="1" applyFont="1" applyFill="1" applyBorder="1"/>
    <xf numFmtId="0" fontId="0" fillId="0" borderId="0" xfId="0" applyBorder="1" applyProtection="1"/>
    <xf numFmtId="0" fontId="3" fillId="0" borderId="0" xfId="0" applyFont="1" applyBorder="1" applyProtection="1"/>
    <xf numFmtId="0" fontId="0" fillId="0" borderId="38" xfId="0" applyBorder="1" applyProtection="1"/>
    <xf numFmtId="10" fontId="25" fillId="11" borderId="0" xfId="3" applyNumberFormat="1" applyFont="1" applyFill="1" applyBorder="1"/>
    <xf numFmtId="10" fontId="25" fillId="11" borderId="38" xfId="3" applyNumberFormat="1" applyFont="1" applyFill="1" applyBorder="1"/>
    <xf numFmtId="0" fontId="3" fillId="0" borderId="40" xfId="4" applyFill="1" applyBorder="1" applyProtection="1"/>
    <xf numFmtId="10" fontId="25" fillId="11" borderId="35" xfId="3" applyNumberFormat="1" applyFont="1" applyFill="1" applyBorder="1"/>
    <xf numFmtId="10" fontId="25" fillId="11" borderId="36" xfId="3" applyNumberFormat="1" applyFont="1" applyFill="1" applyBorder="1"/>
    <xf numFmtId="0" fontId="5" fillId="0" borderId="30" xfId="0" applyFont="1" applyBorder="1" applyProtection="1"/>
    <xf numFmtId="4" fontId="0" fillId="0" borderId="34" xfId="0" applyNumberFormat="1" applyBorder="1" applyProtection="1"/>
    <xf numFmtId="0" fontId="0" fillId="0" borderId="34" xfId="0" applyBorder="1" applyProtection="1"/>
    <xf numFmtId="4" fontId="0" fillId="0" borderId="40" xfId="0" applyNumberFormat="1" applyBorder="1" applyProtection="1"/>
    <xf numFmtId="0" fontId="0" fillId="0" borderId="35" xfId="0" applyBorder="1" applyProtection="1"/>
    <xf numFmtId="0" fontId="0" fillId="0" borderId="36" xfId="0" applyBorder="1" applyProtection="1"/>
    <xf numFmtId="0" fontId="5" fillId="0" borderId="0" xfId="0" applyFont="1" applyProtection="1"/>
    <xf numFmtId="0" fontId="5" fillId="0" borderId="30" xfId="4" applyFont="1" applyBorder="1"/>
    <xf numFmtId="44" fontId="25" fillId="11" borderId="32" xfId="6" applyNumberFormat="1" applyFont="1" applyFill="1" applyBorder="1"/>
    <xf numFmtId="0" fontId="5" fillId="0" borderId="34" xfId="4" applyFont="1" applyBorder="1"/>
    <xf numFmtId="44" fontId="25" fillId="11" borderId="38" xfId="6" applyNumberFormat="1" applyFont="1" applyFill="1" applyBorder="1"/>
    <xf numFmtId="0" fontId="5" fillId="0" borderId="40" xfId="4" applyFont="1" applyBorder="1"/>
    <xf numFmtId="44" fontId="25" fillId="11" borderId="36" xfId="6" applyNumberFormat="1" applyFont="1" applyFill="1" applyBorder="1"/>
    <xf numFmtId="0" fontId="3" fillId="0" borderId="30" xfId="0" applyFont="1" applyBorder="1" applyProtection="1"/>
    <xf numFmtId="9" fontId="0" fillId="0" borderId="32" xfId="3" applyFont="1" applyBorder="1" applyProtection="1"/>
    <xf numFmtId="0" fontId="0" fillId="0" borderId="40" xfId="0" applyBorder="1" applyProtection="1"/>
    <xf numFmtId="9" fontId="0" fillId="0" borderId="36" xfId="3" applyFont="1" applyBorder="1" applyProtection="1"/>
    <xf numFmtId="0" fontId="3" fillId="0" borderId="34" xfId="0" applyFont="1" applyFill="1" applyBorder="1" applyProtection="1"/>
    <xf numFmtId="2" fontId="0" fillId="0" borderId="0" xfId="0" applyNumberFormat="1" applyProtection="1"/>
    <xf numFmtId="166" fontId="0" fillId="0" borderId="0" xfId="0" applyNumberFormat="1" applyProtection="1"/>
    <xf numFmtId="0" fontId="0" fillId="0" borderId="34" xfId="0" applyFont="1" applyBorder="1" applyProtection="1"/>
    <xf numFmtId="166" fontId="25" fillId="11" borderId="0" xfId="6" applyNumberFormat="1" applyFont="1" applyFill="1"/>
    <xf numFmtId="0" fontId="0" fillId="0" borderId="40" xfId="0" applyFont="1" applyBorder="1" applyProtection="1"/>
    <xf numFmtId="165" fontId="3" fillId="0" borderId="35" xfId="1" applyFont="1" applyFill="1" applyBorder="1" applyProtection="1"/>
    <xf numFmtId="0" fontId="5" fillId="0" borderId="30" xfId="0" applyFont="1" applyBorder="1" applyAlignment="1" applyProtection="1">
      <alignment horizontal="left" vertical="center"/>
    </xf>
    <xf numFmtId="165" fontId="0" fillId="0" borderId="0" xfId="0" applyNumberFormat="1" applyProtection="1"/>
    <xf numFmtId="166" fontId="3" fillId="0" borderId="34" xfId="0" applyNumberFormat="1" applyFont="1" applyBorder="1"/>
    <xf numFmtId="166" fontId="3" fillId="0" borderId="0" xfId="0" applyNumberFormat="1" applyFont="1" applyBorder="1"/>
    <xf numFmtId="9" fontId="0" fillId="0" borderId="0" xfId="7" applyFont="1" applyBorder="1" applyProtection="1"/>
    <xf numFmtId="49" fontId="3" fillId="0" borderId="41" xfId="4" applyNumberFormat="1" applyBorder="1"/>
    <xf numFmtId="166" fontId="3" fillId="10" borderId="1" xfId="4" applyNumberFormat="1" applyFill="1" applyBorder="1"/>
    <xf numFmtId="49" fontId="3" fillId="0" borderId="42" xfId="4" applyNumberFormat="1" applyFont="1" applyBorder="1"/>
    <xf numFmtId="166" fontId="3" fillId="10" borderId="43" xfId="4" applyNumberFormat="1" applyFill="1" applyBorder="1"/>
    <xf numFmtId="9" fontId="0" fillId="0" borderId="0" xfId="8" applyFont="1" applyBorder="1" applyProtection="1"/>
    <xf numFmtId="0" fontId="5" fillId="10" borderId="0" xfId="4" applyFont="1" applyFill="1"/>
    <xf numFmtId="0" fontId="3" fillId="10" borderId="0" xfId="4" applyFill="1"/>
    <xf numFmtId="0" fontId="3" fillId="10" borderId="0" xfId="4" applyFill="1" applyAlignment="1">
      <alignment horizontal="center"/>
    </xf>
    <xf numFmtId="0" fontId="3" fillId="0" borderId="0" xfId="4"/>
    <xf numFmtId="0" fontId="3" fillId="0" borderId="0" xfId="4" applyAlignment="1">
      <alignment horizontal="center"/>
    </xf>
    <xf numFmtId="165" fontId="0" fillId="0" borderId="0" xfId="9" applyNumberFormat="1" applyFont="1" applyAlignment="1">
      <alignment horizontal="center"/>
    </xf>
    <xf numFmtId="0" fontId="20" fillId="0" borderId="0" xfId="4" applyFont="1"/>
    <xf numFmtId="165" fontId="20" fillId="0" borderId="0" xfId="9" applyNumberFormat="1" applyFont="1" applyAlignment="1">
      <alignment horizontal="center"/>
    </xf>
    <xf numFmtId="165" fontId="0" fillId="0" borderId="44" xfId="9" applyNumberFormat="1" applyFont="1" applyBorder="1" applyAlignment="1">
      <alignment horizontal="center"/>
    </xf>
    <xf numFmtId="0" fontId="5" fillId="0" borderId="0" xfId="4" applyFont="1"/>
    <xf numFmtId="0" fontId="3" fillId="0" borderId="1" xfId="4" applyBorder="1"/>
    <xf numFmtId="0" fontId="3" fillId="0" borderId="2" xfId="4" applyBorder="1"/>
    <xf numFmtId="44" fontId="0" fillId="0" borderId="3" xfId="10" applyFont="1" applyBorder="1" applyAlignment="1">
      <alignment horizontal="center"/>
    </xf>
    <xf numFmtId="0" fontId="3" fillId="10" borderId="0" xfId="4" applyFill="1" applyAlignment="1">
      <alignment horizontal="right"/>
    </xf>
    <xf numFmtId="165" fontId="3" fillId="10" borderId="0" xfId="9" applyNumberFormat="1" applyFont="1" applyFill="1" applyAlignment="1">
      <alignment horizontal="center"/>
    </xf>
    <xf numFmtId="0" fontId="19" fillId="0" borderId="0" xfId="4" applyFont="1"/>
    <xf numFmtId="165" fontId="19" fillId="0" borderId="0" xfId="9" applyNumberFormat="1" applyFont="1" applyAlignment="1">
      <alignment horizontal="center"/>
    </xf>
    <xf numFmtId="0" fontId="3" fillId="0" borderId="44" xfId="4" applyBorder="1"/>
    <xf numFmtId="44" fontId="3" fillId="0" borderId="3" xfId="10" applyFont="1" applyBorder="1" applyAlignment="1">
      <alignment horizontal="center"/>
    </xf>
    <xf numFmtId="165" fontId="3" fillId="0" borderId="44" xfId="4" applyNumberFormat="1" applyBorder="1" applyAlignment="1">
      <alignment horizontal="center"/>
    </xf>
    <xf numFmtId="165" fontId="3" fillId="0" borderId="0" xfId="4" applyNumberFormat="1" applyBorder="1" applyAlignment="1">
      <alignment horizontal="center"/>
    </xf>
    <xf numFmtId="44" fontId="5" fillId="10" borderId="0" xfId="4" applyNumberFormat="1" applyFont="1" applyFill="1"/>
    <xf numFmtId="0" fontId="1" fillId="0" borderId="0" xfId="11"/>
    <xf numFmtId="0" fontId="2" fillId="0" borderId="0" xfId="11" applyFont="1"/>
    <xf numFmtId="9" fontId="0" fillId="0" borderId="0" xfId="8" applyFont="1"/>
    <xf numFmtId="0" fontId="1" fillId="0" borderId="10" xfId="11" applyBorder="1"/>
    <xf numFmtId="0" fontId="1" fillId="10" borderId="10" xfId="11" applyFill="1" applyBorder="1"/>
    <xf numFmtId="0" fontId="1" fillId="2" borderId="0" xfId="11" applyFill="1" applyBorder="1"/>
    <xf numFmtId="9" fontId="1" fillId="0" borderId="10" xfId="11" applyNumberFormat="1" applyBorder="1"/>
    <xf numFmtId="0" fontId="1" fillId="0" borderId="45" xfId="11" applyBorder="1"/>
    <xf numFmtId="0" fontId="1" fillId="0" borderId="46" xfId="11" applyBorder="1"/>
    <xf numFmtId="0" fontId="1" fillId="0" borderId="1" xfId="11" applyBorder="1"/>
    <xf numFmtId="0" fontId="1" fillId="0" borderId="18" xfId="11" applyBorder="1"/>
    <xf numFmtId="0" fontId="1" fillId="0" borderId="0" xfId="11" applyBorder="1"/>
    <xf numFmtId="0" fontId="1" fillId="0" borderId="24" xfId="11" applyBorder="1"/>
    <xf numFmtId="0" fontId="1" fillId="0" borderId="15" xfId="11" applyBorder="1"/>
    <xf numFmtId="0" fontId="1" fillId="0" borderId="47" xfId="11" applyBorder="1"/>
    <xf numFmtId="0" fontId="1" fillId="0" borderId="0" xfId="11" applyFill="1" applyBorder="1"/>
    <xf numFmtId="0" fontId="1" fillId="0" borderId="21" xfId="11" applyBorder="1"/>
    <xf numFmtId="0" fontId="1" fillId="0" borderId="19" xfId="11" applyBorder="1"/>
    <xf numFmtId="0" fontId="1" fillId="0" borderId="25" xfId="11" applyBorder="1"/>
    <xf numFmtId="0" fontId="2" fillId="0" borderId="15" xfId="11" applyFont="1" applyBorder="1"/>
    <xf numFmtId="0" fontId="1" fillId="0" borderId="23" xfId="11" applyBorder="1"/>
    <xf numFmtId="44" fontId="0" fillId="0" borderId="23" xfId="12" applyFont="1" applyBorder="1"/>
    <xf numFmtId="44" fontId="0" fillId="0" borderId="24" xfId="12" applyFont="1" applyBorder="1"/>
    <xf numFmtId="0" fontId="1" fillId="0" borderId="18" xfId="11" applyFill="1" applyBorder="1"/>
    <xf numFmtId="44" fontId="0" fillId="0" borderId="25" xfId="12" applyFont="1" applyBorder="1"/>
    <xf numFmtId="44" fontId="26" fillId="10" borderId="38" xfId="0" applyNumberFormat="1" applyFont="1" applyFill="1" applyBorder="1"/>
    <xf numFmtId="44" fontId="0" fillId="0" borderId="0" xfId="0" applyNumberFormat="1"/>
    <xf numFmtId="44" fontId="0" fillId="0" borderId="38" xfId="0" applyNumberFormat="1" applyBorder="1"/>
    <xf numFmtId="0" fontId="5" fillId="3" borderId="0" xfId="4" applyFont="1" applyFill="1" applyBorder="1" applyAlignment="1" applyProtection="1">
      <alignment horizontal="center" wrapText="1"/>
    </xf>
    <xf numFmtId="0" fontId="5" fillId="3" borderId="19" xfId="4" applyFont="1" applyFill="1" applyBorder="1" applyAlignment="1" applyProtection="1">
      <alignment horizontal="center" wrapText="1"/>
    </xf>
    <xf numFmtId="0" fontId="4" fillId="0" borderId="1" xfId="4" applyFont="1" applyBorder="1" applyAlignment="1" applyProtection="1">
      <alignment horizontal="center" vertical="center" wrapText="1"/>
    </xf>
    <xf numFmtId="0" fontId="4" fillId="0" borderId="2" xfId="4" applyFont="1" applyBorder="1" applyAlignment="1" applyProtection="1">
      <alignment horizontal="center" vertical="center"/>
    </xf>
    <xf numFmtId="0" fontId="4" fillId="0" borderId="3" xfId="4" applyFont="1" applyBorder="1" applyAlignment="1" applyProtection="1">
      <alignment horizontal="center" vertical="center"/>
    </xf>
    <xf numFmtId="1" fontId="3" fillId="4" borderId="1" xfId="4" applyNumberFormat="1" applyFont="1" applyFill="1" applyBorder="1" applyAlignment="1" applyProtection="1">
      <alignment horizontal="left" wrapText="1"/>
      <protection locked="0"/>
    </xf>
    <xf numFmtId="1" fontId="3" fillId="4" borderId="2" xfId="4" applyNumberFormat="1" applyFont="1" applyFill="1" applyBorder="1" applyAlignment="1" applyProtection="1">
      <alignment horizontal="left"/>
      <protection locked="0"/>
    </xf>
    <xf numFmtId="1" fontId="3" fillId="4" borderId="3" xfId="4" applyNumberFormat="1" applyFont="1" applyFill="1" applyBorder="1" applyAlignment="1" applyProtection="1">
      <alignment horizontal="left"/>
      <protection locked="0"/>
    </xf>
    <xf numFmtId="1" fontId="3" fillId="4" borderId="1" xfId="4" applyNumberFormat="1" applyFont="1" applyFill="1" applyBorder="1" applyAlignment="1" applyProtection="1">
      <alignment horizontal="left"/>
      <protection locked="0"/>
    </xf>
    <xf numFmtId="0" fontId="6" fillId="2" borderId="7" xfId="4" applyFont="1" applyFill="1" applyBorder="1" applyAlignment="1" applyProtection="1">
      <alignment horizontal="left" vertical="top" wrapText="1"/>
    </xf>
    <xf numFmtId="0" fontId="6" fillId="2" borderId="0" xfId="4" applyFont="1" applyFill="1" applyBorder="1" applyAlignment="1" applyProtection="1">
      <alignment horizontal="left" vertical="top" wrapText="1"/>
    </xf>
    <xf numFmtId="0" fontId="6" fillId="2" borderId="8" xfId="4" applyFont="1" applyFill="1" applyBorder="1" applyAlignment="1" applyProtection="1">
      <alignment horizontal="left" vertical="top" wrapText="1"/>
    </xf>
    <xf numFmtId="0" fontId="3" fillId="4" borderId="1" xfId="4" applyFont="1" applyFill="1" applyBorder="1" applyAlignment="1" applyProtection="1">
      <alignment horizontal="left"/>
      <protection locked="0"/>
    </xf>
    <xf numFmtId="0" fontId="3" fillId="4" borderId="2" xfId="4" applyFont="1" applyFill="1" applyBorder="1" applyAlignment="1" applyProtection="1">
      <alignment horizontal="left"/>
      <protection locked="0"/>
    </xf>
    <xf numFmtId="0" fontId="3" fillId="4" borderId="3" xfId="4" applyFont="1" applyFill="1" applyBorder="1" applyAlignment="1" applyProtection="1">
      <alignment horizontal="left"/>
      <protection locked="0"/>
    </xf>
    <xf numFmtId="0" fontId="5" fillId="3" borderId="0" xfId="4" applyFont="1" applyFill="1" applyBorder="1" applyAlignment="1" applyProtection="1">
      <alignment horizontal="right" wrapText="1"/>
    </xf>
    <xf numFmtId="0" fontId="5" fillId="3" borderId="19" xfId="4" applyFont="1" applyFill="1" applyBorder="1" applyAlignment="1" applyProtection="1">
      <alignment horizontal="right" wrapText="1"/>
    </xf>
    <xf numFmtId="9" fontId="3" fillId="4" borderId="1" xfId="3" applyFont="1" applyFill="1" applyBorder="1" applyAlignment="1" applyProtection="1">
      <alignment horizontal="right"/>
      <protection locked="0"/>
    </xf>
    <xf numFmtId="9" fontId="3" fillId="4" borderId="3" xfId="3" applyFont="1" applyFill="1" applyBorder="1" applyAlignment="1" applyProtection="1">
      <alignment horizontal="right"/>
      <protection locked="0"/>
    </xf>
    <xf numFmtId="0" fontId="22" fillId="3" borderId="19" xfId="4" applyFont="1" applyFill="1" applyBorder="1" applyAlignment="1" applyProtection="1">
      <alignment horizontal="center"/>
    </xf>
    <xf numFmtId="3" fontId="3" fillId="4" borderId="1" xfId="4" applyNumberFormat="1" applyFill="1" applyBorder="1" applyAlignment="1" applyProtection="1">
      <alignment horizontal="center"/>
    </xf>
    <xf numFmtId="3" fontId="3" fillId="4" borderId="2" xfId="4" applyNumberFormat="1" applyFill="1" applyBorder="1" applyAlignment="1" applyProtection="1">
      <alignment horizontal="center"/>
    </xf>
    <xf numFmtId="3" fontId="3" fillId="4" borderId="3" xfId="4" applyNumberFormat="1" applyFill="1" applyBorder="1" applyAlignment="1" applyProtection="1">
      <alignment horizontal="center"/>
    </xf>
    <xf numFmtId="3" fontId="3" fillId="2" borderId="0" xfId="4" applyNumberFormat="1" applyFill="1" applyBorder="1" applyAlignment="1" applyProtection="1">
      <alignment horizontal="center"/>
    </xf>
    <xf numFmtId="164" fontId="3" fillId="3" borderId="27" xfId="4" applyNumberFormat="1" applyFill="1" applyBorder="1" applyAlignment="1" applyProtection="1">
      <alignment horizontal="left"/>
    </xf>
    <xf numFmtId="164" fontId="3" fillId="3" borderId="28" xfId="4" applyNumberFormat="1" applyFill="1" applyBorder="1" applyAlignment="1" applyProtection="1">
      <alignment horizontal="left"/>
    </xf>
    <xf numFmtId="164" fontId="3" fillId="3" borderId="29" xfId="4" applyNumberFormat="1" applyFill="1" applyBorder="1" applyAlignment="1" applyProtection="1">
      <alignment horizontal="left"/>
    </xf>
    <xf numFmtId="9" fontId="3" fillId="4" borderId="1" xfId="3" applyFont="1" applyFill="1" applyBorder="1" applyAlignment="1" applyProtection="1">
      <alignment horizontal="right"/>
    </xf>
    <xf numFmtId="9" fontId="3" fillId="4" borderId="3" xfId="3" applyFont="1" applyFill="1" applyBorder="1" applyAlignment="1" applyProtection="1">
      <alignment horizontal="right"/>
    </xf>
    <xf numFmtId="0" fontId="5" fillId="0" borderId="0" xfId="0" applyFont="1" applyAlignment="1" applyProtection="1">
      <alignment horizontal="center"/>
    </xf>
    <xf numFmtId="0" fontId="1" fillId="0" borderId="10" xfId="11" applyBorder="1" applyAlignment="1">
      <alignment horizontal="center"/>
    </xf>
    <xf numFmtId="0" fontId="1" fillId="0" borderId="1" xfId="11" applyBorder="1" applyAlignment="1">
      <alignment horizontal="center"/>
    </xf>
    <xf numFmtId="0" fontId="1" fillId="0" borderId="2" xfId="11" applyBorder="1" applyAlignment="1">
      <alignment horizontal="center"/>
    </xf>
    <xf numFmtId="0" fontId="1" fillId="0" borderId="3" xfId="11" applyBorder="1" applyAlignment="1">
      <alignment horizontal="center"/>
    </xf>
  </cellXfs>
  <cellStyles count="13">
    <cellStyle name="Euro" xfId="5"/>
    <cellStyle name="Komma" xfId="1" builtinId="3"/>
    <cellStyle name="Komma 3" xfId="9"/>
    <cellStyle name="Prozent" xfId="3" builtinId="5"/>
    <cellStyle name="Prozent 2" xfId="7"/>
    <cellStyle name="Prozent 4" xfId="8"/>
    <cellStyle name="Standard" xfId="0" builtinId="0"/>
    <cellStyle name="Standard 3" xfId="4"/>
    <cellStyle name="Standard 4" xfId="11"/>
    <cellStyle name="Standard 6" xfId="6"/>
    <cellStyle name="Währung" xfId="2" builtinId="4"/>
    <cellStyle name="Währung 2" xfId="10"/>
    <cellStyle name="Währung 3" xfId="12"/>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95250</xdr:rowOff>
    </xdr:from>
    <xdr:to>
      <xdr:col>4</xdr:col>
      <xdr:colOff>266700</xdr:colOff>
      <xdr:row>0</xdr:row>
      <xdr:rowOff>495300</xdr:rowOff>
    </xdr:to>
    <xdr:pic>
      <xdr:nvPicPr>
        <xdr:cNvPr id="2" name="Picture 270" descr="http://www.uni-giessen.de/uni-alt/intern/jlu-logo/jlu-logo-150.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30" y="95250"/>
          <a:ext cx="113919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27</xdr:row>
      <xdr:rowOff>9525</xdr:rowOff>
    </xdr:from>
    <xdr:to>
      <xdr:col>11</xdr:col>
      <xdr:colOff>0</xdr:colOff>
      <xdr:row>29</xdr:row>
      <xdr:rowOff>171450</xdr:rowOff>
    </xdr:to>
    <xdr:sp macro="[1]!Modul6.Speichern" textlink="">
      <xdr:nvSpPr>
        <xdr:cNvPr id="2" name="Rechteck 1"/>
        <xdr:cNvSpPr/>
      </xdr:nvSpPr>
      <xdr:spPr>
        <a:xfrm>
          <a:off x="10961370" y="5663565"/>
          <a:ext cx="2693670" cy="5276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2800"/>
            <a:t>Speichern</a:t>
          </a:r>
        </a:p>
      </xdr:txBody>
    </xdr:sp>
    <xdr:clientData/>
  </xdr:twoCellAnchor>
  <xdr:oneCellAnchor>
    <xdr:from>
      <xdr:col>16</xdr:col>
      <xdr:colOff>123825</xdr:colOff>
      <xdr:row>31</xdr:row>
      <xdr:rowOff>0</xdr:rowOff>
    </xdr:from>
    <xdr:ext cx="184731" cy="264560"/>
    <xdr:sp macro="" textlink="">
      <xdr:nvSpPr>
        <xdr:cNvPr id="3" name="Textfeld 2"/>
        <xdr:cNvSpPr txBox="1"/>
      </xdr:nvSpPr>
      <xdr:spPr>
        <a:xfrm>
          <a:off x="19288125" y="6393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20250412f-Basisdatei%20Kalkulationsheet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kalkulation_IK"/>
      <sheetName val="Vorkalkulation_DL"/>
      <sheetName val="Vorkalkulation_AF"/>
      <sheetName val="Großgeräte (DFG)"/>
      <sheetName val="Investitionen"/>
      <sheetName val="Kalkulationstool_WB-Angebot"/>
      <sheetName val="Kalkulationstool TransMIT"/>
      <sheetName val="Kalkulationstool Nebenbeschäfti"/>
      <sheetName val="Stundensaetze PersonalUni"/>
      <sheetName val="Flächenberechnung VK"/>
      <sheetName val="Flächenberechnung DL"/>
      <sheetName val="Flächenberechnung TM"/>
      <sheetName val="Flächenberechnung NE"/>
      <sheetName val="HIS-Ersteinrichtkost"/>
      <sheetName val="Hilfstabelle"/>
      <sheetName val="V20250412f-Basisdatei Kalkulati"/>
    </sheetNames>
    <definedNames>
      <definedName name="Modul6.Speichern"/>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rgb="FF00B050"/>
  </sheetPr>
  <dimension ref="A1:V162"/>
  <sheetViews>
    <sheetView tabSelected="1" zoomScaleNormal="100" zoomScaleSheetLayoutView="100" workbookViewId="0">
      <selection activeCell="P99" sqref="P99"/>
    </sheetView>
  </sheetViews>
  <sheetFormatPr baseColWidth="10" defaultColWidth="11.44140625" defaultRowHeight="13.2" x14ac:dyDescent="0.25"/>
  <cols>
    <col min="1" max="1" width="4.33203125" style="1" customWidth="1"/>
    <col min="2" max="2" width="7" style="1" customWidth="1"/>
    <col min="3" max="3" width="4.88671875" style="1" customWidth="1"/>
    <col min="4" max="4" width="3.33203125" style="1" customWidth="1"/>
    <col min="5" max="5" width="23.44140625" style="1" customWidth="1"/>
    <col min="6" max="6" width="3.109375" style="1" customWidth="1"/>
    <col min="7" max="7" width="8.88671875" style="1" customWidth="1"/>
    <col min="8" max="8" width="11.5546875" style="1" customWidth="1"/>
    <col min="9" max="9" width="13.109375" style="1" customWidth="1"/>
    <col min="10" max="10" width="2.44140625" style="1" customWidth="1"/>
    <col min="11" max="11" width="4.6640625" style="1" customWidth="1"/>
    <col min="12" max="12" width="12.5546875" style="1" customWidth="1"/>
    <col min="13" max="13" width="2.109375" style="1" customWidth="1"/>
    <col min="14" max="14" width="8.109375" style="1" customWidth="1"/>
    <col min="15" max="15" width="15.109375" style="1" customWidth="1"/>
    <col min="16" max="16" width="2.44140625" style="1" customWidth="1"/>
    <col min="17" max="17" width="14.5546875" style="1" customWidth="1"/>
    <col min="18" max="19" width="11.44140625" style="1" customWidth="1"/>
    <col min="20" max="16384" width="11.44140625" style="1"/>
  </cols>
  <sheetData>
    <row r="1" spans="1:19" ht="39.75" customHeight="1" x14ac:dyDescent="0.25">
      <c r="B1" s="376" t="s">
        <v>0</v>
      </c>
      <c r="C1" s="377"/>
      <c r="D1" s="377"/>
      <c r="E1" s="377"/>
      <c r="F1" s="377"/>
      <c r="G1" s="377"/>
      <c r="H1" s="377"/>
      <c r="I1" s="377"/>
      <c r="J1" s="377"/>
      <c r="K1" s="377"/>
      <c r="L1" s="377"/>
      <c r="M1" s="377"/>
      <c r="N1" s="377"/>
      <c r="O1" s="377"/>
      <c r="P1" s="377"/>
      <c r="Q1" s="378"/>
    </row>
    <row r="2" spans="1:19" x14ac:dyDescent="0.25">
      <c r="A2" s="2"/>
      <c r="B2" s="2"/>
      <c r="C2" s="2"/>
      <c r="D2" s="2"/>
      <c r="E2" s="2"/>
      <c r="F2" s="2"/>
      <c r="G2" s="2"/>
      <c r="H2" s="2"/>
      <c r="I2" s="2"/>
      <c r="J2" s="2"/>
      <c r="K2" s="2"/>
      <c r="L2" s="2"/>
      <c r="M2" s="2"/>
      <c r="N2" s="2"/>
      <c r="O2" s="2"/>
      <c r="P2" s="2"/>
      <c r="Q2" s="2"/>
    </row>
    <row r="3" spans="1:19" ht="6" customHeight="1" x14ac:dyDescent="0.25">
      <c r="A3" s="3"/>
      <c r="B3" s="4"/>
      <c r="C3" s="5"/>
      <c r="D3" s="5"/>
      <c r="E3" s="5"/>
      <c r="F3" s="5"/>
      <c r="G3" s="5"/>
      <c r="H3" s="5"/>
      <c r="I3" s="5"/>
      <c r="J3" s="5"/>
      <c r="K3" s="5"/>
      <c r="L3" s="5"/>
      <c r="M3" s="5"/>
      <c r="N3" s="5"/>
      <c r="O3" s="5"/>
      <c r="P3" s="5"/>
      <c r="Q3" s="6"/>
    </row>
    <row r="4" spans="1:19" x14ac:dyDescent="0.25">
      <c r="A4" s="3"/>
      <c r="B4" s="7" t="s">
        <v>1</v>
      </c>
      <c r="C4" s="8" t="s">
        <v>2</v>
      </c>
      <c r="D4" s="9"/>
      <c r="E4" s="9"/>
      <c r="F4" s="9"/>
      <c r="G4" s="379"/>
      <c r="H4" s="380"/>
      <c r="I4" s="380"/>
      <c r="J4" s="380"/>
      <c r="K4" s="380"/>
      <c r="L4" s="380"/>
      <c r="M4" s="381"/>
      <c r="N4" s="2"/>
      <c r="O4" s="10"/>
      <c r="P4" s="10"/>
      <c r="Q4" s="11"/>
      <c r="S4" s="12">
        <v>0.19</v>
      </c>
    </row>
    <row r="5" spans="1:19" ht="6" customHeight="1" x14ac:dyDescent="0.25">
      <c r="A5" s="3"/>
      <c r="B5" s="13"/>
      <c r="C5" s="9"/>
      <c r="D5" s="9"/>
      <c r="E5" s="9"/>
      <c r="F5" s="9"/>
      <c r="G5" s="9"/>
      <c r="H5" s="9"/>
      <c r="I5" s="9"/>
      <c r="J5" s="9"/>
      <c r="K5" s="9"/>
      <c r="L5" s="9"/>
      <c r="M5" s="9"/>
      <c r="N5" s="2"/>
      <c r="O5" s="10"/>
      <c r="P5" s="10"/>
      <c r="Q5" s="11"/>
      <c r="S5" s="12">
        <v>7.0000000000000007E-2</v>
      </c>
    </row>
    <row r="6" spans="1:19" ht="27" customHeight="1" x14ac:dyDescent="0.25">
      <c r="A6" s="3"/>
      <c r="B6" s="7" t="s">
        <v>3</v>
      </c>
      <c r="C6" s="8" t="s">
        <v>4</v>
      </c>
      <c r="D6" s="9"/>
      <c r="E6" s="9"/>
      <c r="F6" s="9"/>
      <c r="G6" s="382"/>
      <c r="H6" s="380"/>
      <c r="I6" s="381"/>
      <c r="J6" s="10"/>
      <c r="K6" s="10"/>
      <c r="L6" s="14" t="s">
        <v>5</v>
      </c>
      <c r="M6" s="15"/>
      <c r="N6" s="16">
        <v>1</v>
      </c>
      <c r="O6" s="383" t="str">
        <f>IF(N6&lt;&gt;"","","Bitte die Anzahl der Präszenztage vor Ort eintragen")</f>
        <v/>
      </c>
      <c r="P6" s="384"/>
      <c r="Q6" s="385"/>
    </row>
    <row r="7" spans="1:19" ht="5.0999999999999996" customHeight="1" x14ac:dyDescent="0.25">
      <c r="A7" s="3"/>
      <c r="B7" s="7"/>
      <c r="C7" s="8"/>
      <c r="D7" s="9"/>
      <c r="E7" s="9"/>
      <c r="F7" s="9"/>
      <c r="G7" s="9"/>
      <c r="H7" s="9"/>
      <c r="I7" s="17"/>
      <c r="J7" s="18"/>
      <c r="K7" s="18"/>
      <c r="L7" s="19"/>
      <c r="M7" s="18"/>
      <c r="N7" s="2"/>
      <c r="O7" s="10"/>
      <c r="P7" s="10"/>
      <c r="Q7" s="20"/>
    </row>
    <row r="8" spans="1:19" ht="5.0999999999999996" customHeight="1" x14ac:dyDescent="0.25">
      <c r="A8" s="3"/>
      <c r="B8" s="7"/>
      <c r="C8" s="8"/>
      <c r="D8" s="9"/>
      <c r="E8" s="9"/>
      <c r="F8" s="9"/>
      <c r="G8" s="9"/>
      <c r="H8" s="9"/>
      <c r="I8" s="17"/>
      <c r="J8" s="18"/>
      <c r="K8" s="18"/>
      <c r="L8" s="21"/>
      <c r="M8" s="18"/>
      <c r="N8" s="9"/>
      <c r="O8" s="9"/>
      <c r="P8" s="9"/>
      <c r="Q8" s="22"/>
    </row>
    <row r="9" spans="1:19" x14ac:dyDescent="0.25">
      <c r="A9" s="3"/>
      <c r="B9" s="7" t="s">
        <v>6</v>
      </c>
      <c r="C9" s="8" t="s">
        <v>7</v>
      </c>
      <c r="D9" s="9"/>
      <c r="E9" s="9"/>
      <c r="F9" s="9"/>
      <c r="G9" s="386" t="s">
        <v>112</v>
      </c>
      <c r="H9" s="387"/>
      <c r="I9" s="388"/>
      <c r="J9" s="18"/>
      <c r="K9" s="17"/>
      <c r="L9" s="21" t="s">
        <v>9</v>
      </c>
      <c r="M9" s="18"/>
      <c r="N9" s="23"/>
      <c r="O9" s="24"/>
      <c r="P9" s="25" t="s">
        <v>10</v>
      </c>
      <c r="Q9" s="26"/>
    </row>
    <row r="10" spans="1:19" ht="6" customHeight="1" x14ac:dyDescent="0.25">
      <c r="A10" s="3"/>
      <c r="B10" s="27"/>
      <c r="C10" s="28"/>
      <c r="D10" s="29"/>
      <c r="E10" s="29"/>
      <c r="F10" s="29"/>
      <c r="G10" s="29"/>
      <c r="H10" s="29"/>
      <c r="I10" s="30"/>
      <c r="J10" s="30"/>
      <c r="K10" s="30"/>
      <c r="L10" s="30"/>
      <c r="M10" s="30"/>
      <c r="N10" s="30"/>
      <c r="O10" s="30"/>
      <c r="P10" s="30"/>
      <c r="Q10" s="31"/>
    </row>
    <row r="11" spans="1:19" x14ac:dyDescent="0.25">
      <c r="A11" s="3"/>
      <c r="B11" s="3"/>
      <c r="C11" s="3"/>
      <c r="D11" s="3"/>
      <c r="E11" s="3"/>
      <c r="F11" s="3"/>
      <c r="G11" s="3"/>
      <c r="H11" s="3"/>
      <c r="I11" s="3"/>
      <c r="J11" s="3"/>
      <c r="K11" s="3"/>
      <c r="L11" s="3"/>
      <c r="M11" s="3"/>
      <c r="N11" s="3"/>
      <c r="O11" s="3"/>
      <c r="P11" s="3"/>
      <c r="Q11" s="3"/>
    </row>
    <row r="12" spans="1:19" ht="6" customHeight="1" x14ac:dyDescent="0.25">
      <c r="A12" s="3"/>
      <c r="B12" s="4"/>
      <c r="C12" s="5"/>
      <c r="D12" s="5"/>
      <c r="E12" s="5"/>
      <c r="F12" s="5"/>
      <c r="G12" s="5"/>
      <c r="H12" s="5"/>
      <c r="I12" s="5"/>
      <c r="J12" s="5"/>
      <c r="K12" s="5"/>
      <c r="L12" s="5"/>
      <c r="M12" s="5"/>
      <c r="N12" s="5"/>
      <c r="O12" s="5"/>
      <c r="P12" s="5"/>
      <c r="Q12" s="6"/>
    </row>
    <row r="13" spans="1:19" s="37" customFormat="1" x14ac:dyDescent="0.25">
      <c r="A13" s="32"/>
      <c r="B13" s="33" t="s">
        <v>11</v>
      </c>
      <c r="C13" s="34" t="s">
        <v>12</v>
      </c>
      <c r="D13" s="35"/>
      <c r="E13" s="35"/>
      <c r="F13" s="35"/>
      <c r="G13" s="35"/>
      <c r="H13" s="35"/>
      <c r="I13" s="35"/>
      <c r="J13" s="35"/>
      <c r="K13" s="35"/>
      <c r="L13" s="35"/>
      <c r="M13" s="35"/>
      <c r="N13" s="35"/>
      <c r="O13" s="35"/>
      <c r="P13" s="35"/>
      <c r="Q13" s="36"/>
    </row>
    <row r="14" spans="1:19" s="37" customFormat="1" ht="6" customHeight="1" x14ac:dyDescent="0.25">
      <c r="A14" s="32"/>
      <c r="B14" s="38"/>
      <c r="C14" s="35"/>
      <c r="D14" s="35"/>
      <c r="E14" s="35"/>
      <c r="F14" s="35"/>
      <c r="G14" s="35"/>
      <c r="H14" s="35"/>
      <c r="I14" s="35"/>
      <c r="J14" s="35"/>
      <c r="K14" s="35"/>
      <c r="L14" s="35"/>
      <c r="M14" s="35"/>
      <c r="N14" s="35"/>
      <c r="O14" s="35"/>
      <c r="P14" s="35"/>
      <c r="Q14" s="36"/>
    </row>
    <row r="15" spans="1:19" s="37" customFormat="1" x14ac:dyDescent="0.25">
      <c r="A15" s="32"/>
      <c r="B15" s="38"/>
      <c r="C15" s="39" t="s">
        <v>13</v>
      </c>
      <c r="D15" s="40"/>
      <c r="E15" s="41"/>
      <c r="F15" s="42"/>
      <c r="G15" s="42"/>
      <c r="I15" s="43" t="s">
        <v>14</v>
      </c>
      <c r="J15" s="43"/>
      <c r="K15" s="44"/>
      <c r="L15" s="45"/>
      <c r="M15" s="46"/>
      <c r="N15" s="35"/>
      <c r="O15" s="35"/>
      <c r="P15" s="35"/>
      <c r="Q15" s="36"/>
    </row>
    <row r="16" spans="1:19" s="37" customFormat="1" ht="5.0999999999999996" customHeight="1" x14ac:dyDescent="0.25">
      <c r="A16" s="32"/>
      <c r="B16" s="38"/>
      <c r="C16" s="35"/>
      <c r="D16" s="47"/>
      <c r="E16" s="42"/>
      <c r="F16" s="42"/>
      <c r="G16" s="42"/>
      <c r="H16" s="42"/>
      <c r="I16" s="48"/>
      <c r="J16" s="48"/>
      <c r="K16" s="49"/>
      <c r="L16" s="50"/>
      <c r="M16" s="51"/>
      <c r="N16" s="42"/>
      <c r="O16" s="35"/>
      <c r="P16" s="35"/>
      <c r="Q16" s="36"/>
    </row>
    <row r="17" spans="1:17" s="37" customFormat="1" x14ac:dyDescent="0.25">
      <c r="A17" s="32"/>
      <c r="B17" s="38"/>
      <c r="C17" s="35"/>
      <c r="D17" s="47"/>
      <c r="E17" s="34" t="s">
        <v>15</v>
      </c>
      <c r="F17" s="52"/>
      <c r="H17" s="42"/>
      <c r="I17" s="53"/>
      <c r="J17" s="54"/>
      <c r="K17" s="55"/>
      <c r="M17" s="42"/>
      <c r="N17" s="42"/>
      <c r="O17" s="35"/>
      <c r="P17" s="35"/>
      <c r="Q17" s="36"/>
    </row>
    <row r="18" spans="1:17" s="37" customFormat="1" ht="5.0999999999999996" customHeight="1" x14ac:dyDescent="0.25">
      <c r="A18" s="32"/>
      <c r="B18" s="38"/>
      <c r="C18" s="35"/>
      <c r="D18" s="47"/>
      <c r="E18" s="44"/>
      <c r="F18" s="42"/>
      <c r="G18" s="42"/>
      <c r="H18" s="42"/>
      <c r="I18" s="50"/>
      <c r="J18" s="50"/>
      <c r="K18" s="42"/>
      <c r="L18" s="42"/>
      <c r="M18" s="51"/>
      <c r="N18" s="42"/>
      <c r="O18" s="35"/>
      <c r="P18" s="35"/>
      <c r="Q18" s="36"/>
    </row>
    <row r="19" spans="1:17" s="37" customFormat="1" x14ac:dyDescent="0.25">
      <c r="A19" s="32"/>
      <c r="B19" s="38"/>
      <c r="C19" s="35"/>
      <c r="D19" s="47"/>
      <c r="E19" s="34" t="s">
        <v>16</v>
      </c>
      <c r="F19" s="52"/>
      <c r="H19" s="42"/>
      <c r="I19" s="53"/>
      <c r="J19" s="54"/>
      <c r="K19" s="55"/>
      <c r="L19" s="42"/>
      <c r="M19" s="42"/>
      <c r="N19" s="42"/>
      <c r="O19" s="35"/>
      <c r="P19" s="35"/>
      <c r="Q19" s="36"/>
    </row>
    <row r="20" spans="1:17" s="37" customFormat="1" ht="5.0999999999999996" customHeight="1" x14ac:dyDescent="0.25">
      <c r="A20" s="32"/>
      <c r="B20" s="38"/>
      <c r="C20" s="35"/>
      <c r="D20" s="47"/>
      <c r="E20" s="44"/>
      <c r="F20" s="42"/>
      <c r="G20" s="42"/>
      <c r="H20" s="42"/>
      <c r="I20" s="50"/>
      <c r="J20" s="50"/>
      <c r="K20" s="42"/>
      <c r="L20" s="42"/>
      <c r="M20" s="51"/>
      <c r="N20" s="42"/>
      <c r="O20" s="35"/>
      <c r="P20" s="35"/>
      <c r="Q20" s="36"/>
    </row>
    <row r="21" spans="1:17" s="37" customFormat="1" x14ac:dyDescent="0.25">
      <c r="A21" s="32"/>
      <c r="B21" s="38"/>
      <c r="C21" s="35"/>
      <c r="D21" s="47"/>
      <c r="E21" s="34" t="s">
        <v>17</v>
      </c>
      <c r="F21" s="52"/>
      <c r="H21" s="42"/>
      <c r="I21" s="53"/>
      <c r="J21" s="54"/>
      <c r="K21" s="55"/>
      <c r="L21" s="42"/>
      <c r="M21" s="42"/>
      <c r="N21" s="42"/>
      <c r="O21" s="35"/>
      <c r="P21" s="35"/>
      <c r="Q21" s="36"/>
    </row>
    <row r="22" spans="1:17" s="37" customFormat="1" ht="5.0999999999999996" customHeight="1" x14ac:dyDescent="0.25">
      <c r="A22" s="32"/>
      <c r="B22" s="38"/>
      <c r="C22" s="35"/>
      <c r="D22" s="47"/>
      <c r="E22" s="44"/>
      <c r="F22" s="42"/>
      <c r="G22" s="42"/>
      <c r="H22" s="42"/>
      <c r="I22" s="50"/>
      <c r="J22" s="50"/>
      <c r="K22" s="42"/>
      <c r="L22" s="42"/>
      <c r="M22" s="51"/>
      <c r="N22" s="42"/>
      <c r="O22" s="35"/>
      <c r="P22" s="35"/>
      <c r="Q22" s="36"/>
    </row>
    <row r="23" spans="1:17" s="37" customFormat="1" x14ac:dyDescent="0.25">
      <c r="A23" s="32"/>
      <c r="B23" s="38"/>
      <c r="C23" s="35"/>
      <c r="D23" s="47"/>
      <c r="E23" s="34" t="s">
        <v>18</v>
      </c>
      <c r="F23" s="52"/>
      <c r="H23" s="42"/>
      <c r="I23" s="53"/>
      <c r="J23" s="54"/>
      <c r="K23" s="55"/>
      <c r="L23" s="42"/>
      <c r="M23" s="42"/>
      <c r="N23" s="42"/>
      <c r="O23" s="35"/>
      <c r="P23" s="35"/>
      <c r="Q23" s="36"/>
    </row>
    <row r="24" spans="1:17" s="37" customFormat="1" x14ac:dyDescent="0.25">
      <c r="A24" s="32"/>
      <c r="B24" s="38"/>
      <c r="C24" s="35"/>
      <c r="D24" s="47"/>
      <c r="E24" s="34"/>
      <c r="F24" s="52"/>
      <c r="G24" s="54"/>
      <c r="H24" s="42"/>
      <c r="I24" s="50"/>
      <c r="J24" s="50"/>
      <c r="K24" s="55"/>
      <c r="L24" s="42"/>
      <c r="M24" s="42"/>
      <c r="N24" s="42"/>
      <c r="O24" s="35"/>
      <c r="P24" s="35"/>
      <c r="Q24" s="36"/>
    </row>
    <row r="25" spans="1:17" s="37" customFormat="1" x14ac:dyDescent="0.25">
      <c r="A25" s="32"/>
      <c r="B25" s="38"/>
      <c r="C25" s="39" t="s">
        <v>19</v>
      </c>
      <c r="D25" s="40"/>
      <c r="E25" s="41"/>
      <c r="F25" s="52"/>
      <c r="G25" s="54"/>
      <c r="H25" s="42"/>
      <c r="I25" s="50"/>
      <c r="J25" s="50"/>
      <c r="K25" s="50"/>
      <c r="L25" s="55"/>
      <c r="M25" s="42"/>
      <c r="N25" s="42"/>
      <c r="O25" s="35"/>
      <c r="P25" s="35"/>
      <c r="Q25" s="36"/>
    </row>
    <row r="26" spans="1:17" s="37" customFormat="1" ht="5.0999999999999996" customHeight="1" x14ac:dyDescent="0.25">
      <c r="A26" s="32"/>
      <c r="B26" s="38"/>
      <c r="C26" s="35"/>
      <c r="D26" s="47"/>
      <c r="E26" s="34"/>
      <c r="F26" s="52"/>
      <c r="G26" s="54"/>
      <c r="H26" s="42"/>
      <c r="I26" s="50"/>
      <c r="J26" s="50"/>
      <c r="K26" s="50"/>
      <c r="L26" s="55"/>
      <c r="M26" s="42"/>
      <c r="N26" s="42"/>
      <c r="O26" s="35"/>
      <c r="P26" s="35"/>
      <c r="Q26" s="36"/>
    </row>
    <row r="27" spans="1:17" s="37" customFormat="1" x14ac:dyDescent="0.25">
      <c r="A27" s="32"/>
      <c r="B27" s="38"/>
      <c r="C27" s="35"/>
      <c r="D27" s="47"/>
      <c r="E27" s="34" t="s">
        <v>20</v>
      </c>
      <c r="F27" s="52"/>
      <c r="G27" s="54"/>
      <c r="H27" s="42"/>
      <c r="I27" s="53"/>
      <c r="J27" s="54"/>
      <c r="K27" s="50"/>
      <c r="L27" s="55"/>
      <c r="M27" s="42"/>
      <c r="N27" s="42"/>
      <c r="O27" s="35"/>
      <c r="P27" s="35"/>
      <c r="Q27" s="36"/>
    </row>
    <row r="28" spans="1:17" s="37" customFormat="1" ht="5.0999999999999996" customHeight="1" x14ac:dyDescent="0.25">
      <c r="A28" s="32"/>
      <c r="B28" s="38"/>
      <c r="C28" s="35"/>
      <c r="D28" s="47"/>
      <c r="E28" s="34"/>
      <c r="F28" s="52"/>
      <c r="G28" s="54"/>
      <c r="H28" s="42"/>
      <c r="I28" s="50"/>
      <c r="J28" s="50"/>
      <c r="K28" s="50"/>
      <c r="L28" s="56"/>
      <c r="M28" s="42"/>
      <c r="N28" s="42"/>
      <c r="O28" s="35"/>
      <c r="P28" s="35"/>
      <c r="Q28" s="36"/>
    </row>
    <row r="29" spans="1:17" s="37" customFormat="1" x14ac:dyDescent="0.25">
      <c r="A29" s="32"/>
      <c r="B29" s="38"/>
      <c r="C29" s="35"/>
      <c r="D29" s="47"/>
      <c r="E29" s="34" t="s">
        <v>21</v>
      </c>
      <c r="F29" s="52"/>
      <c r="G29" s="54"/>
      <c r="H29" s="42"/>
      <c r="I29" s="53"/>
      <c r="J29" s="54"/>
      <c r="K29" s="50"/>
      <c r="L29" s="57"/>
      <c r="M29" s="35"/>
      <c r="O29" s="35"/>
      <c r="P29" s="35"/>
      <c r="Q29" s="36"/>
    </row>
    <row r="30" spans="1:17" s="37" customFormat="1" ht="5.0999999999999996" customHeight="1" x14ac:dyDescent="0.25">
      <c r="A30" s="32"/>
      <c r="B30" s="38"/>
      <c r="C30" s="35"/>
      <c r="D30" s="47"/>
      <c r="E30" s="34"/>
      <c r="F30" s="52"/>
      <c r="G30" s="54"/>
      <c r="H30" s="42"/>
      <c r="I30" s="50"/>
      <c r="J30" s="50"/>
      <c r="K30" s="50"/>
      <c r="L30" s="56"/>
      <c r="M30" s="42"/>
      <c r="N30" s="42"/>
      <c r="O30" s="35"/>
      <c r="P30" s="35"/>
      <c r="Q30" s="36"/>
    </row>
    <row r="31" spans="1:17" s="37" customFormat="1" x14ac:dyDescent="0.25">
      <c r="A31" s="32"/>
      <c r="B31" s="38"/>
      <c r="C31" s="35"/>
      <c r="D31" s="47"/>
      <c r="E31" s="34" t="s">
        <v>22</v>
      </c>
      <c r="F31" s="52"/>
      <c r="G31" s="54"/>
      <c r="H31" s="42"/>
      <c r="I31" s="53"/>
      <c r="J31" s="54"/>
      <c r="K31" s="50"/>
      <c r="L31" s="57"/>
      <c r="M31" s="35"/>
      <c r="O31" s="35"/>
      <c r="P31" s="35"/>
      <c r="Q31" s="36"/>
    </row>
    <row r="32" spans="1:17" s="37" customFormat="1" x14ac:dyDescent="0.25">
      <c r="A32" s="32"/>
      <c r="B32" s="38"/>
      <c r="C32" s="35"/>
      <c r="D32" s="47"/>
      <c r="E32" s="34"/>
      <c r="F32" s="52"/>
      <c r="G32" s="54"/>
      <c r="H32" s="42"/>
      <c r="I32" s="50"/>
      <c r="J32" s="50"/>
      <c r="K32" s="50"/>
      <c r="L32" s="58" t="s">
        <v>23</v>
      </c>
      <c r="M32" s="35"/>
      <c r="N32" s="59" t="s">
        <v>24</v>
      </c>
      <c r="O32" s="60" t="s">
        <v>25</v>
      </c>
      <c r="P32" s="60"/>
      <c r="Q32" s="36"/>
    </row>
    <row r="33" spans="1:22" s="37" customFormat="1" x14ac:dyDescent="0.25">
      <c r="A33" s="32"/>
      <c r="B33" s="38"/>
      <c r="C33" s="35"/>
      <c r="D33" s="47"/>
      <c r="E33" s="34" t="s">
        <v>26</v>
      </c>
      <c r="F33" s="52"/>
      <c r="G33" s="54"/>
      <c r="H33" s="42"/>
      <c r="I33" s="53"/>
      <c r="J33" s="54"/>
      <c r="K33" s="50"/>
      <c r="L33" s="61"/>
      <c r="M33" s="35"/>
      <c r="N33" s="62">
        <v>1.5</v>
      </c>
      <c r="O33" s="63"/>
      <c r="P33" s="64"/>
      <c r="Q33" s="36"/>
    </row>
    <row r="34" spans="1:22" s="37" customFormat="1" x14ac:dyDescent="0.25">
      <c r="A34" s="32"/>
      <c r="B34" s="38"/>
      <c r="C34" s="35"/>
      <c r="D34" s="47"/>
      <c r="E34" s="34" t="s">
        <v>27</v>
      </c>
      <c r="F34" s="52"/>
      <c r="G34" s="54"/>
      <c r="H34" s="42"/>
      <c r="I34" s="53"/>
      <c r="J34" s="54"/>
      <c r="K34" s="50"/>
      <c r="L34" s="65" t="str">
        <f>IF(I34+I33&lt;&gt;0,"","Angaben zur Raummiete erforderlich!")</f>
        <v>Angaben zur Raummiete erforderlich!</v>
      </c>
      <c r="M34" s="35"/>
      <c r="O34" s="35"/>
      <c r="P34" s="35"/>
      <c r="Q34" s="36"/>
    </row>
    <row r="35" spans="1:22" s="37" customFormat="1" ht="5.0999999999999996" customHeight="1" x14ac:dyDescent="0.25">
      <c r="A35" s="32"/>
      <c r="B35" s="38"/>
      <c r="C35" s="35"/>
      <c r="D35" s="47"/>
      <c r="E35" s="34"/>
      <c r="F35" s="52"/>
      <c r="G35" s="54"/>
      <c r="H35" s="42"/>
      <c r="I35" s="50"/>
      <c r="J35" s="50"/>
      <c r="K35" s="50"/>
      <c r="L35" s="55"/>
      <c r="M35" s="42"/>
      <c r="N35" s="42"/>
      <c r="O35" s="35"/>
      <c r="P35" s="35"/>
      <c r="Q35" s="36"/>
    </row>
    <row r="36" spans="1:22" s="37" customFormat="1" x14ac:dyDescent="0.25">
      <c r="A36" s="32"/>
      <c r="B36" s="38"/>
      <c r="C36" s="35"/>
      <c r="D36" s="47"/>
      <c r="E36" s="34" t="s">
        <v>28</v>
      </c>
      <c r="F36" s="52"/>
      <c r="G36" s="54"/>
      <c r="H36" s="42"/>
      <c r="I36" s="53"/>
      <c r="J36" s="50"/>
      <c r="K36" s="50"/>
      <c r="L36" s="55"/>
      <c r="M36" s="42"/>
      <c r="N36" s="42"/>
      <c r="O36" s="35"/>
      <c r="P36" s="35"/>
      <c r="Q36" s="36"/>
    </row>
    <row r="37" spans="1:22" s="37" customFormat="1" x14ac:dyDescent="0.25">
      <c r="A37" s="32"/>
      <c r="B37" s="38"/>
      <c r="C37" s="35"/>
      <c r="D37" s="47"/>
      <c r="E37" s="34"/>
      <c r="F37" s="52"/>
      <c r="G37" s="54"/>
      <c r="H37" s="42"/>
      <c r="I37" s="50"/>
      <c r="J37" s="50"/>
      <c r="K37" s="50"/>
      <c r="L37" s="55"/>
      <c r="M37" s="42"/>
      <c r="N37" s="42"/>
      <c r="O37" s="35"/>
      <c r="P37" s="35"/>
      <c r="Q37" s="36"/>
    </row>
    <row r="38" spans="1:22" s="37" customFormat="1" x14ac:dyDescent="0.25">
      <c r="A38" s="32"/>
      <c r="B38" s="38"/>
      <c r="C38" s="39" t="s">
        <v>29</v>
      </c>
      <c r="D38" s="40"/>
      <c r="E38" s="41"/>
      <c r="F38" s="52"/>
      <c r="G38" s="54"/>
      <c r="H38" s="42"/>
      <c r="I38" s="50"/>
      <c r="J38" s="50"/>
      <c r="K38" s="50"/>
      <c r="L38" s="55"/>
      <c r="M38" s="42"/>
      <c r="N38" s="42"/>
      <c r="O38" s="35"/>
      <c r="P38" s="35"/>
      <c r="Q38" s="36"/>
    </row>
    <row r="39" spans="1:22" s="37" customFormat="1" ht="5.0999999999999996" customHeight="1" x14ac:dyDescent="0.25">
      <c r="A39" s="32"/>
      <c r="B39" s="38"/>
      <c r="C39" s="35"/>
      <c r="D39" s="47"/>
      <c r="E39" s="34"/>
      <c r="F39" s="52"/>
      <c r="G39" s="54"/>
      <c r="H39" s="42"/>
      <c r="I39" s="50"/>
      <c r="J39" s="50"/>
      <c r="K39" s="50"/>
      <c r="L39" s="55"/>
      <c r="M39" s="42"/>
      <c r="N39" s="42"/>
      <c r="O39" s="35"/>
      <c r="P39" s="35"/>
      <c r="Q39" s="36"/>
    </row>
    <row r="40" spans="1:22" s="37" customFormat="1" ht="13.8" thickBot="1" x14ac:dyDescent="0.3">
      <c r="A40" s="32"/>
      <c r="B40" s="38"/>
      <c r="C40" s="35"/>
      <c r="D40" s="47"/>
      <c r="E40" s="34" t="s">
        <v>15</v>
      </c>
      <c r="F40" s="52"/>
      <c r="G40" s="54"/>
      <c r="H40" s="42"/>
      <c r="I40" s="53"/>
      <c r="J40" s="54"/>
      <c r="K40" s="50"/>
      <c r="L40" s="40" t="s">
        <v>30</v>
      </c>
      <c r="M40" s="40"/>
      <c r="N40" s="40"/>
      <c r="O40" s="35"/>
      <c r="P40" s="35"/>
      <c r="Q40" s="66">
        <f>I40+I36+I34+I33+I29+I27+I23+I21+I19+I17+I31</f>
        <v>0</v>
      </c>
    </row>
    <row r="41" spans="1:22" s="37" customFormat="1" ht="13.8" thickTop="1" x14ac:dyDescent="0.25">
      <c r="A41" s="32"/>
      <c r="B41" s="38"/>
      <c r="C41" s="35"/>
      <c r="D41" s="47"/>
      <c r="E41" s="67" t="s">
        <v>31</v>
      </c>
      <c r="F41" s="52"/>
      <c r="G41" s="54"/>
      <c r="H41" s="54"/>
      <c r="I41" s="50"/>
      <c r="J41" s="50"/>
      <c r="K41" s="50"/>
      <c r="L41" s="55"/>
      <c r="M41" s="42"/>
      <c r="N41" s="42"/>
      <c r="O41" s="35"/>
      <c r="P41" s="35"/>
      <c r="Q41" s="36"/>
    </row>
    <row r="42" spans="1:22" ht="6" customHeight="1" x14ac:dyDescent="0.25">
      <c r="A42" s="3"/>
      <c r="B42" s="68"/>
      <c r="C42" s="69"/>
      <c r="D42" s="69"/>
      <c r="E42" s="70"/>
      <c r="F42" s="70"/>
      <c r="G42" s="70"/>
      <c r="H42" s="70"/>
      <c r="I42" s="29"/>
      <c r="J42" s="29"/>
      <c r="K42" s="29"/>
      <c r="L42" s="29"/>
      <c r="M42" s="29"/>
      <c r="N42" s="29"/>
      <c r="O42" s="29"/>
      <c r="P42" s="29"/>
      <c r="Q42" s="31"/>
      <c r="V42" s="71"/>
    </row>
    <row r="43" spans="1:22" x14ac:dyDescent="0.25">
      <c r="A43" s="3"/>
      <c r="B43" s="9"/>
      <c r="C43" s="9"/>
      <c r="D43" s="72"/>
      <c r="E43" s="72"/>
      <c r="F43" s="72"/>
      <c r="G43" s="72"/>
      <c r="H43" s="72"/>
      <c r="I43" s="73"/>
      <c r="J43" s="73"/>
      <c r="K43" s="9"/>
      <c r="L43" s="9"/>
      <c r="M43" s="9"/>
      <c r="N43" s="9"/>
      <c r="O43" s="9"/>
      <c r="P43" s="9"/>
      <c r="Q43" s="9"/>
    </row>
    <row r="44" spans="1:22" ht="6" customHeight="1" x14ac:dyDescent="0.25">
      <c r="A44" s="3"/>
      <c r="B44" s="4"/>
      <c r="C44" s="5"/>
      <c r="D44" s="74"/>
      <c r="E44" s="74"/>
      <c r="F44" s="74"/>
      <c r="G44" s="74"/>
      <c r="H44" s="74"/>
      <c r="I44" s="75"/>
      <c r="J44" s="75"/>
      <c r="K44" s="5"/>
      <c r="L44" s="5"/>
      <c r="M44" s="5"/>
      <c r="N44" s="5"/>
      <c r="O44" s="5"/>
      <c r="P44" s="5"/>
      <c r="Q44" s="6"/>
    </row>
    <row r="45" spans="1:22" x14ac:dyDescent="0.25">
      <c r="A45" s="3"/>
      <c r="B45" s="7" t="s">
        <v>32</v>
      </c>
      <c r="C45" s="8" t="s">
        <v>33</v>
      </c>
      <c r="E45" s="72"/>
      <c r="F45" s="72"/>
      <c r="G45" s="72"/>
      <c r="H45" s="72"/>
      <c r="I45" s="73"/>
      <c r="J45" s="73"/>
      <c r="K45" s="9"/>
      <c r="L45" s="9"/>
      <c r="M45" s="9"/>
      <c r="N45" s="9"/>
      <c r="O45" s="9"/>
      <c r="P45" s="9"/>
      <c r="Q45" s="22"/>
    </row>
    <row r="46" spans="1:22" ht="5.25" customHeight="1" x14ac:dyDescent="0.25">
      <c r="A46" s="3"/>
      <c r="B46" s="13"/>
      <c r="C46" s="76"/>
      <c r="D46" s="8"/>
      <c r="E46" s="72"/>
      <c r="F46" s="72"/>
      <c r="G46" s="9"/>
      <c r="H46" s="72"/>
      <c r="I46" s="73"/>
      <c r="J46" s="73"/>
      <c r="K46" s="9"/>
      <c r="L46" s="9"/>
      <c r="M46" s="9"/>
      <c r="N46" s="9"/>
      <c r="O46" s="9"/>
      <c r="P46" s="9"/>
      <c r="Q46" s="22"/>
    </row>
    <row r="47" spans="1:22" x14ac:dyDescent="0.25">
      <c r="A47" s="3"/>
      <c r="B47" s="13"/>
      <c r="C47" s="76"/>
      <c r="D47" s="77" t="s">
        <v>34</v>
      </c>
      <c r="E47" s="78"/>
      <c r="F47" s="79"/>
      <c r="G47" s="80"/>
      <c r="H47" s="79"/>
      <c r="I47" s="81"/>
      <c r="J47" s="81"/>
      <c r="K47" s="80"/>
      <c r="L47" s="80"/>
      <c r="M47" s="80"/>
      <c r="N47" s="80"/>
      <c r="O47" s="80"/>
      <c r="P47" s="80"/>
      <c r="Q47" s="82"/>
    </row>
    <row r="48" spans="1:22" ht="17.25" customHeight="1" x14ac:dyDescent="0.25">
      <c r="A48" s="3"/>
      <c r="B48" s="13"/>
      <c r="C48" s="76"/>
      <c r="D48" s="83" t="s">
        <v>35</v>
      </c>
      <c r="E48" s="72"/>
      <c r="F48" s="72"/>
      <c r="G48" s="9"/>
      <c r="H48" s="374" t="s">
        <v>36</v>
      </c>
      <c r="I48" s="374" t="s">
        <v>37</v>
      </c>
      <c r="J48" s="84"/>
      <c r="K48" s="9"/>
      <c r="M48" s="9"/>
      <c r="N48" s="85"/>
      <c r="O48" s="9"/>
      <c r="P48" s="9"/>
      <c r="Q48" s="86" t="s">
        <v>38</v>
      </c>
    </row>
    <row r="49" spans="1:17" ht="17.25" customHeight="1" x14ac:dyDescent="0.25">
      <c r="A49" s="3"/>
      <c r="B49" s="13"/>
      <c r="C49" s="76"/>
      <c r="D49" s="83"/>
      <c r="E49" s="87" t="s">
        <v>39</v>
      </c>
      <c r="F49" s="72"/>
      <c r="G49" s="9"/>
      <c r="H49" s="375"/>
      <c r="I49" s="375"/>
      <c r="J49" s="84"/>
      <c r="K49" s="9"/>
      <c r="L49" s="84" t="s">
        <v>40</v>
      </c>
      <c r="M49" s="9"/>
      <c r="N49" s="85"/>
      <c r="O49" s="9"/>
      <c r="P49" s="9"/>
      <c r="Q49" s="86"/>
    </row>
    <row r="50" spans="1:17" x14ac:dyDescent="0.25">
      <c r="A50" s="3"/>
      <c r="B50" s="13"/>
      <c r="C50" s="76"/>
      <c r="D50" s="88"/>
      <c r="E50" s="89" t="s">
        <v>41</v>
      </c>
      <c r="F50" s="72"/>
      <c r="G50" s="9"/>
      <c r="H50" s="90"/>
      <c r="I50" s="91"/>
      <c r="J50" s="92"/>
      <c r="K50" s="9"/>
      <c r="L50" s="93">
        <f>IF(I50="",0,VLOOKUP(I50,'Stundensaetze PersonalUni'!A:B,2,0))</f>
        <v>0</v>
      </c>
      <c r="M50" s="9"/>
      <c r="N50" s="9"/>
      <c r="O50" s="9"/>
      <c r="P50" s="9"/>
      <c r="Q50" s="94">
        <f>H50*L50</f>
        <v>0</v>
      </c>
    </row>
    <row r="51" spans="1:17" x14ac:dyDescent="0.25">
      <c r="A51" s="3"/>
      <c r="B51" s="13"/>
      <c r="C51" s="76"/>
      <c r="D51" s="88"/>
      <c r="E51" s="89" t="s">
        <v>43</v>
      </c>
      <c r="F51" s="72"/>
      <c r="G51" s="9"/>
      <c r="H51" s="90"/>
      <c r="I51" s="91"/>
      <c r="J51" s="92"/>
      <c r="K51" s="9"/>
      <c r="L51" s="93">
        <f>IF(I51="",0,VLOOKUP(I51,'Stundensaetze PersonalUni'!A:B,2,0))</f>
        <v>0</v>
      </c>
      <c r="M51" s="9"/>
      <c r="N51" s="9"/>
      <c r="O51" s="9"/>
      <c r="P51" s="9"/>
      <c r="Q51" s="94">
        <f>H51*L51</f>
        <v>0</v>
      </c>
    </row>
    <row r="52" spans="1:17" ht="5.0999999999999996" customHeight="1" x14ac:dyDescent="0.25">
      <c r="A52" s="3"/>
      <c r="B52" s="13"/>
      <c r="C52" s="76"/>
      <c r="D52" s="88"/>
      <c r="E52" s="95"/>
      <c r="F52" s="96"/>
      <c r="G52" s="97"/>
      <c r="H52" s="98"/>
      <c r="I52" s="72"/>
      <c r="J52" s="72"/>
      <c r="K52" s="9"/>
      <c r="L52" s="9"/>
      <c r="M52" s="9"/>
      <c r="N52" s="9"/>
      <c r="O52" s="9"/>
      <c r="P52" s="9"/>
      <c r="Q52" s="94"/>
    </row>
    <row r="53" spans="1:17" x14ac:dyDescent="0.25">
      <c r="A53" s="3"/>
      <c r="B53" s="13"/>
      <c r="C53" s="76"/>
      <c r="D53" s="88"/>
      <c r="E53" s="99" t="s">
        <v>45</v>
      </c>
      <c r="F53" s="72"/>
      <c r="G53" s="9"/>
      <c r="H53" s="98"/>
      <c r="J53" s="72"/>
      <c r="K53" s="9"/>
      <c r="L53" s="8" t="s">
        <v>46</v>
      </c>
      <c r="M53" s="9"/>
      <c r="N53" s="9"/>
      <c r="O53" s="9"/>
      <c r="P53" s="9"/>
      <c r="Q53" s="22"/>
    </row>
    <row r="54" spans="1:17" x14ac:dyDescent="0.25">
      <c r="A54" s="3"/>
      <c r="B54" s="13"/>
      <c r="C54" s="76"/>
      <c r="D54" s="88"/>
      <c r="E54" s="89"/>
      <c r="F54" s="72"/>
      <c r="G54" s="9"/>
      <c r="H54" s="98"/>
      <c r="I54" s="72"/>
      <c r="J54" s="72"/>
      <c r="K54" s="9"/>
      <c r="L54" s="100"/>
      <c r="M54" s="9"/>
      <c r="N54" s="9"/>
      <c r="O54" s="9"/>
      <c r="P54" s="9"/>
      <c r="Q54" s="94">
        <f>L54</f>
        <v>0</v>
      </c>
    </row>
    <row r="55" spans="1:17" ht="25.5" customHeight="1" x14ac:dyDescent="0.25">
      <c r="A55" s="3"/>
      <c r="B55" s="13"/>
      <c r="C55" s="76"/>
      <c r="D55" s="101" t="s">
        <v>47</v>
      </c>
      <c r="E55" s="102"/>
      <c r="F55" s="72"/>
      <c r="G55" s="9"/>
      <c r="H55" s="374" t="s">
        <v>48</v>
      </c>
      <c r="I55" s="374" t="s">
        <v>49</v>
      </c>
      <c r="J55" s="103"/>
      <c r="K55" s="104"/>
      <c r="L55" s="374" t="s">
        <v>50</v>
      </c>
      <c r="M55" s="9"/>
      <c r="N55" s="105"/>
      <c r="O55" s="389" t="s">
        <v>51</v>
      </c>
      <c r="P55" s="105"/>
      <c r="Q55" s="94"/>
    </row>
    <row r="56" spans="1:17" s="111" customFormat="1" ht="17.25" customHeight="1" x14ac:dyDescent="0.25">
      <c r="A56" s="106"/>
      <c r="B56" s="107"/>
      <c r="C56" s="76"/>
      <c r="D56" s="108"/>
      <c r="E56" s="109" t="s">
        <v>52</v>
      </c>
      <c r="F56" s="103"/>
      <c r="G56" s="104"/>
      <c r="H56" s="375"/>
      <c r="I56" s="375"/>
      <c r="J56" s="103"/>
      <c r="K56" s="104"/>
      <c r="L56" s="375"/>
      <c r="M56" s="104"/>
      <c r="N56" s="105"/>
      <c r="O56" s="390"/>
      <c r="P56" s="105"/>
      <c r="Q56" s="110"/>
    </row>
    <row r="57" spans="1:17" x14ac:dyDescent="0.25">
      <c r="A57" s="3"/>
      <c r="B57" s="13"/>
      <c r="C57" s="76"/>
      <c r="D57" s="112"/>
      <c r="E57" s="89" t="s">
        <v>41</v>
      </c>
      <c r="F57" s="72"/>
      <c r="G57" s="9"/>
      <c r="H57" s="113"/>
      <c r="I57" s="114"/>
      <c r="J57" s="9"/>
      <c r="K57" s="9"/>
      <c r="L57" s="100"/>
      <c r="M57" s="9"/>
      <c r="N57" s="9"/>
      <c r="O57" s="93">
        <f>IF(L57="",0,VLOOKUP(L57,'Stundensaetze PersonalUni'!A:D,4,0))</f>
        <v>0</v>
      </c>
      <c r="P57" s="9"/>
      <c r="Q57" s="94">
        <f>H57*I57*O57</f>
        <v>0</v>
      </c>
    </row>
    <row r="58" spans="1:17" x14ac:dyDescent="0.25">
      <c r="A58" s="3"/>
      <c r="B58" s="13"/>
      <c r="C58" s="76"/>
      <c r="D58" s="112"/>
      <c r="E58" s="89" t="s">
        <v>43</v>
      </c>
      <c r="F58" s="72"/>
      <c r="G58" s="9"/>
      <c r="H58" s="113"/>
      <c r="I58" s="115"/>
      <c r="J58" s="9"/>
      <c r="K58" s="9"/>
      <c r="L58" s="100"/>
      <c r="M58" s="9"/>
      <c r="N58" s="9"/>
      <c r="O58" s="93">
        <f>IF(L58="",0,VLOOKUP(L58,'Stundensaetze PersonalUni'!A:D,4,0))</f>
        <v>0</v>
      </c>
      <c r="P58" s="9"/>
      <c r="Q58" s="94">
        <f>H58*I58*O58</f>
        <v>0</v>
      </c>
    </row>
    <row r="59" spans="1:17" ht="12.75" customHeight="1" x14ac:dyDescent="0.25">
      <c r="A59" s="3"/>
      <c r="B59" s="13"/>
      <c r="C59" s="76"/>
      <c r="D59" s="112"/>
      <c r="E59" s="102"/>
      <c r="F59" s="72"/>
      <c r="G59" s="9"/>
      <c r="H59" s="374" t="s">
        <v>55</v>
      </c>
      <c r="I59" s="116"/>
      <c r="J59" s="9"/>
      <c r="K59" s="9"/>
      <c r="L59" s="374" t="s">
        <v>37</v>
      </c>
      <c r="M59" s="9"/>
      <c r="N59" s="9"/>
      <c r="O59" s="117"/>
      <c r="P59" s="9"/>
      <c r="Q59" s="94"/>
    </row>
    <row r="60" spans="1:17" s="111" customFormat="1" ht="17.25" customHeight="1" x14ac:dyDescent="0.25">
      <c r="A60" s="106"/>
      <c r="B60" s="107"/>
      <c r="C60" s="76"/>
      <c r="D60" s="108"/>
      <c r="E60" s="118" t="s">
        <v>56</v>
      </c>
      <c r="F60" s="103"/>
      <c r="G60" s="104"/>
      <c r="H60" s="375"/>
      <c r="I60" s="119" t="s">
        <v>57</v>
      </c>
      <c r="J60" s="103"/>
      <c r="K60" s="104"/>
      <c r="L60" s="375"/>
      <c r="M60" s="104"/>
      <c r="N60" s="105"/>
      <c r="O60" s="84" t="s">
        <v>40</v>
      </c>
      <c r="P60" s="105"/>
      <c r="Q60" s="110"/>
    </row>
    <row r="61" spans="1:17" x14ac:dyDescent="0.25">
      <c r="A61" s="3"/>
      <c r="B61" s="13"/>
      <c r="C61" s="76"/>
      <c r="D61" s="112"/>
      <c r="E61" s="89" t="s">
        <v>41</v>
      </c>
      <c r="F61" s="72"/>
      <c r="G61" s="9"/>
      <c r="H61" s="120"/>
      <c r="I61" s="121"/>
      <c r="J61" s="9"/>
      <c r="K61" s="9"/>
      <c r="L61" s="122"/>
      <c r="M61" s="9"/>
      <c r="N61" s="9"/>
      <c r="O61" s="93">
        <f>IF(L61="",0,VLOOKUP(L61,'Stundensaetze PersonalUni'!A:D,3,0))</f>
        <v>0</v>
      </c>
      <c r="P61" s="9"/>
      <c r="Q61" s="94">
        <f>H61*I61*O61</f>
        <v>0</v>
      </c>
    </row>
    <row r="62" spans="1:17" x14ac:dyDescent="0.25">
      <c r="A62" s="3"/>
      <c r="B62" s="13"/>
      <c r="C62" s="76"/>
      <c r="D62" s="112"/>
      <c r="E62" s="89" t="s">
        <v>43</v>
      </c>
      <c r="F62" s="72"/>
      <c r="G62" s="9"/>
      <c r="H62" s="120"/>
      <c r="I62" s="121"/>
      <c r="J62" s="9"/>
      <c r="K62" s="9"/>
      <c r="L62" s="122"/>
      <c r="M62" s="9"/>
      <c r="N62" s="9"/>
      <c r="O62" s="93">
        <f>IF(L62="",0,VLOOKUP(L62,'Stundensaetze PersonalUni'!A:D,3,0))</f>
        <v>0</v>
      </c>
      <c r="P62" s="9"/>
      <c r="Q62" s="94">
        <f>H62*I62*O62</f>
        <v>0</v>
      </c>
    </row>
    <row r="63" spans="1:17" ht="13.5" customHeight="1" x14ac:dyDescent="0.25">
      <c r="A63" s="3"/>
      <c r="B63" s="13"/>
      <c r="C63" s="76"/>
      <c r="D63" s="112"/>
      <c r="E63" s="102"/>
      <c r="F63" s="72"/>
      <c r="G63" s="9"/>
      <c r="H63" s="374" t="s">
        <v>55</v>
      </c>
      <c r="I63" s="116"/>
      <c r="J63" s="72"/>
      <c r="K63" s="9"/>
      <c r="L63" s="374" t="s">
        <v>37</v>
      </c>
      <c r="M63" s="9"/>
      <c r="N63" s="9"/>
      <c r="O63" s="9"/>
      <c r="P63" s="9"/>
      <c r="Q63" s="22"/>
    </row>
    <row r="64" spans="1:17" s="130" customFormat="1" x14ac:dyDescent="0.25">
      <c r="A64" s="123"/>
      <c r="B64" s="124"/>
      <c r="C64" s="125"/>
      <c r="D64" s="126"/>
      <c r="E64" s="127" t="s">
        <v>59</v>
      </c>
      <c r="F64" s="98"/>
      <c r="G64" s="128"/>
      <c r="H64" s="375"/>
      <c r="I64" s="119" t="s">
        <v>57</v>
      </c>
      <c r="J64" s="98"/>
      <c r="K64" s="128"/>
      <c r="L64" s="375"/>
      <c r="M64" s="128"/>
      <c r="N64" s="128"/>
      <c r="O64" s="84" t="s">
        <v>40</v>
      </c>
      <c r="P64" s="128"/>
      <c r="Q64" s="129"/>
    </row>
    <row r="65" spans="1:17" x14ac:dyDescent="0.25">
      <c r="A65" s="3"/>
      <c r="B65" s="13"/>
      <c r="C65" s="76"/>
      <c r="D65" s="112"/>
      <c r="E65" s="89" t="s">
        <v>41</v>
      </c>
      <c r="F65" s="72"/>
      <c r="G65" s="9"/>
      <c r="H65" s="120"/>
      <c r="I65" s="121"/>
      <c r="J65" s="9"/>
      <c r="K65" s="9"/>
      <c r="L65" s="114"/>
      <c r="M65" s="9"/>
      <c r="N65" s="9"/>
      <c r="O65" s="93">
        <f>IF(L65="",0,VLOOKUP(L65,'Stundensaetze PersonalUni'!A:D,3,0))</f>
        <v>0</v>
      </c>
      <c r="P65" s="9"/>
      <c r="Q65" s="94">
        <f>H65*O65*I65</f>
        <v>0</v>
      </c>
    </row>
    <row r="66" spans="1:17" x14ac:dyDescent="0.25">
      <c r="A66" s="3"/>
      <c r="B66" s="13"/>
      <c r="C66" s="76"/>
      <c r="D66" s="112"/>
      <c r="E66" s="89" t="s">
        <v>43</v>
      </c>
      <c r="F66" s="72"/>
      <c r="G66" s="9"/>
      <c r="H66" s="120"/>
      <c r="I66" s="121"/>
      <c r="J66" s="9"/>
      <c r="K66" s="9"/>
      <c r="L66" s="114"/>
      <c r="M66" s="9"/>
      <c r="N66" s="9"/>
      <c r="O66" s="93">
        <f>IF(L66="",0,VLOOKUP(L66,'Stundensaetze PersonalUni'!A:D,3,0))</f>
        <v>0</v>
      </c>
      <c r="P66" s="9"/>
      <c r="Q66" s="94">
        <f>H66*O66</f>
        <v>0</v>
      </c>
    </row>
    <row r="67" spans="1:17" x14ac:dyDescent="0.25">
      <c r="A67" s="3"/>
      <c r="B67" s="13"/>
      <c r="C67" s="76"/>
      <c r="D67" s="131"/>
      <c r="E67" s="132"/>
      <c r="F67" s="133"/>
      <c r="G67" s="134"/>
      <c r="H67" s="135"/>
      <c r="I67" s="136"/>
      <c r="J67" s="136"/>
      <c r="K67" s="134"/>
      <c r="L67" s="134"/>
      <c r="M67" s="134"/>
      <c r="N67" s="134"/>
      <c r="O67" s="134"/>
      <c r="P67" s="134"/>
      <c r="Q67" s="137">
        <f>SUM(Q49:Q66)</f>
        <v>0</v>
      </c>
    </row>
    <row r="68" spans="1:17" x14ac:dyDescent="0.25">
      <c r="A68" s="3"/>
      <c r="B68" s="13"/>
      <c r="C68" s="76"/>
      <c r="E68" s="102"/>
      <c r="F68" s="72"/>
      <c r="G68" s="72"/>
      <c r="H68" s="98"/>
      <c r="I68" s="73"/>
      <c r="J68" s="73"/>
      <c r="K68" s="9"/>
      <c r="L68" s="9"/>
      <c r="M68" s="9"/>
      <c r="N68" s="9"/>
      <c r="O68" s="9"/>
      <c r="P68" s="9"/>
      <c r="Q68" s="22"/>
    </row>
    <row r="69" spans="1:17" x14ac:dyDescent="0.25">
      <c r="A69" s="3"/>
      <c r="B69" s="13"/>
      <c r="C69" s="76"/>
      <c r="D69" s="77" t="s">
        <v>19</v>
      </c>
      <c r="E69" s="78"/>
      <c r="F69" s="79"/>
      <c r="G69" s="80"/>
      <c r="H69" s="79"/>
      <c r="I69" s="81"/>
      <c r="J69" s="81"/>
      <c r="K69" s="80"/>
      <c r="L69" s="80"/>
      <c r="M69" s="80"/>
      <c r="N69" s="80"/>
      <c r="O69" s="80"/>
      <c r="P69" s="80"/>
      <c r="Q69" s="138"/>
    </row>
    <row r="70" spans="1:17" ht="17.25" customHeight="1" x14ac:dyDescent="0.25">
      <c r="A70" s="3"/>
      <c r="B70" s="13"/>
      <c r="C70" s="76"/>
      <c r="D70" s="83" t="s">
        <v>35</v>
      </c>
      <c r="E70" s="72"/>
      <c r="F70" s="72"/>
      <c r="G70" s="9"/>
      <c r="H70" s="374" t="s">
        <v>36</v>
      </c>
      <c r="I70" s="374" t="s">
        <v>37</v>
      </c>
      <c r="J70" s="84"/>
      <c r="K70" s="9"/>
      <c r="M70" s="9"/>
      <c r="N70" s="85"/>
      <c r="O70" s="9"/>
      <c r="P70" s="9"/>
      <c r="Q70" s="139" t="s">
        <v>38</v>
      </c>
    </row>
    <row r="71" spans="1:17" ht="17.25" customHeight="1" x14ac:dyDescent="0.25">
      <c r="A71" s="3"/>
      <c r="B71" s="13"/>
      <c r="C71" s="76"/>
      <c r="D71" s="83"/>
      <c r="E71" s="87" t="s">
        <v>39</v>
      </c>
      <c r="F71" s="72"/>
      <c r="G71" s="9"/>
      <c r="H71" s="375"/>
      <c r="I71" s="375"/>
      <c r="J71" s="84"/>
      <c r="K71" s="9"/>
      <c r="L71" s="84" t="s">
        <v>40</v>
      </c>
      <c r="M71" s="9"/>
      <c r="N71" s="85"/>
      <c r="O71" s="9"/>
      <c r="P71" s="9"/>
      <c r="Q71" s="139"/>
    </row>
    <row r="72" spans="1:17" x14ac:dyDescent="0.25">
      <c r="A72" s="3"/>
      <c r="B72" s="13"/>
      <c r="C72" s="76"/>
      <c r="D72" s="88"/>
      <c r="E72" s="89" t="s">
        <v>41</v>
      </c>
      <c r="F72" s="72"/>
      <c r="G72" s="9"/>
      <c r="H72" s="90"/>
      <c r="I72" s="91"/>
      <c r="J72" s="92"/>
      <c r="K72" s="9"/>
      <c r="L72" s="93">
        <f>IF(I72="",0,VLOOKUP(I72,'Stundensaetze PersonalUni'!A:B,2,0))</f>
        <v>0</v>
      </c>
      <c r="M72" s="9"/>
      <c r="N72" s="9"/>
      <c r="O72" s="9"/>
      <c r="P72" s="9"/>
      <c r="Q72" s="140">
        <f>H72*L72</f>
        <v>0</v>
      </c>
    </row>
    <row r="73" spans="1:17" x14ac:dyDescent="0.25">
      <c r="A73" s="3"/>
      <c r="B73" s="13"/>
      <c r="C73" s="76"/>
      <c r="D73" s="88"/>
      <c r="E73" s="89" t="s">
        <v>43</v>
      </c>
      <c r="F73" s="72"/>
      <c r="G73" s="9"/>
      <c r="H73" s="90"/>
      <c r="I73" s="91"/>
      <c r="J73" s="92"/>
      <c r="K73" s="9"/>
      <c r="L73" s="93">
        <f>IF(I73="",0,VLOOKUP(I73,'Stundensaetze PersonalUni'!A:B,2,0))</f>
        <v>0</v>
      </c>
      <c r="M73" s="9"/>
      <c r="N73" s="9"/>
      <c r="O73" s="9"/>
      <c r="P73" s="9"/>
      <c r="Q73" s="140">
        <f>H73*L73</f>
        <v>0</v>
      </c>
    </row>
    <row r="74" spans="1:17" ht="5.0999999999999996" customHeight="1" x14ac:dyDescent="0.25">
      <c r="A74" s="3"/>
      <c r="B74" s="13"/>
      <c r="C74" s="76"/>
      <c r="D74" s="88"/>
      <c r="E74" s="95"/>
      <c r="F74" s="96"/>
      <c r="G74" s="97"/>
      <c r="H74" s="98"/>
      <c r="I74" s="72"/>
      <c r="J74" s="72"/>
      <c r="K74" s="9"/>
      <c r="L74" s="9"/>
      <c r="M74" s="9"/>
      <c r="N74" s="9"/>
      <c r="O74" s="9"/>
      <c r="P74" s="9"/>
      <c r="Q74" s="140"/>
    </row>
    <row r="75" spans="1:17" x14ac:dyDescent="0.25">
      <c r="A75" s="3"/>
      <c r="B75" s="13"/>
      <c r="C75" s="76"/>
      <c r="D75" s="88"/>
      <c r="E75" s="99" t="s">
        <v>45</v>
      </c>
      <c r="F75" s="72"/>
      <c r="G75" s="9"/>
      <c r="H75" s="98"/>
      <c r="J75" s="72"/>
      <c r="K75" s="9"/>
      <c r="L75" s="8" t="s">
        <v>46</v>
      </c>
      <c r="M75" s="9"/>
      <c r="N75" s="9"/>
      <c r="O75" s="9"/>
      <c r="P75" s="9"/>
      <c r="Q75" s="141"/>
    </row>
    <row r="76" spans="1:17" x14ac:dyDescent="0.25">
      <c r="A76" s="3"/>
      <c r="B76" s="13"/>
      <c r="C76" s="76"/>
      <c r="D76" s="88"/>
      <c r="E76" s="89"/>
      <c r="F76" s="72"/>
      <c r="G76" s="9"/>
      <c r="H76" s="98"/>
      <c r="I76" s="72"/>
      <c r="J76" s="72"/>
      <c r="K76" s="9"/>
      <c r="L76" s="100"/>
      <c r="M76" s="9"/>
      <c r="N76" s="9"/>
      <c r="O76" s="9"/>
      <c r="P76" s="9"/>
      <c r="Q76" s="140">
        <f>L76</f>
        <v>0</v>
      </c>
    </row>
    <row r="77" spans="1:17" ht="25.5" customHeight="1" x14ac:dyDescent="0.25">
      <c r="A77" s="3"/>
      <c r="B77" s="13"/>
      <c r="C77" s="76"/>
      <c r="D77" s="101" t="s">
        <v>47</v>
      </c>
      <c r="E77" s="102"/>
      <c r="F77" s="72"/>
      <c r="G77" s="9"/>
      <c r="H77" s="374" t="s">
        <v>48</v>
      </c>
      <c r="I77" s="374" t="s">
        <v>49</v>
      </c>
      <c r="J77" s="103"/>
      <c r="K77" s="104"/>
      <c r="L77" s="374" t="s">
        <v>50</v>
      </c>
      <c r="M77" s="9"/>
      <c r="N77" s="105"/>
      <c r="O77" s="389" t="s">
        <v>51</v>
      </c>
      <c r="P77" s="105"/>
      <c r="Q77" s="140"/>
    </row>
    <row r="78" spans="1:17" s="111" customFormat="1" ht="17.25" customHeight="1" x14ac:dyDescent="0.25">
      <c r="A78" s="106"/>
      <c r="B78" s="107"/>
      <c r="C78" s="76"/>
      <c r="D78" s="108"/>
      <c r="E78" s="109" t="s">
        <v>52</v>
      </c>
      <c r="F78" s="103"/>
      <c r="G78" s="104"/>
      <c r="H78" s="375"/>
      <c r="I78" s="375"/>
      <c r="J78" s="103"/>
      <c r="K78" s="104"/>
      <c r="L78" s="375"/>
      <c r="M78" s="104"/>
      <c r="N78" s="105"/>
      <c r="O78" s="390"/>
      <c r="P78" s="105"/>
      <c r="Q78" s="142"/>
    </row>
    <row r="79" spans="1:17" x14ac:dyDescent="0.25">
      <c r="A79" s="3"/>
      <c r="B79" s="13"/>
      <c r="C79" s="76"/>
      <c r="D79" s="112"/>
      <c r="E79" s="89" t="s">
        <v>41</v>
      </c>
      <c r="F79" s="72"/>
      <c r="G79" s="9"/>
      <c r="H79" s="113"/>
      <c r="I79" s="143"/>
      <c r="J79" s="9"/>
      <c r="K79" s="9"/>
      <c r="L79" s="100"/>
      <c r="M79" s="9"/>
      <c r="N79" s="9"/>
      <c r="O79" s="93">
        <f>IF(L79="",0,VLOOKUP(L79,'Stundensaetze PersonalUni'!A:D,4,0))</f>
        <v>0</v>
      </c>
      <c r="P79" s="9"/>
      <c r="Q79" s="140">
        <f>H79*I79*O79</f>
        <v>0</v>
      </c>
    </row>
    <row r="80" spans="1:17" x14ac:dyDescent="0.25">
      <c r="A80" s="3"/>
      <c r="B80" s="13"/>
      <c r="C80" s="76"/>
      <c r="D80" s="112"/>
      <c r="E80" s="89" t="s">
        <v>43</v>
      </c>
      <c r="F80" s="72"/>
      <c r="G80" s="9"/>
      <c r="H80" s="113"/>
      <c r="I80" s="144"/>
      <c r="J80" s="9"/>
      <c r="K80" s="9"/>
      <c r="L80" s="100"/>
      <c r="M80" s="9"/>
      <c r="N80" s="9"/>
      <c r="O80" s="93">
        <f>IF(L80="",0,VLOOKUP(L80,'Stundensaetze PersonalUni'!A:D,4,0))</f>
        <v>0</v>
      </c>
      <c r="P80" s="9"/>
      <c r="Q80" s="140">
        <f>H80*I80*O80</f>
        <v>0</v>
      </c>
    </row>
    <row r="81" spans="1:17" ht="12.75" customHeight="1" x14ac:dyDescent="0.25">
      <c r="A81" s="3"/>
      <c r="B81" s="13"/>
      <c r="C81" s="76"/>
      <c r="D81" s="112"/>
      <c r="E81" s="102"/>
      <c r="F81" s="72"/>
      <c r="G81" s="9"/>
      <c r="H81" s="374" t="s">
        <v>55</v>
      </c>
      <c r="I81" s="116"/>
      <c r="J81" s="9"/>
      <c r="K81" s="9"/>
      <c r="L81" s="374" t="s">
        <v>37</v>
      </c>
      <c r="M81" s="9"/>
      <c r="N81" s="9"/>
      <c r="O81" s="117"/>
      <c r="P81" s="9"/>
      <c r="Q81" s="140"/>
    </row>
    <row r="82" spans="1:17" s="111" customFormat="1" ht="17.25" customHeight="1" x14ac:dyDescent="0.25">
      <c r="A82" s="106"/>
      <c r="B82" s="107"/>
      <c r="C82" s="76"/>
      <c r="D82" s="108"/>
      <c r="E82" s="118" t="s">
        <v>56</v>
      </c>
      <c r="F82" s="103"/>
      <c r="G82" s="104"/>
      <c r="H82" s="375"/>
      <c r="I82" s="119" t="s">
        <v>57</v>
      </c>
      <c r="J82" s="103"/>
      <c r="K82" s="104"/>
      <c r="L82" s="375"/>
      <c r="M82" s="104"/>
      <c r="N82" s="105"/>
      <c r="O82" s="84" t="s">
        <v>40</v>
      </c>
      <c r="P82" s="105"/>
      <c r="Q82" s="142"/>
    </row>
    <row r="83" spans="1:17" x14ac:dyDescent="0.25">
      <c r="A83" s="3"/>
      <c r="B83" s="13"/>
      <c r="C83" s="76"/>
      <c r="D83" s="112"/>
      <c r="E83" s="89" t="s">
        <v>41</v>
      </c>
      <c r="F83" s="72"/>
      <c r="G83" s="9"/>
      <c r="H83" s="120"/>
      <c r="I83" s="121"/>
      <c r="J83" s="9"/>
      <c r="K83" s="9"/>
      <c r="L83" s="122"/>
      <c r="M83" s="9"/>
      <c r="N83" s="9"/>
      <c r="O83" s="93">
        <f>IF(L83="",0,VLOOKUP(L83,'Stundensaetze PersonalUni'!A:D,3,0))</f>
        <v>0</v>
      </c>
      <c r="P83" s="9"/>
      <c r="Q83" s="140">
        <f>H83*I83*O83</f>
        <v>0</v>
      </c>
    </row>
    <row r="84" spans="1:17" x14ac:dyDescent="0.25">
      <c r="A84" s="3"/>
      <c r="B84" s="13"/>
      <c r="C84" s="76"/>
      <c r="D84" s="112"/>
      <c r="E84" s="89" t="s">
        <v>43</v>
      </c>
      <c r="F84" s="72"/>
      <c r="G84" s="9"/>
      <c r="H84" s="120"/>
      <c r="I84" s="145"/>
      <c r="J84" s="9"/>
      <c r="K84" s="9"/>
      <c r="L84" s="122"/>
      <c r="M84" s="9"/>
      <c r="N84" s="9"/>
      <c r="O84" s="93">
        <f>IF(L84="",0,VLOOKUP(L84,'Stundensaetze PersonalUni'!A:D,3,0))</f>
        <v>0</v>
      </c>
      <c r="P84" s="9"/>
      <c r="Q84" s="140">
        <f>H84*I84*O84</f>
        <v>0</v>
      </c>
    </row>
    <row r="85" spans="1:17" ht="13.5" customHeight="1" x14ac:dyDescent="0.25">
      <c r="A85" s="3"/>
      <c r="B85" s="13"/>
      <c r="C85" s="76"/>
      <c r="D85" s="112"/>
      <c r="E85" s="102"/>
      <c r="F85" s="72"/>
      <c r="G85" s="9"/>
      <c r="H85" s="374" t="s">
        <v>55</v>
      </c>
      <c r="I85" s="116"/>
      <c r="J85" s="72"/>
      <c r="K85" s="9"/>
      <c r="L85" s="374" t="s">
        <v>37</v>
      </c>
      <c r="M85" s="9"/>
      <c r="N85" s="9"/>
      <c r="O85" s="9"/>
      <c r="P85" s="9"/>
      <c r="Q85" s="141"/>
    </row>
    <row r="86" spans="1:17" s="130" customFormat="1" x14ac:dyDescent="0.25">
      <c r="A86" s="123"/>
      <c r="B86" s="124"/>
      <c r="C86" s="125"/>
      <c r="D86" s="126"/>
      <c r="E86" s="127" t="s">
        <v>59</v>
      </c>
      <c r="F86" s="98"/>
      <c r="G86" s="128"/>
      <c r="H86" s="375"/>
      <c r="I86" s="119" t="s">
        <v>57</v>
      </c>
      <c r="J86" s="98"/>
      <c r="K86" s="128"/>
      <c r="L86" s="375"/>
      <c r="M86" s="128"/>
      <c r="N86" s="128"/>
      <c r="O86" s="84" t="s">
        <v>40</v>
      </c>
      <c r="P86" s="128"/>
      <c r="Q86" s="146"/>
    </row>
    <row r="87" spans="1:17" x14ac:dyDescent="0.25">
      <c r="A87" s="3"/>
      <c r="B87" s="13"/>
      <c r="C87" s="76"/>
      <c r="D87" s="112"/>
      <c r="E87" s="89" t="s">
        <v>41</v>
      </c>
      <c r="F87" s="72"/>
      <c r="G87" s="9"/>
      <c r="H87" s="120"/>
      <c r="I87" s="121"/>
      <c r="J87" s="9"/>
      <c r="K87" s="9"/>
      <c r="L87" s="114"/>
      <c r="M87" s="9"/>
      <c r="N87" s="9"/>
      <c r="O87" s="93">
        <f>IF(L87="",0,VLOOKUP(L87,'Stundensaetze PersonalUni'!A:D,3,0))</f>
        <v>0</v>
      </c>
      <c r="P87" s="9"/>
      <c r="Q87" s="140">
        <f>H87*O87*I87</f>
        <v>0</v>
      </c>
    </row>
    <row r="88" spans="1:17" x14ac:dyDescent="0.25">
      <c r="A88" s="3"/>
      <c r="B88" s="13"/>
      <c r="C88" s="76"/>
      <c r="D88" s="112"/>
      <c r="E88" s="89" t="s">
        <v>43</v>
      </c>
      <c r="F88" s="72"/>
      <c r="G88" s="9"/>
      <c r="H88" s="120"/>
      <c r="I88" s="121"/>
      <c r="J88" s="9"/>
      <c r="K88" s="9"/>
      <c r="L88" s="114"/>
      <c r="M88" s="9"/>
      <c r="N88" s="9"/>
      <c r="O88" s="93">
        <f>IF(L88="",0,VLOOKUP(L88,'Stundensaetze PersonalUni'!A:D,3,0))</f>
        <v>0</v>
      </c>
      <c r="P88" s="9"/>
      <c r="Q88" s="140">
        <f>H88*O88*I88</f>
        <v>0</v>
      </c>
    </row>
    <row r="89" spans="1:17" x14ac:dyDescent="0.25">
      <c r="A89" s="3"/>
      <c r="B89" s="13"/>
      <c r="C89" s="76"/>
      <c r="D89" s="131"/>
      <c r="E89" s="132"/>
      <c r="F89" s="133"/>
      <c r="G89" s="134"/>
      <c r="H89" s="135"/>
      <c r="I89" s="136"/>
      <c r="J89" s="136"/>
      <c r="K89" s="134"/>
      <c r="L89" s="134"/>
      <c r="M89" s="134"/>
      <c r="N89" s="134"/>
      <c r="O89" s="134"/>
      <c r="P89" s="134"/>
      <c r="Q89" s="147">
        <f>SUM(Q71:Q88)</f>
        <v>0</v>
      </c>
    </row>
    <row r="90" spans="1:17" x14ac:dyDescent="0.25">
      <c r="A90" s="3"/>
      <c r="B90" s="13"/>
      <c r="C90" s="76"/>
      <c r="D90" s="148"/>
      <c r="E90" s="102"/>
      <c r="F90" s="72"/>
      <c r="G90" s="72"/>
      <c r="H90" s="98"/>
      <c r="I90" s="73"/>
      <c r="J90" s="73"/>
      <c r="K90" s="9"/>
      <c r="L90" s="9"/>
      <c r="M90" s="9"/>
      <c r="N90" s="9"/>
      <c r="O90" s="9"/>
      <c r="P90" s="9"/>
      <c r="Q90" s="22"/>
    </row>
    <row r="91" spans="1:17" x14ac:dyDescent="0.25">
      <c r="A91" s="3"/>
      <c r="B91" s="13"/>
      <c r="C91" s="76"/>
      <c r="D91" s="77" t="s">
        <v>29</v>
      </c>
      <c r="E91" s="78"/>
      <c r="F91" s="79"/>
      <c r="G91" s="80"/>
      <c r="H91" s="79"/>
      <c r="I91" s="81"/>
      <c r="J91" s="81"/>
      <c r="K91" s="80"/>
      <c r="L91" s="80"/>
      <c r="M91" s="80"/>
      <c r="N91" s="80"/>
      <c r="O91" s="80"/>
      <c r="P91" s="80"/>
      <c r="Q91" s="138"/>
    </row>
    <row r="92" spans="1:17" ht="17.25" customHeight="1" x14ac:dyDescent="0.25">
      <c r="A92" s="3"/>
      <c r="B92" s="13"/>
      <c r="C92" s="76"/>
      <c r="D92" s="83" t="s">
        <v>35</v>
      </c>
      <c r="E92" s="72"/>
      <c r="F92" s="72"/>
      <c r="G92" s="9"/>
      <c r="H92" s="374" t="s">
        <v>36</v>
      </c>
      <c r="I92" s="374" t="s">
        <v>37</v>
      </c>
      <c r="J92" s="84"/>
      <c r="K92" s="9"/>
      <c r="M92" s="9"/>
      <c r="N92" s="85"/>
      <c r="O92" s="9"/>
      <c r="P92" s="9"/>
      <c r="Q92" s="139" t="s">
        <v>38</v>
      </c>
    </row>
    <row r="93" spans="1:17" ht="17.25" customHeight="1" x14ac:dyDescent="0.25">
      <c r="A93" s="3"/>
      <c r="B93" s="13"/>
      <c r="C93" s="76"/>
      <c r="D93" s="83"/>
      <c r="E93" s="87" t="s">
        <v>39</v>
      </c>
      <c r="F93" s="72"/>
      <c r="G93" s="9"/>
      <c r="H93" s="375"/>
      <c r="I93" s="375"/>
      <c r="J93" s="84"/>
      <c r="K93" s="9"/>
      <c r="L93" s="84" t="s">
        <v>40</v>
      </c>
      <c r="M93" s="9"/>
      <c r="N93" s="85"/>
      <c r="O93" s="9"/>
      <c r="P93" s="9"/>
      <c r="Q93" s="139"/>
    </row>
    <row r="94" spans="1:17" x14ac:dyDescent="0.25">
      <c r="A94" s="3"/>
      <c r="B94" s="13"/>
      <c r="C94" s="76"/>
      <c r="D94" s="88"/>
      <c r="E94" s="89" t="s">
        <v>41</v>
      </c>
      <c r="F94" s="72"/>
      <c r="G94" s="9"/>
      <c r="H94" s="90"/>
      <c r="I94" s="91"/>
      <c r="J94" s="92"/>
      <c r="K94" s="9"/>
      <c r="L94" s="93">
        <f>IF(I94="",0,VLOOKUP(I94,'Stundensaetze PersonalUni'!A:B,2,0))</f>
        <v>0</v>
      </c>
      <c r="M94" s="9"/>
      <c r="N94" s="9"/>
      <c r="O94" s="9"/>
      <c r="P94" s="9"/>
      <c r="Q94" s="140">
        <f>H94*L94</f>
        <v>0</v>
      </c>
    </row>
    <row r="95" spans="1:17" x14ac:dyDescent="0.25">
      <c r="A95" s="3"/>
      <c r="B95" s="13"/>
      <c r="C95" s="76"/>
      <c r="D95" s="88"/>
      <c r="E95" s="89" t="s">
        <v>43</v>
      </c>
      <c r="F95" s="72"/>
      <c r="G95" s="9"/>
      <c r="H95" s="90"/>
      <c r="I95" s="91"/>
      <c r="J95" s="92"/>
      <c r="K95" s="9"/>
      <c r="L95" s="93">
        <f>IF(I95="",0,VLOOKUP(I95,'Stundensaetze PersonalUni'!A:B,2,0))</f>
        <v>0</v>
      </c>
      <c r="M95" s="9"/>
      <c r="N95" s="9"/>
      <c r="O95" s="9"/>
      <c r="P95" s="9"/>
      <c r="Q95" s="140">
        <f>H95*L95</f>
        <v>0</v>
      </c>
    </row>
    <row r="96" spans="1:17" ht="5.0999999999999996" customHeight="1" x14ac:dyDescent="0.25">
      <c r="A96" s="3"/>
      <c r="B96" s="13"/>
      <c r="C96" s="76"/>
      <c r="D96" s="88"/>
      <c r="E96" s="95"/>
      <c r="F96" s="96"/>
      <c r="G96" s="97"/>
      <c r="H96" s="98"/>
      <c r="I96" s="72"/>
      <c r="J96" s="72"/>
      <c r="K96" s="9"/>
      <c r="L96" s="9"/>
      <c r="M96" s="9"/>
      <c r="N96" s="9"/>
      <c r="O96" s="9"/>
      <c r="P96" s="9"/>
      <c r="Q96" s="140"/>
    </row>
    <row r="97" spans="1:17" x14ac:dyDescent="0.25">
      <c r="A97" s="3"/>
      <c r="B97" s="13"/>
      <c r="C97" s="76"/>
      <c r="D97" s="88"/>
      <c r="E97" s="99" t="s">
        <v>45</v>
      </c>
      <c r="F97" s="72"/>
      <c r="G97" s="9"/>
      <c r="H97" s="98"/>
      <c r="J97" s="72"/>
      <c r="K97" s="9"/>
      <c r="L97" s="8" t="s">
        <v>46</v>
      </c>
      <c r="M97" s="9"/>
      <c r="N97" s="9"/>
      <c r="O97" s="9"/>
      <c r="P97" s="9"/>
      <c r="Q97" s="141"/>
    </row>
    <row r="98" spans="1:17" x14ac:dyDescent="0.25">
      <c r="A98" s="3"/>
      <c r="B98" s="13"/>
      <c r="C98" s="76"/>
      <c r="D98" s="88"/>
      <c r="E98" s="89"/>
      <c r="F98" s="72"/>
      <c r="G98" s="9"/>
      <c r="H98" s="98"/>
      <c r="I98" s="72"/>
      <c r="J98" s="72"/>
      <c r="K98" s="9"/>
      <c r="L98" s="100"/>
      <c r="M98" s="9"/>
      <c r="N98" s="9"/>
      <c r="O98" s="9"/>
      <c r="P98" s="9"/>
      <c r="Q98" s="140">
        <f>L98</f>
        <v>0</v>
      </c>
    </row>
    <row r="99" spans="1:17" ht="25.5" customHeight="1" x14ac:dyDescent="0.25">
      <c r="A99" s="3"/>
      <c r="B99" s="13"/>
      <c r="C99" s="76"/>
      <c r="D99" s="101" t="s">
        <v>47</v>
      </c>
      <c r="E99" s="102"/>
      <c r="F99" s="72"/>
      <c r="G99" s="9"/>
      <c r="H99" s="374" t="s">
        <v>48</v>
      </c>
      <c r="I99" s="374" t="s">
        <v>49</v>
      </c>
      <c r="J99" s="103"/>
      <c r="K99" s="104"/>
      <c r="L99" s="374" t="s">
        <v>50</v>
      </c>
      <c r="M99" s="9"/>
      <c r="N99" s="105"/>
      <c r="O99" s="389" t="s">
        <v>51</v>
      </c>
      <c r="P99" s="105"/>
      <c r="Q99" s="140"/>
    </row>
    <row r="100" spans="1:17" s="111" customFormat="1" ht="17.25" customHeight="1" x14ac:dyDescent="0.25">
      <c r="A100" s="106"/>
      <c r="B100" s="107"/>
      <c r="C100" s="76"/>
      <c r="D100" s="108"/>
      <c r="E100" s="109" t="s">
        <v>52</v>
      </c>
      <c r="F100" s="103"/>
      <c r="G100" s="104"/>
      <c r="H100" s="375"/>
      <c r="I100" s="375"/>
      <c r="J100" s="103"/>
      <c r="K100" s="104"/>
      <c r="L100" s="375"/>
      <c r="M100" s="104"/>
      <c r="N100" s="105"/>
      <c r="O100" s="390"/>
      <c r="P100" s="105"/>
      <c r="Q100" s="142"/>
    </row>
    <row r="101" spans="1:17" x14ac:dyDescent="0.25">
      <c r="A101" s="3"/>
      <c r="B101" s="13"/>
      <c r="C101" s="76"/>
      <c r="D101" s="112"/>
      <c r="E101" s="89" t="s">
        <v>41</v>
      </c>
      <c r="F101" s="72"/>
      <c r="G101" s="9"/>
      <c r="H101" s="113"/>
      <c r="I101" s="143"/>
      <c r="J101" s="9"/>
      <c r="K101" s="9"/>
      <c r="L101" s="100"/>
      <c r="M101" s="9"/>
      <c r="N101" s="9"/>
      <c r="O101" s="93">
        <f>IF(L101="",0,VLOOKUP(L101,'Stundensaetze PersonalUni'!A:D,4,0))</f>
        <v>0</v>
      </c>
      <c r="P101" s="9"/>
      <c r="Q101" s="140">
        <f>H101*I101*O101</f>
        <v>0</v>
      </c>
    </row>
    <row r="102" spans="1:17" x14ac:dyDescent="0.25">
      <c r="A102" s="3"/>
      <c r="B102" s="13"/>
      <c r="C102" s="76"/>
      <c r="D102" s="112"/>
      <c r="E102" s="89" t="s">
        <v>43</v>
      </c>
      <c r="F102" s="72"/>
      <c r="G102" s="9"/>
      <c r="H102" s="113"/>
      <c r="I102" s="144"/>
      <c r="J102" s="9"/>
      <c r="K102" s="9"/>
      <c r="L102" s="100"/>
      <c r="M102" s="9"/>
      <c r="N102" s="9"/>
      <c r="O102" s="93">
        <f>IF(L102="",0,VLOOKUP(L102,'Stundensaetze PersonalUni'!A:D,4,0))</f>
        <v>0</v>
      </c>
      <c r="P102" s="9"/>
      <c r="Q102" s="140">
        <f>H102*I102*O102</f>
        <v>0</v>
      </c>
    </row>
    <row r="103" spans="1:17" ht="12.75" customHeight="1" x14ac:dyDescent="0.25">
      <c r="A103" s="3"/>
      <c r="B103" s="13"/>
      <c r="C103" s="76"/>
      <c r="D103" s="112"/>
      <c r="E103" s="102"/>
      <c r="F103" s="72"/>
      <c r="G103" s="9"/>
      <c r="H103" s="374" t="s">
        <v>55</v>
      </c>
      <c r="I103" s="116"/>
      <c r="J103" s="9"/>
      <c r="K103" s="9"/>
      <c r="L103" s="374" t="s">
        <v>37</v>
      </c>
      <c r="M103" s="9"/>
      <c r="N103" s="9"/>
      <c r="O103" s="117"/>
      <c r="P103" s="9"/>
      <c r="Q103" s="140"/>
    </row>
    <row r="104" spans="1:17" s="111" customFormat="1" ht="17.25" customHeight="1" x14ac:dyDescent="0.25">
      <c r="A104" s="106"/>
      <c r="B104" s="107"/>
      <c r="C104" s="76"/>
      <c r="D104" s="108"/>
      <c r="E104" s="118" t="s">
        <v>56</v>
      </c>
      <c r="F104" s="103"/>
      <c r="G104" s="104"/>
      <c r="H104" s="375"/>
      <c r="I104" s="119" t="s">
        <v>57</v>
      </c>
      <c r="J104" s="103"/>
      <c r="K104" s="104"/>
      <c r="L104" s="375"/>
      <c r="M104" s="104"/>
      <c r="N104" s="105"/>
      <c r="O104" s="84" t="s">
        <v>40</v>
      </c>
      <c r="P104" s="105"/>
      <c r="Q104" s="142"/>
    </row>
    <row r="105" spans="1:17" x14ac:dyDescent="0.25">
      <c r="A105" s="3"/>
      <c r="B105" s="13"/>
      <c r="C105" s="76"/>
      <c r="D105" s="112"/>
      <c r="E105" s="89" t="s">
        <v>41</v>
      </c>
      <c r="F105" s="72"/>
      <c r="G105" s="9"/>
      <c r="H105" s="120"/>
      <c r="I105" s="121"/>
      <c r="J105" s="9"/>
      <c r="K105" s="9"/>
      <c r="L105" s="122"/>
      <c r="M105" s="9"/>
      <c r="N105" s="9"/>
      <c r="O105" s="93">
        <f>IF(L105="",0,VLOOKUP(L105,'Stundensaetze PersonalUni'!A:D,3,0))</f>
        <v>0</v>
      </c>
      <c r="P105" s="9"/>
      <c r="Q105" s="140">
        <f>H105*I105*O105</f>
        <v>0</v>
      </c>
    </row>
    <row r="106" spans="1:17" x14ac:dyDescent="0.25">
      <c r="A106" s="3"/>
      <c r="B106" s="13"/>
      <c r="C106" s="76"/>
      <c r="D106" s="112"/>
      <c r="E106" s="89" t="s">
        <v>43</v>
      </c>
      <c r="F106" s="72"/>
      <c r="G106" s="9"/>
      <c r="H106" s="120"/>
      <c r="I106" s="145"/>
      <c r="J106" s="9"/>
      <c r="K106" s="9"/>
      <c r="L106" s="122"/>
      <c r="M106" s="9"/>
      <c r="N106" s="9"/>
      <c r="O106" s="93">
        <f>IF(L106="",0,VLOOKUP(L106,'Stundensaetze PersonalUni'!A:D,3,0))</f>
        <v>0</v>
      </c>
      <c r="P106" s="9"/>
      <c r="Q106" s="140">
        <f>H106*I106*O106</f>
        <v>0</v>
      </c>
    </row>
    <row r="107" spans="1:17" ht="13.5" customHeight="1" x14ac:dyDescent="0.25">
      <c r="A107" s="3"/>
      <c r="B107" s="13"/>
      <c r="C107" s="76"/>
      <c r="D107" s="112"/>
      <c r="E107" s="102"/>
      <c r="F107" s="72"/>
      <c r="G107" s="9"/>
      <c r="H107" s="374" t="s">
        <v>55</v>
      </c>
      <c r="I107" s="116"/>
      <c r="J107" s="72"/>
      <c r="K107" s="9"/>
      <c r="L107" s="374" t="s">
        <v>37</v>
      </c>
      <c r="M107" s="9"/>
      <c r="N107" s="9"/>
      <c r="O107" s="9"/>
      <c r="P107" s="9"/>
      <c r="Q107" s="141"/>
    </row>
    <row r="108" spans="1:17" s="130" customFormat="1" x14ac:dyDescent="0.25">
      <c r="A108" s="123"/>
      <c r="B108" s="124"/>
      <c r="C108" s="125"/>
      <c r="D108" s="126"/>
      <c r="E108" s="127" t="s">
        <v>59</v>
      </c>
      <c r="F108" s="98"/>
      <c r="G108" s="128"/>
      <c r="H108" s="375"/>
      <c r="I108" s="119" t="s">
        <v>57</v>
      </c>
      <c r="J108" s="98"/>
      <c r="K108" s="128"/>
      <c r="L108" s="375"/>
      <c r="M108" s="128"/>
      <c r="N108" s="128"/>
      <c r="O108" s="84" t="s">
        <v>40</v>
      </c>
      <c r="P108" s="128"/>
      <c r="Q108" s="146"/>
    </row>
    <row r="109" spans="1:17" x14ac:dyDescent="0.25">
      <c r="A109" s="3"/>
      <c r="B109" s="13"/>
      <c r="C109" s="76"/>
      <c r="D109" s="112"/>
      <c r="E109" s="89" t="s">
        <v>41</v>
      </c>
      <c r="F109" s="72"/>
      <c r="G109" s="9"/>
      <c r="H109" s="120"/>
      <c r="I109" s="121"/>
      <c r="J109" s="9"/>
      <c r="K109" s="9"/>
      <c r="L109" s="114"/>
      <c r="M109" s="9"/>
      <c r="N109" s="9"/>
      <c r="O109" s="93">
        <f>IF(L109="",0,VLOOKUP(L109,'Stundensaetze PersonalUni'!A:D,3,0))</f>
        <v>0</v>
      </c>
      <c r="P109" s="9"/>
      <c r="Q109" s="140">
        <f>H109*O109*I109</f>
        <v>0</v>
      </c>
    </row>
    <row r="110" spans="1:17" x14ac:dyDescent="0.25">
      <c r="A110" s="3"/>
      <c r="B110" s="13"/>
      <c r="C110" s="76"/>
      <c r="D110" s="112"/>
      <c r="E110" s="89" t="s">
        <v>43</v>
      </c>
      <c r="F110" s="72"/>
      <c r="G110" s="9"/>
      <c r="H110" s="120"/>
      <c r="I110" s="145"/>
      <c r="J110" s="9"/>
      <c r="K110" s="9"/>
      <c r="L110" s="114"/>
      <c r="M110" s="9"/>
      <c r="N110" s="9"/>
      <c r="O110" s="93">
        <f>IF(L110="",0,VLOOKUP(L110,'Stundensaetze PersonalUni'!A:D,3,0))</f>
        <v>0</v>
      </c>
      <c r="P110" s="9"/>
      <c r="Q110" s="140">
        <f>H110*O110</f>
        <v>0</v>
      </c>
    </row>
    <row r="111" spans="1:17" x14ac:dyDescent="0.25">
      <c r="A111" s="3"/>
      <c r="B111" s="13"/>
      <c r="C111" s="76"/>
      <c r="D111" s="131"/>
      <c r="E111" s="132"/>
      <c r="F111" s="133"/>
      <c r="G111" s="134"/>
      <c r="H111" s="135"/>
      <c r="I111" s="136"/>
      <c r="J111" s="136"/>
      <c r="K111" s="134"/>
      <c r="L111" s="134"/>
      <c r="M111" s="134"/>
      <c r="N111" s="134"/>
      <c r="O111" s="134"/>
      <c r="P111" s="134"/>
      <c r="Q111" s="147">
        <f>SUM(Q93:Q110)</f>
        <v>0</v>
      </c>
    </row>
    <row r="112" spans="1:17" ht="6" customHeight="1" x14ac:dyDescent="0.25">
      <c r="A112" s="3"/>
      <c r="B112" s="68"/>
      <c r="C112" s="29"/>
      <c r="D112" s="29"/>
      <c r="E112" s="29"/>
      <c r="F112" s="29"/>
      <c r="G112" s="29"/>
      <c r="H112" s="29"/>
      <c r="I112" s="29"/>
      <c r="J112" s="29"/>
      <c r="K112" s="29"/>
      <c r="L112" s="29"/>
      <c r="M112" s="29"/>
      <c r="N112" s="29"/>
      <c r="O112" s="29"/>
      <c r="P112" s="29"/>
      <c r="Q112" s="149"/>
    </row>
    <row r="113" spans="1:17" x14ac:dyDescent="0.25">
      <c r="A113" s="3"/>
      <c r="B113" s="9"/>
      <c r="C113" s="9"/>
      <c r="D113" s="9"/>
      <c r="E113" s="9"/>
      <c r="F113" s="9"/>
      <c r="G113" s="9"/>
      <c r="H113" s="9"/>
      <c r="I113" s="9"/>
      <c r="J113" s="9"/>
      <c r="K113" s="9"/>
      <c r="L113" s="9"/>
      <c r="M113" s="9"/>
      <c r="N113" s="9"/>
      <c r="O113" s="9"/>
      <c r="P113" s="9"/>
      <c r="Q113" s="9"/>
    </row>
    <row r="114" spans="1:17" ht="6" hidden="1" customHeight="1" x14ac:dyDescent="0.25">
      <c r="A114" s="3"/>
      <c r="B114" s="4"/>
      <c r="C114" s="5"/>
      <c r="D114" s="5"/>
      <c r="E114" s="5"/>
      <c r="F114" s="5"/>
      <c r="G114" s="5"/>
      <c r="H114" s="5"/>
      <c r="I114" s="5"/>
      <c r="J114" s="5"/>
      <c r="K114" s="5"/>
      <c r="L114" s="5"/>
      <c r="M114" s="5"/>
      <c r="N114" s="5"/>
      <c r="O114" s="5"/>
      <c r="P114" s="5"/>
      <c r="Q114" s="6"/>
    </row>
    <row r="115" spans="1:17" hidden="1" x14ac:dyDescent="0.25">
      <c r="A115" s="3"/>
      <c r="B115" s="13"/>
      <c r="C115" s="76" t="s">
        <v>68</v>
      </c>
      <c r="D115" s="8" t="s">
        <v>69</v>
      </c>
      <c r="E115" s="72"/>
      <c r="F115" s="72"/>
      <c r="G115" s="72"/>
      <c r="H115" s="72"/>
      <c r="I115" s="9"/>
      <c r="J115" s="9"/>
      <c r="K115" s="9"/>
      <c r="L115" s="9"/>
      <c r="M115" s="9"/>
      <c r="N115" s="9"/>
      <c r="O115" s="9"/>
      <c r="P115" s="9"/>
      <c r="Q115" s="22"/>
    </row>
    <row r="116" spans="1:17" ht="6" hidden="1" customHeight="1" x14ac:dyDescent="0.25">
      <c r="A116" s="3"/>
      <c r="B116" s="13"/>
      <c r="C116" s="9"/>
      <c r="D116" s="9"/>
      <c r="E116" s="9"/>
      <c r="F116" s="9"/>
      <c r="G116" s="9"/>
      <c r="H116" s="9"/>
      <c r="I116" s="150"/>
      <c r="J116" s="150"/>
      <c r="K116" s="9"/>
      <c r="L116" s="9"/>
      <c r="M116" s="9"/>
      <c r="N116" s="9"/>
      <c r="O116" s="9"/>
      <c r="P116" s="9"/>
      <c r="Q116" s="22"/>
    </row>
    <row r="117" spans="1:17" ht="26.4" hidden="1" x14ac:dyDescent="0.25">
      <c r="A117" s="3"/>
      <c r="B117" s="13"/>
      <c r="C117" s="9"/>
      <c r="D117" s="151"/>
      <c r="E117" s="128" t="s">
        <v>70</v>
      </c>
      <c r="F117" s="128"/>
      <c r="G117" s="128"/>
      <c r="H117" s="128"/>
      <c r="I117" s="9"/>
      <c r="J117" s="9"/>
      <c r="K117" s="98" t="s">
        <v>71</v>
      </c>
      <c r="L117" s="150" t="s">
        <v>72</v>
      </c>
      <c r="M117" s="150"/>
      <c r="N117" s="152" t="s">
        <v>73</v>
      </c>
      <c r="O117" s="9"/>
      <c r="P117" s="9"/>
      <c r="Q117" s="22"/>
    </row>
    <row r="118" spans="1:17" ht="6" hidden="1" customHeight="1" x14ac:dyDescent="0.25">
      <c r="A118" s="3"/>
      <c r="B118" s="13"/>
      <c r="C118" s="9"/>
      <c r="D118" s="9"/>
      <c r="E118" s="9"/>
      <c r="F118" s="9"/>
      <c r="G118" s="9"/>
      <c r="H118" s="9"/>
      <c r="I118" s="9"/>
      <c r="J118" s="9"/>
      <c r="K118" s="9"/>
      <c r="L118" s="9"/>
      <c r="M118" s="9"/>
      <c r="N118" s="153"/>
      <c r="O118" s="9"/>
      <c r="P118" s="9"/>
      <c r="Q118" s="22"/>
    </row>
    <row r="119" spans="1:17" hidden="1" x14ac:dyDescent="0.25">
      <c r="A119" s="3"/>
      <c r="B119" s="13"/>
      <c r="C119" s="9"/>
      <c r="D119" s="9"/>
      <c r="E119" s="398" t="s">
        <v>74</v>
      </c>
      <c r="F119" s="399"/>
      <c r="G119" s="399"/>
      <c r="H119" s="399"/>
      <c r="I119" s="400"/>
      <c r="J119" s="154"/>
      <c r="K119" s="155"/>
      <c r="L119" s="156"/>
      <c r="M119" s="157"/>
      <c r="N119" s="158" t="e">
        <f>IF(#REF!="","",L119*#REF!)</f>
        <v>#REF!</v>
      </c>
      <c r="O119" s="9"/>
      <c r="P119" s="9"/>
      <c r="Q119" s="22"/>
    </row>
    <row r="120" spans="1:17" hidden="1" x14ac:dyDescent="0.25">
      <c r="A120" s="3"/>
      <c r="B120" s="13"/>
      <c r="C120" s="9"/>
      <c r="D120" s="9"/>
      <c r="E120" s="398" t="s">
        <v>75</v>
      </c>
      <c r="F120" s="399"/>
      <c r="G120" s="399"/>
      <c r="H120" s="399"/>
      <c r="I120" s="400"/>
      <c r="J120" s="154"/>
      <c r="K120" s="155"/>
      <c r="L120" s="156"/>
      <c r="M120" s="157"/>
      <c r="N120" s="158" t="e">
        <f>IF(#REF!="","",L120*#REF!)</f>
        <v>#REF!</v>
      </c>
      <c r="O120" s="9"/>
      <c r="P120" s="9"/>
      <c r="Q120" s="22"/>
    </row>
    <row r="121" spans="1:17" hidden="1" x14ac:dyDescent="0.25">
      <c r="A121" s="3"/>
      <c r="B121" s="13"/>
      <c r="C121" s="9"/>
      <c r="D121" s="9"/>
      <c r="E121" s="398" t="s">
        <v>76</v>
      </c>
      <c r="F121" s="399"/>
      <c r="G121" s="399"/>
      <c r="H121" s="399"/>
      <c r="I121" s="400"/>
      <c r="J121" s="154"/>
      <c r="K121" s="155"/>
      <c r="L121" s="156"/>
      <c r="M121" s="157"/>
      <c r="N121" s="158" t="e">
        <f>IF(#REF!="","",L121*#REF!)</f>
        <v>#REF!</v>
      </c>
      <c r="O121" s="9"/>
      <c r="P121" s="9"/>
      <c r="Q121" s="22"/>
    </row>
    <row r="122" spans="1:17" ht="6" hidden="1" customHeight="1" x14ac:dyDescent="0.25">
      <c r="A122" s="3"/>
      <c r="B122" s="13"/>
      <c r="C122" s="9"/>
      <c r="D122" s="9"/>
      <c r="E122" s="9"/>
      <c r="F122" s="9"/>
      <c r="G122" s="9"/>
      <c r="H122" s="9"/>
      <c r="I122" s="9"/>
      <c r="J122" s="9"/>
      <c r="K122" s="9"/>
      <c r="L122" s="9"/>
      <c r="M122" s="9"/>
      <c r="N122" s="9"/>
      <c r="O122" s="9"/>
      <c r="P122" s="9"/>
      <c r="Q122" s="22"/>
    </row>
    <row r="123" spans="1:17" hidden="1" x14ac:dyDescent="0.25">
      <c r="A123" s="3"/>
      <c r="B123" s="13"/>
      <c r="C123" s="159" t="s">
        <v>77</v>
      </c>
      <c r="D123" s="160"/>
      <c r="E123" s="161"/>
      <c r="F123" s="161"/>
      <c r="G123" s="161"/>
      <c r="H123" s="161"/>
      <c r="I123" s="162"/>
      <c r="J123" s="162"/>
      <c r="K123" s="162"/>
      <c r="L123" s="163"/>
      <c r="M123" s="163"/>
      <c r="N123" s="164" t="e">
        <f>IF(AND(N119="",N120="",N121=""),"",N119+N120+N121)</f>
        <v>#REF!</v>
      </c>
      <c r="O123" s="165"/>
      <c r="P123" s="165"/>
      <c r="Q123" s="166"/>
    </row>
    <row r="124" spans="1:17" ht="6" hidden="1" customHeight="1" x14ac:dyDescent="0.25">
      <c r="A124" s="3"/>
      <c r="B124" s="68"/>
      <c r="C124" s="29"/>
      <c r="D124" s="29"/>
      <c r="E124" s="29"/>
      <c r="F124" s="29"/>
      <c r="G124" s="29"/>
      <c r="H124" s="29"/>
      <c r="I124" s="29"/>
      <c r="J124" s="29"/>
      <c r="K124" s="29"/>
      <c r="L124" s="29"/>
      <c r="M124" s="29"/>
      <c r="N124" s="29"/>
      <c r="O124" s="29"/>
      <c r="P124" s="29"/>
      <c r="Q124" s="31"/>
    </row>
    <row r="125" spans="1:17" hidden="1" x14ac:dyDescent="0.25">
      <c r="A125" s="3"/>
      <c r="B125" s="9"/>
      <c r="C125" s="9"/>
      <c r="D125" s="9"/>
      <c r="E125" s="9"/>
      <c r="F125" s="9"/>
      <c r="G125" s="9"/>
      <c r="H125" s="9"/>
      <c r="I125" s="9"/>
      <c r="J125" s="9"/>
      <c r="K125" s="9"/>
      <c r="L125" s="9"/>
      <c r="M125" s="9"/>
      <c r="N125" s="9"/>
      <c r="O125" s="9"/>
      <c r="P125" s="9"/>
      <c r="Q125" s="9"/>
    </row>
    <row r="126" spans="1:17" ht="1.5" customHeight="1" x14ac:dyDescent="0.25">
      <c r="A126" s="3"/>
      <c r="B126" s="9"/>
      <c r="C126" s="9"/>
      <c r="D126" s="9"/>
      <c r="E126" s="9"/>
      <c r="F126" s="9"/>
      <c r="G126" s="9"/>
      <c r="H126" s="9"/>
      <c r="I126" s="9"/>
      <c r="J126" s="9"/>
      <c r="K126" s="9"/>
      <c r="L126" s="9"/>
      <c r="M126" s="9"/>
      <c r="N126" s="9"/>
      <c r="O126" s="9"/>
      <c r="P126" s="9"/>
      <c r="Q126" s="9"/>
    </row>
    <row r="127" spans="1:17" ht="6" customHeight="1" x14ac:dyDescent="0.25">
      <c r="A127" s="3"/>
      <c r="B127" s="4"/>
      <c r="C127" s="5"/>
      <c r="D127" s="5"/>
      <c r="E127" s="5"/>
      <c r="F127" s="5"/>
      <c r="G127" s="5"/>
      <c r="H127" s="5"/>
      <c r="I127" s="5"/>
      <c r="J127" s="5"/>
      <c r="K127" s="5"/>
      <c r="L127" s="5"/>
      <c r="M127" s="5"/>
      <c r="N127" s="5"/>
      <c r="O127" s="5"/>
      <c r="P127" s="5"/>
      <c r="Q127" s="6"/>
    </row>
    <row r="128" spans="1:17" x14ac:dyDescent="0.25">
      <c r="A128" s="3"/>
      <c r="B128" s="7" t="s">
        <v>78</v>
      </c>
      <c r="C128" s="8" t="s">
        <v>79</v>
      </c>
      <c r="D128" s="9"/>
      <c r="E128" s="9"/>
      <c r="F128" s="9"/>
      <c r="G128" s="9"/>
      <c r="H128" s="9"/>
      <c r="I128" s="14" t="s">
        <v>80</v>
      </c>
      <c r="J128" s="14"/>
      <c r="K128" s="167"/>
      <c r="L128" s="168"/>
      <c r="M128" s="169"/>
      <c r="N128" s="170"/>
      <c r="O128" s="171"/>
      <c r="P128" s="171"/>
      <c r="Q128" s="172"/>
    </row>
    <row r="129" spans="1:18" s="130" customFormat="1" ht="18" customHeight="1" x14ac:dyDescent="0.25">
      <c r="A129" s="123"/>
      <c r="B129" s="173"/>
      <c r="C129" s="98" t="s">
        <v>81</v>
      </c>
      <c r="D129" s="128"/>
      <c r="E129" s="128"/>
      <c r="F129" s="128"/>
      <c r="G129" s="128"/>
      <c r="H129" s="128"/>
      <c r="I129" s="174">
        <f>Q40</f>
        <v>0</v>
      </c>
      <c r="J129" s="174"/>
      <c r="K129" s="175"/>
      <c r="L129" s="176" t="s">
        <v>82</v>
      </c>
      <c r="M129" s="177"/>
      <c r="N129" s="178"/>
      <c r="O129" s="178"/>
      <c r="P129" s="178"/>
      <c r="Q129" s="179">
        <f>ROUND(I17+I19+I21+I23+Q67,0)</f>
        <v>0</v>
      </c>
    </row>
    <row r="130" spans="1:18" s="130" customFormat="1" ht="18" customHeight="1" x14ac:dyDescent="0.25">
      <c r="A130" s="123"/>
      <c r="B130" s="173"/>
      <c r="C130" s="98" t="s">
        <v>33</v>
      </c>
      <c r="D130" s="128"/>
      <c r="E130" s="128"/>
      <c r="F130" s="128"/>
      <c r="G130" s="128"/>
      <c r="H130" s="128"/>
      <c r="I130" s="174">
        <f>Q89+Q111+Q67</f>
        <v>0</v>
      </c>
      <c r="J130" s="174"/>
      <c r="K130" s="175"/>
      <c r="L130" s="176" t="s">
        <v>83</v>
      </c>
      <c r="M130" s="180"/>
      <c r="N130" s="180"/>
      <c r="O130" s="178"/>
      <c r="P130" s="178"/>
      <c r="Q130" s="179">
        <f>ROUND(Q89+I27+I29+I31+I33+I34+I36,0)</f>
        <v>0</v>
      </c>
    </row>
    <row r="131" spans="1:18" hidden="1" x14ac:dyDescent="0.25">
      <c r="A131" s="3"/>
      <c r="B131" s="7"/>
      <c r="C131" s="72" t="s">
        <v>84</v>
      </c>
      <c r="D131" s="9"/>
      <c r="E131" s="9"/>
      <c r="F131" s="9"/>
      <c r="G131" s="9"/>
      <c r="H131" s="9"/>
      <c r="I131" s="181" t="e">
        <f>IF(N123="","",N119+N120+N121)</f>
        <v>#REF!</v>
      </c>
      <c r="J131" s="181"/>
      <c r="K131" s="182"/>
      <c r="L131" s="183"/>
      <c r="M131" s="184"/>
      <c r="N131" s="185"/>
      <c r="O131" s="185"/>
      <c r="P131" s="185"/>
      <c r="Q131" s="186"/>
    </row>
    <row r="132" spans="1:18" ht="3.75" customHeight="1" thickBot="1" x14ac:dyDescent="0.3">
      <c r="A132" s="3"/>
      <c r="B132" s="7"/>
      <c r="C132" s="187"/>
      <c r="D132" s="188"/>
      <c r="E132" s="188"/>
      <c r="F132" s="188"/>
      <c r="G132" s="188"/>
      <c r="H132" s="188"/>
      <c r="I132" s="189"/>
      <c r="J132" s="181"/>
      <c r="K132" s="182"/>
      <c r="L132" s="183"/>
      <c r="M132" s="184"/>
      <c r="N132" s="185"/>
      <c r="O132" s="185"/>
      <c r="P132" s="185"/>
      <c r="Q132" s="186"/>
    </row>
    <row r="133" spans="1:18" ht="13.8" thickTop="1" x14ac:dyDescent="0.25">
      <c r="A133" s="3"/>
      <c r="B133" s="7"/>
      <c r="C133" s="8" t="s">
        <v>85</v>
      </c>
      <c r="D133" s="72"/>
      <c r="E133" s="72"/>
      <c r="F133" s="72"/>
      <c r="G133" s="72"/>
      <c r="H133" s="72"/>
      <c r="I133" s="190">
        <f>I129+I130</f>
        <v>0</v>
      </c>
      <c r="J133" s="190"/>
      <c r="K133" s="9"/>
      <c r="L133" s="176" t="s">
        <v>86</v>
      </c>
      <c r="M133" s="185"/>
      <c r="N133" s="185"/>
      <c r="O133" s="185"/>
      <c r="P133" s="185"/>
      <c r="Q133" s="179">
        <f>Q111+I40</f>
        <v>0</v>
      </c>
    </row>
    <row r="134" spans="1:18" ht="5.25" customHeight="1" x14ac:dyDescent="0.25">
      <c r="A134" s="3"/>
      <c r="B134" s="7"/>
      <c r="C134" s="8"/>
      <c r="D134" s="72"/>
      <c r="E134" s="72"/>
      <c r="F134" s="72"/>
      <c r="G134" s="72"/>
      <c r="H134" s="72"/>
      <c r="I134" s="190"/>
      <c r="J134" s="190"/>
      <c r="K134" s="9"/>
      <c r="L134" s="191"/>
      <c r="M134" s="192"/>
      <c r="N134" s="185"/>
      <c r="O134" s="185"/>
      <c r="P134" s="185"/>
      <c r="Q134" s="193"/>
    </row>
    <row r="135" spans="1:18" x14ac:dyDescent="0.25">
      <c r="A135" s="3"/>
      <c r="B135" s="7"/>
      <c r="C135" s="72" t="s">
        <v>87</v>
      </c>
      <c r="D135" s="72"/>
      <c r="E135" s="72"/>
      <c r="F135" s="401">
        <f>IF(G9&lt;&gt;"",VLOOKUP(G9,Zuschlag,2,FALSE),"")</f>
        <v>0.25225400755199012</v>
      </c>
      <c r="G135" s="402"/>
      <c r="H135" s="72"/>
      <c r="I135" s="181">
        <f>(I133-I33)*F135</f>
        <v>0</v>
      </c>
      <c r="J135" s="181"/>
      <c r="K135" s="9"/>
      <c r="L135" s="191" t="s">
        <v>88</v>
      </c>
      <c r="M135" s="192"/>
      <c r="N135" s="185"/>
      <c r="O135" s="185"/>
      <c r="P135" s="185"/>
      <c r="Q135" s="193">
        <f>Q129+Q130+Q133</f>
        <v>0</v>
      </c>
    </row>
    <row r="136" spans="1:18" x14ac:dyDescent="0.25">
      <c r="A136" s="3"/>
      <c r="B136" s="7"/>
      <c r="C136" s="194" t="s">
        <v>89</v>
      </c>
      <c r="D136" s="72"/>
      <c r="E136" s="72"/>
      <c r="F136" s="195"/>
      <c r="G136" s="195"/>
      <c r="H136" s="72"/>
      <c r="I136" s="190"/>
      <c r="J136" s="190"/>
      <c r="K136" s="9"/>
      <c r="L136" s="196"/>
      <c r="M136" s="197"/>
      <c r="N136" s="198"/>
      <c r="O136" s="198"/>
      <c r="P136" s="198"/>
      <c r="Q136" s="199"/>
    </row>
    <row r="137" spans="1:18" ht="6" customHeight="1" x14ac:dyDescent="0.25">
      <c r="A137" s="3"/>
      <c r="B137" s="7"/>
      <c r="C137" s="8"/>
      <c r="D137" s="72"/>
      <c r="E137" s="72"/>
      <c r="F137" s="195"/>
      <c r="G137" s="195"/>
      <c r="H137" s="72"/>
      <c r="I137" s="190"/>
      <c r="J137" s="190"/>
      <c r="K137" s="9"/>
      <c r="L137" s="200"/>
      <c r="M137" s="200"/>
      <c r="N137" s="9"/>
      <c r="O137" s="9"/>
      <c r="P137" s="9"/>
      <c r="Q137" s="22"/>
    </row>
    <row r="138" spans="1:18" ht="15.6" x14ac:dyDescent="0.3">
      <c r="A138" s="3"/>
      <c r="B138" s="7"/>
      <c r="C138" s="72" t="s">
        <v>90</v>
      </c>
      <c r="D138" s="72"/>
      <c r="E138" s="72"/>
      <c r="F138" s="391">
        <v>0.03</v>
      </c>
      <c r="G138" s="392"/>
      <c r="H138" s="72"/>
      <c r="I138" s="201">
        <f>(I133+I135)*F138</f>
        <v>0</v>
      </c>
      <c r="J138" s="201"/>
      <c r="L138" s="202" t="str">
        <f>IF(F135&lt;&gt;"","","Wählen Sie bitte das Cluster aus!")</f>
        <v/>
      </c>
      <c r="M138" s="200"/>
      <c r="N138" s="9"/>
      <c r="O138" s="9"/>
      <c r="P138" s="9"/>
      <c r="Q138" s="22"/>
      <c r="R138" s="203"/>
    </row>
    <row r="139" spans="1:18" ht="6" customHeight="1" x14ac:dyDescent="0.3">
      <c r="A139" s="3"/>
      <c r="B139" s="7"/>
      <c r="C139" s="72"/>
      <c r="D139" s="72"/>
      <c r="E139" s="72"/>
      <c r="F139" s="195"/>
      <c r="G139" s="195"/>
      <c r="H139" s="72"/>
      <c r="I139" s="202"/>
      <c r="J139" s="204"/>
      <c r="K139" s="9"/>
      <c r="L139" s="200"/>
      <c r="M139" s="200"/>
      <c r="N139" s="9"/>
      <c r="O139" s="9"/>
      <c r="P139" s="9"/>
      <c r="Q139" s="22"/>
      <c r="R139" s="203"/>
    </row>
    <row r="140" spans="1:18" ht="15.6" x14ac:dyDescent="0.3">
      <c r="A140" s="3"/>
      <c r="B140" s="7"/>
      <c r="C140" s="205" t="s">
        <v>91</v>
      </c>
      <c r="D140" s="205"/>
      <c r="E140" s="205"/>
      <c r="F140" s="206"/>
      <c r="G140" s="206"/>
      <c r="H140" s="205"/>
      <c r="I140" s="207">
        <f>I133+I135+I138</f>
        <v>0</v>
      </c>
      <c r="J140" s="207"/>
      <c r="K140" s="9"/>
      <c r="L140" s="202" t="str">
        <f>IF(F138&lt;&gt;"","","Tragen Sie den Gewinnzuschlag ein!")</f>
        <v/>
      </c>
      <c r="M140" s="200"/>
      <c r="N140" s="9"/>
      <c r="O140" s="9"/>
      <c r="P140" s="9"/>
      <c r="Q140" s="22"/>
    </row>
    <row r="141" spans="1:18" ht="6" customHeight="1" x14ac:dyDescent="0.25">
      <c r="A141" s="3"/>
      <c r="B141" s="7"/>
      <c r="C141" s="72"/>
      <c r="D141" s="72"/>
      <c r="E141" s="72"/>
      <c r="F141" s="195"/>
      <c r="G141" s="195"/>
      <c r="H141" s="72"/>
      <c r="I141" s="208"/>
      <c r="J141" s="208"/>
      <c r="K141" s="9"/>
      <c r="L141" s="200"/>
      <c r="M141" s="200"/>
      <c r="N141" s="9"/>
      <c r="O141" s="9"/>
      <c r="P141" s="9"/>
      <c r="Q141" s="22"/>
    </row>
    <row r="142" spans="1:18" ht="6" customHeight="1" x14ac:dyDescent="0.25">
      <c r="A142" s="3"/>
      <c r="B142" s="27"/>
      <c r="C142" s="28"/>
      <c r="D142" s="29"/>
      <c r="E142" s="29"/>
      <c r="F142" s="29"/>
      <c r="G142" s="29"/>
      <c r="H142" s="29"/>
      <c r="I142" s="29"/>
      <c r="J142" s="29"/>
      <c r="K142" s="29"/>
      <c r="L142" s="29"/>
      <c r="M142" s="29"/>
      <c r="N142" s="29"/>
      <c r="O142" s="29"/>
      <c r="P142" s="29"/>
      <c r="Q142" s="31"/>
    </row>
    <row r="143" spans="1:18" ht="6" customHeight="1" x14ac:dyDescent="0.25">
      <c r="A143" s="3"/>
      <c r="B143" s="76"/>
      <c r="C143" s="8"/>
      <c r="D143" s="9"/>
      <c r="E143" s="9"/>
      <c r="F143" s="9"/>
      <c r="G143" s="9"/>
      <c r="H143" s="9"/>
      <c r="I143" s="9"/>
      <c r="J143" s="9"/>
      <c r="K143" s="9"/>
      <c r="L143" s="9"/>
      <c r="M143" s="9"/>
      <c r="N143" s="9"/>
      <c r="O143" s="9"/>
      <c r="P143" s="9"/>
      <c r="Q143" s="9"/>
    </row>
    <row r="144" spans="1:18" ht="6" customHeight="1" x14ac:dyDescent="0.25">
      <c r="A144" s="3"/>
      <c r="B144" s="76"/>
      <c r="C144" s="8"/>
      <c r="D144" s="9"/>
      <c r="E144" s="9"/>
      <c r="F144" s="9"/>
      <c r="G144" s="9"/>
      <c r="H144" s="9"/>
      <c r="I144" s="9"/>
      <c r="J144" s="9"/>
      <c r="K144" s="9"/>
      <c r="L144" s="9"/>
      <c r="M144" s="9"/>
      <c r="N144" s="9"/>
      <c r="O144" s="9"/>
      <c r="P144" s="9"/>
      <c r="Q144" s="9"/>
    </row>
    <row r="145" spans="1:17" ht="6" customHeight="1" x14ac:dyDescent="0.25">
      <c r="A145" s="3"/>
      <c r="B145" s="209"/>
      <c r="C145" s="210"/>
      <c r="D145" s="80"/>
      <c r="E145" s="80"/>
      <c r="F145" s="80"/>
      <c r="G145" s="80"/>
      <c r="H145" s="80"/>
      <c r="I145" s="80"/>
      <c r="J145" s="80"/>
      <c r="K145" s="80"/>
      <c r="L145" s="80"/>
      <c r="M145" s="80"/>
      <c r="N145" s="80"/>
      <c r="O145" s="80"/>
      <c r="P145" s="80"/>
      <c r="Q145" s="138"/>
    </row>
    <row r="146" spans="1:17" ht="12.75" customHeight="1" x14ac:dyDescent="0.25">
      <c r="A146" s="3"/>
      <c r="B146" s="211" t="s">
        <v>92</v>
      </c>
      <c r="C146" s="8" t="s">
        <v>93</v>
      </c>
      <c r="D146" s="9"/>
      <c r="E146" s="9"/>
      <c r="F146" s="9"/>
      <c r="G146" s="9"/>
      <c r="H146" s="9"/>
      <c r="I146" s="9"/>
      <c r="J146" s="9"/>
      <c r="K146" s="9"/>
      <c r="L146" s="9"/>
      <c r="M146" s="9"/>
      <c r="N146" s="9"/>
      <c r="O146" s="9"/>
      <c r="P146" s="9"/>
      <c r="Q146" s="141"/>
    </row>
    <row r="147" spans="1:17" ht="12.75" customHeight="1" x14ac:dyDescent="0.25">
      <c r="A147" s="3"/>
      <c r="B147" s="211"/>
      <c r="C147" s="8"/>
      <c r="D147" s="212"/>
      <c r="E147" s="212"/>
      <c r="F147" s="212"/>
      <c r="G147" s="213"/>
      <c r="H147" s="214"/>
      <c r="I147" s="214"/>
      <c r="J147" s="215"/>
      <c r="K147" s="9"/>
      <c r="L147" s="216" t="s">
        <v>94</v>
      </c>
      <c r="M147" s="212"/>
      <c r="N147" s="212"/>
      <c r="O147" s="217"/>
      <c r="P147" s="217"/>
      <c r="Q147" s="141"/>
    </row>
    <row r="148" spans="1:17" s="130" customFormat="1" ht="17.25" customHeight="1" x14ac:dyDescent="0.25">
      <c r="A148" s="123"/>
      <c r="B148" s="218"/>
      <c r="C148" s="219"/>
      <c r="D148" s="220"/>
      <c r="E148" s="221" t="s">
        <v>95</v>
      </c>
      <c r="F148" s="220"/>
      <c r="G148" s="90"/>
      <c r="H148" s="222"/>
      <c r="I148" s="222"/>
      <c r="J148" s="215"/>
      <c r="K148" s="128"/>
      <c r="L148" s="221" t="s">
        <v>96</v>
      </c>
      <c r="M148" s="220"/>
      <c r="N148" s="220"/>
      <c r="O148" s="53"/>
      <c r="P148" s="223"/>
      <c r="Q148" s="146"/>
    </row>
    <row r="149" spans="1:17" ht="12.75" customHeight="1" x14ac:dyDescent="0.25">
      <c r="A149" s="3"/>
      <c r="B149" s="211"/>
      <c r="C149" s="8"/>
      <c r="D149" s="212"/>
      <c r="E149" s="212"/>
      <c r="F149" s="212"/>
      <c r="G149" s="212"/>
      <c r="H149" s="224"/>
      <c r="I149" s="224"/>
      <c r="J149" s="215"/>
      <c r="K149" s="9"/>
      <c r="L149" s="212"/>
      <c r="M149" s="212"/>
      <c r="N149" s="212"/>
      <c r="O149" s="212"/>
      <c r="P149" s="212"/>
      <c r="Q149" s="141"/>
    </row>
    <row r="150" spans="1:17" s="130" customFormat="1" ht="17.25" customHeight="1" x14ac:dyDescent="0.25">
      <c r="A150" s="146"/>
      <c r="B150" s="125"/>
      <c r="C150" s="219"/>
      <c r="D150" s="220"/>
      <c r="E150" s="221" t="s">
        <v>96</v>
      </c>
      <c r="F150" s="220"/>
      <c r="G150" s="225">
        <f>IFERROR(ROUNDUP(I140/G148,0),0)</f>
        <v>0</v>
      </c>
      <c r="H150" s="222"/>
      <c r="I150" s="222"/>
      <c r="J150" s="215"/>
      <c r="K150" s="128"/>
      <c r="L150" s="221" t="s">
        <v>97</v>
      </c>
      <c r="M150" s="220"/>
      <c r="N150" s="220"/>
      <c r="O150" s="226">
        <f>IFERROR(ROUNDUP(I140/O148,0),0)</f>
        <v>0</v>
      </c>
      <c r="P150" s="227"/>
      <c r="Q150" s="146"/>
    </row>
    <row r="151" spans="1:17" ht="6" customHeight="1" x14ac:dyDescent="0.25">
      <c r="A151" s="141"/>
      <c r="B151" s="76"/>
      <c r="C151" s="8"/>
      <c r="D151" s="9"/>
      <c r="E151" s="9"/>
      <c r="F151" s="9"/>
      <c r="G151" s="9"/>
      <c r="H151" s="9"/>
      <c r="I151" s="9"/>
      <c r="J151" s="9"/>
      <c r="K151" s="9"/>
      <c r="L151" s="9"/>
      <c r="M151" s="9"/>
      <c r="N151" s="9"/>
      <c r="O151" s="9"/>
      <c r="P151" s="9"/>
      <c r="Q151" s="141"/>
    </row>
    <row r="152" spans="1:17" ht="18" customHeight="1" x14ac:dyDescent="0.3">
      <c r="A152" s="141"/>
      <c r="B152" s="228"/>
      <c r="C152" s="229"/>
      <c r="D152" s="393" t="str">
        <f>IF(LEN(O6)+LEN(L34)+LEN(L138)+LEN(L140)&lt;&gt;0,"BEACHTEN SIE BITTE DIE KORREKTURHINWEISE!!!","")</f>
        <v>BEACHTEN SIE BITTE DIE KORREKTURHINWEISE!!!</v>
      </c>
      <c r="E152" s="393"/>
      <c r="F152" s="393"/>
      <c r="G152" s="393"/>
      <c r="H152" s="393"/>
      <c r="I152" s="393"/>
      <c r="J152" s="393"/>
      <c r="K152" s="393"/>
      <c r="L152" s="393"/>
      <c r="M152" s="393"/>
      <c r="N152" s="393"/>
      <c r="O152" s="393"/>
      <c r="P152" s="393"/>
      <c r="Q152" s="230"/>
    </row>
    <row r="153" spans="1:17" ht="7.5" customHeight="1" x14ac:dyDescent="0.25">
      <c r="A153" s="3"/>
      <c r="C153" s="8"/>
      <c r="D153" s="9"/>
      <c r="E153" s="9"/>
      <c r="F153" s="9"/>
      <c r="H153" s="9"/>
      <c r="I153" s="9"/>
      <c r="J153" s="9"/>
      <c r="K153" s="9"/>
      <c r="L153" s="9"/>
      <c r="M153" s="9"/>
      <c r="N153" s="9"/>
      <c r="O153" s="9"/>
      <c r="P153" s="9"/>
      <c r="Q153" s="9"/>
    </row>
    <row r="154" spans="1:17" ht="21.75" customHeight="1" x14ac:dyDescent="0.25">
      <c r="A154" s="3"/>
      <c r="B154" s="231" t="s">
        <v>98</v>
      </c>
      <c r="C154" s="72"/>
      <c r="D154" s="72"/>
      <c r="E154" s="195"/>
      <c r="F154" s="195"/>
      <c r="G154" s="232" t="s">
        <v>99</v>
      </c>
      <c r="H154" s="195"/>
      <c r="I154" s="72"/>
      <c r="J154" s="72"/>
      <c r="K154" s="72"/>
      <c r="L154" s="233"/>
      <c r="M154" s="234"/>
      <c r="N154" s="10"/>
      <c r="O154" s="235"/>
      <c r="P154" s="235"/>
      <c r="Q154" s="10"/>
    </row>
    <row r="155" spans="1:17" ht="6.75" customHeight="1" x14ac:dyDescent="0.25">
      <c r="A155" s="3"/>
      <c r="B155" s="232"/>
      <c r="C155" s="72"/>
      <c r="D155" s="72"/>
      <c r="E155" s="195"/>
      <c r="F155" s="195"/>
      <c r="G155" s="195"/>
      <c r="H155" s="195"/>
      <c r="I155" s="72"/>
      <c r="J155" s="72"/>
      <c r="K155" s="72"/>
      <c r="L155" s="234"/>
      <c r="M155" s="234"/>
      <c r="N155" s="10"/>
      <c r="O155" s="236"/>
      <c r="P155" s="236"/>
      <c r="Q155" s="10"/>
    </row>
    <row r="156" spans="1:17" ht="17.25" customHeight="1" x14ac:dyDescent="0.25">
      <c r="A156" s="3"/>
      <c r="B156" s="72" t="s">
        <v>100</v>
      </c>
      <c r="C156" s="8"/>
      <c r="D156" s="9"/>
      <c r="F156" s="72"/>
      <c r="G156" s="394"/>
      <c r="H156" s="395"/>
      <c r="I156" s="396"/>
      <c r="J156" s="237"/>
      <c r="K156" s="72"/>
      <c r="L156" s="234"/>
      <c r="M156" s="10"/>
      <c r="N156" s="2"/>
      <c r="O156" s="397"/>
      <c r="P156" s="397"/>
      <c r="Q156" s="397"/>
    </row>
    <row r="157" spans="1:17" x14ac:dyDescent="0.25">
      <c r="A157" s="3"/>
      <c r="B157" s="3"/>
      <c r="C157" s="3"/>
      <c r="D157" s="3"/>
      <c r="E157" s="3"/>
      <c r="F157" s="3"/>
      <c r="G157" s="3"/>
      <c r="H157" s="3"/>
      <c r="I157" s="3"/>
      <c r="J157" s="3"/>
      <c r="K157" s="3"/>
      <c r="L157" s="3"/>
      <c r="M157" s="3"/>
      <c r="N157" s="3"/>
      <c r="O157" s="3"/>
      <c r="P157" s="3"/>
      <c r="Q157" s="3"/>
    </row>
    <row r="159" spans="1:17" x14ac:dyDescent="0.25">
      <c r="E159" s="238"/>
      <c r="F159" s="238"/>
      <c r="G159" s="238"/>
      <c r="H159" s="238"/>
      <c r="I159" s="148"/>
      <c r="J159" s="148"/>
    </row>
    <row r="160" spans="1:17" x14ac:dyDescent="0.25">
      <c r="E160" s="239"/>
      <c r="F160" s="239"/>
      <c r="G160" s="239"/>
      <c r="H160" s="239"/>
      <c r="I160" s="240"/>
      <c r="J160" s="240"/>
      <c r="K160" s="148"/>
    </row>
    <row r="161" spans="5:13" x14ac:dyDescent="0.25">
      <c r="E161" s="239"/>
      <c r="F161" s="239"/>
      <c r="G161" s="239"/>
      <c r="H161" s="239"/>
      <c r="I161" s="240"/>
      <c r="J161" s="240"/>
      <c r="K161" s="148"/>
    </row>
    <row r="162" spans="5:13" x14ac:dyDescent="0.25">
      <c r="L162" s="241"/>
      <c r="M162" s="241"/>
    </row>
  </sheetData>
  <sheetProtection selectLockedCells="1"/>
  <mergeCells count="43">
    <mergeCell ref="F138:G138"/>
    <mergeCell ref="D152:P152"/>
    <mergeCell ref="G156:I156"/>
    <mergeCell ref="O156:Q156"/>
    <mergeCell ref="H107:H108"/>
    <mergeCell ref="L107:L108"/>
    <mergeCell ref="E119:I119"/>
    <mergeCell ref="E120:I120"/>
    <mergeCell ref="E121:I121"/>
    <mergeCell ref="F135:G135"/>
    <mergeCell ref="H99:H100"/>
    <mergeCell ref="I99:I100"/>
    <mergeCell ref="L99:L100"/>
    <mergeCell ref="O99:O100"/>
    <mergeCell ref="H103:H104"/>
    <mergeCell ref="L103:L104"/>
    <mergeCell ref="O77:O78"/>
    <mergeCell ref="H81:H82"/>
    <mergeCell ref="L81:L82"/>
    <mergeCell ref="H85:H86"/>
    <mergeCell ref="L85:L86"/>
    <mergeCell ref="H92:H93"/>
    <mergeCell ref="I92:I93"/>
    <mergeCell ref="H63:H64"/>
    <mergeCell ref="L63:L64"/>
    <mergeCell ref="H70:H71"/>
    <mergeCell ref="I70:I71"/>
    <mergeCell ref="H77:H78"/>
    <mergeCell ref="I77:I78"/>
    <mergeCell ref="L77:L78"/>
    <mergeCell ref="H55:H56"/>
    <mergeCell ref="I55:I56"/>
    <mergeCell ref="L55:L56"/>
    <mergeCell ref="O55:O56"/>
    <mergeCell ref="H59:H60"/>
    <mergeCell ref="L59:L60"/>
    <mergeCell ref="H48:H49"/>
    <mergeCell ref="I48:I49"/>
    <mergeCell ref="B1:Q1"/>
    <mergeCell ref="G4:M4"/>
    <mergeCell ref="G6:I6"/>
    <mergeCell ref="O6:Q6"/>
    <mergeCell ref="G9:I9"/>
  </mergeCells>
  <dataValidations count="5">
    <dataValidation type="list" allowBlank="1" showInputMessage="1" showErrorMessage="1" sqref="F139">
      <formula1>Gewinnzuschlag</formula1>
    </dataValidation>
    <dataValidation type="list" allowBlank="1" showInputMessage="1" showErrorMessage="1" sqref="H79:H80 H101:H102 H57:H58">
      <formula1>Stellenanteil</formula1>
    </dataValidation>
    <dataValidation type="list" allowBlank="1" showInputMessage="1" showErrorMessage="1" sqref="I22:J22">
      <formula1>#REF!</formula1>
    </dataValidation>
    <dataValidation type="list" allowBlank="1" showInputMessage="1" showErrorMessage="1" sqref="I25:J26 I41:J41 I37:J39 I35:J35 I32:J32 I28:J28">
      <formula1>$S$4:$S$5</formula1>
    </dataValidation>
    <dataValidation type="list" allowBlank="1" showInputMessage="1" showErrorMessage="1" sqref="F135:G135">
      <formula1>Zuschlagssatz</formula1>
    </dataValidation>
  </dataValidations>
  <pageMargins left="0.59055118110236227" right="0.59055118110236227" top="0.47244094488188981" bottom="0.31496062992125984" header="0.27559055118110237" footer="0.15748031496062992"/>
  <pageSetup paperSize="9" scale="57" fitToHeight="2" orientation="portrait" cellComments="asDisplayed" r:id="rId1"/>
  <headerFooter differentOddEven="1" alignWithMargins="0">
    <oddFooter>&amp;L&amp;A&amp;RVersion 1.0-2015</oddFooter>
  </headerFooter>
  <rowBreaks count="1" manualBreakCount="1">
    <brk id="112" max="16" man="1"/>
  </rowBreaks>
  <ignoredErrors>
    <ignoredError sqref="N119:N121 N123 I131" evalErro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'Stundensaetze PersonalUni'!$J$2:$J$4</xm:f>
          </x14:formula1>
          <xm:sqref>G9:I9</xm:sqref>
        </x14:dataValidation>
        <x14:dataValidation type="list" allowBlank="1" showInputMessage="1" showErrorMessage="1">
          <x14:formula1>
            <xm:f>'Stundensaetze PersonalUni'!$A$2:$A$41</xm:f>
          </x14:formula1>
          <xm:sqref>L109:L110 L105:L106 L101:L102 L87:L88 L83:L84 L79:L80 L65:L66 L61:L62 L57:L58</xm:sqref>
        </x14:dataValidation>
        <x14:dataValidation type="list" allowBlank="1" showInputMessage="1" showErrorMessage="1">
          <x14:formula1>
            <xm:f>'Stundensaetze PersonalUni'!$A$46:$A$48</xm:f>
          </x14:formula1>
          <xm:sqref>I50:I51 I72:I73 I94:I95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C000"/>
  </sheetPr>
  <dimension ref="A1:Q57"/>
  <sheetViews>
    <sheetView workbookViewId="0">
      <selection activeCell="G19" sqref="G19:G20"/>
    </sheetView>
  </sheetViews>
  <sheetFormatPr baseColWidth="10" defaultColWidth="11.44140625" defaultRowHeight="13.2" outlineLevelCol="1" x14ac:dyDescent="0.25"/>
  <cols>
    <col min="1" max="1" width="37.44140625" style="248" bestFit="1" customWidth="1"/>
    <col min="2" max="2" width="19.33203125" style="248" bestFit="1" customWidth="1"/>
    <col min="3" max="3" width="13.44140625" style="282" customWidth="1"/>
    <col min="4" max="4" width="14.88671875" style="282" customWidth="1"/>
    <col min="5" max="5" width="18.109375" style="248" customWidth="1"/>
    <col min="6" max="6" width="11.44140625" style="248"/>
    <col min="7" max="7" width="20.5546875" style="248" customWidth="1"/>
    <col min="8" max="8" width="12.88671875" style="248" customWidth="1"/>
    <col min="9" max="9" width="11.44140625" style="248"/>
    <col min="10" max="10" width="22.109375" style="248" customWidth="1"/>
    <col min="11" max="11" width="17.44140625" style="248" customWidth="1"/>
    <col min="12" max="14" width="11.44140625" style="248"/>
    <col min="15" max="15" width="29" style="248" customWidth="1" outlineLevel="1"/>
    <col min="16" max="16" width="17" style="248" customWidth="1" outlineLevel="1"/>
    <col min="17" max="17" width="17" style="248" bestFit="1" customWidth="1"/>
    <col min="18" max="16384" width="11.44140625" style="248"/>
  </cols>
  <sheetData>
    <row r="1" spans="1:17" ht="53.4" thickBot="1" x14ac:dyDescent="0.3">
      <c r="A1" s="242" t="s">
        <v>101</v>
      </c>
      <c r="B1" s="243" t="s">
        <v>102</v>
      </c>
      <c r="C1" s="244" t="s">
        <v>103</v>
      </c>
      <c r="D1" s="244" t="s">
        <v>104</v>
      </c>
      <c r="E1" s="245" t="s">
        <v>105</v>
      </c>
      <c r="F1" s="246" t="s">
        <v>106</v>
      </c>
      <c r="G1" s="247" t="s">
        <v>90</v>
      </c>
      <c r="H1" s="247" t="s">
        <v>107</v>
      </c>
      <c r="J1" s="249" t="s">
        <v>108</v>
      </c>
      <c r="K1" s="250"/>
      <c r="L1" s="250"/>
      <c r="M1" s="251"/>
      <c r="O1" s="403" t="s">
        <v>109</v>
      </c>
      <c r="P1" s="403"/>
      <c r="Q1" s="252" t="s">
        <v>110</v>
      </c>
    </row>
    <row r="2" spans="1:17" s="260" customFormat="1" ht="15" thickBot="1" x14ac:dyDescent="0.35">
      <c r="A2" s="253" t="s">
        <v>111</v>
      </c>
      <c r="B2" s="254" t="str">
        <f t="shared" ref="B2:B17" si="0">IF(+D2*12/C2=$E$2,"Okay","Stundensätze prüfen")</f>
        <v>Okay</v>
      </c>
      <c r="C2" s="371">
        <v>27.617931712110046</v>
      </c>
      <c r="D2" s="372">
        <v>3747.7533333333336</v>
      </c>
      <c r="E2" s="257">
        <v>1628.4</v>
      </c>
      <c r="F2" s="258">
        <v>1709.82</v>
      </c>
      <c r="G2" s="259">
        <v>0.03</v>
      </c>
      <c r="H2" s="259">
        <v>0.19</v>
      </c>
      <c r="J2" s="261" t="s">
        <v>112</v>
      </c>
      <c r="K2" s="262">
        <v>0.25225400755199012</v>
      </c>
      <c r="L2" s="263"/>
      <c r="M2" s="264"/>
      <c r="O2" s="255">
        <v>26.276835544092354</v>
      </c>
      <c r="P2" s="256">
        <v>3565.7665833333331</v>
      </c>
      <c r="Q2" s="265">
        <f>+P2/O2*12</f>
        <v>1628.4</v>
      </c>
    </row>
    <row r="3" spans="1:17" s="260" customFormat="1" ht="14.4" x14ac:dyDescent="0.3">
      <c r="A3" s="261" t="s">
        <v>113</v>
      </c>
      <c r="B3" s="254" t="str">
        <f t="shared" si="0"/>
        <v>Okay</v>
      </c>
      <c r="C3" s="373">
        <v>33.324785065094574</v>
      </c>
      <c r="D3" s="372">
        <v>4522.1733333333332</v>
      </c>
      <c r="G3" s="259">
        <v>0.04</v>
      </c>
      <c r="H3" s="259">
        <v>0.16</v>
      </c>
      <c r="J3" s="261" t="s">
        <v>8</v>
      </c>
      <c r="K3" s="266">
        <v>0.22227501571125424</v>
      </c>
      <c r="L3" s="267"/>
      <c r="M3" s="268"/>
      <c r="O3" s="255">
        <v>33.134138418079097</v>
      </c>
      <c r="P3" s="256">
        <v>4496.3025833333331</v>
      </c>
      <c r="Q3" s="265">
        <f t="shared" ref="Q3:Q39" si="1">+P3/O3*12</f>
        <v>1628.3999999999999</v>
      </c>
    </row>
    <row r="4" spans="1:17" s="260" customFormat="1" ht="15" thickBot="1" x14ac:dyDescent="0.35">
      <c r="A4" s="261" t="s">
        <v>67</v>
      </c>
      <c r="B4" s="254" t="str">
        <f t="shared" si="0"/>
        <v>Okay</v>
      </c>
      <c r="C4" s="373">
        <v>34.484622942765903</v>
      </c>
      <c r="D4" s="372">
        <v>4679.5633333333326</v>
      </c>
      <c r="G4" s="269">
        <v>0.05</v>
      </c>
      <c r="H4" s="269">
        <v>7.0000000000000007E-2</v>
      </c>
      <c r="J4" s="261" t="s">
        <v>114</v>
      </c>
      <c r="K4" s="266">
        <v>0.22107668211509787</v>
      </c>
      <c r="L4" s="267"/>
      <c r="M4" s="268"/>
      <c r="O4" s="255">
        <v>35.438991034143939</v>
      </c>
      <c r="P4" s="256">
        <v>4809.0710833333333</v>
      </c>
      <c r="Q4" s="265">
        <f t="shared" si="1"/>
        <v>1628.4</v>
      </c>
    </row>
    <row r="5" spans="1:17" s="260" customFormat="1" ht="15" thickBot="1" x14ac:dyDescent="0.35">
      <c r="A5" s="261" t="s">
        <v>62</v>
      </c>
      <c r="B5" s="254" t="str">
        <f t="shared" si="0"/>
        <v>Okay</v>
      </c>
      <c r="C5" s="373">
        <v>35.184401866863169</v>
      </c>
      <c r="D5" s="372">
        <v>4774.5233333333326</v>
      </c>
      <c r="J5" s="270" t="s">
        <v>115</v>
      </c>
      <c r="K5" s="271">
        <v>0.22</v>
      </c>
      <c r="L5" s="272"/>
      <c r="M5" s="273"/>
      <c r="O5" s="255">
        <v>36.127561409972976</v>
      </c>
      <c r="P5" s="256">
        <v>4902.5100833333336</v>
      </c>
      <c r="Q5" s="265">
        <f t="shared" si="1"/>
        <v>1628.4</v>
      </c>
    </row>
    <row r="6" spans="1:17" ht="15" thickBot="1" x14ac:dyDescent="0.35">
      <c r="A6" s="261" t="s">
        <v>53</v>
      </c>
      <c r="B6" s="254" t="str">
        <f t="shared" si="0"/>
        <v>Okay</v>
      </c>
      <c r="C6" s="373">
        <v>35.626922132154256</v>
      </c>
      <c r="D6" s="372">
        <v>4834.5733333333328</v>
      </c>
      <c r="J6" s="260"/>
      <c r="K6" s="260"/>
      <c r="L6" s="260"/>
      <c r="M6" s="260"/>
      <c r="N6" s="260"/>
      <c r="O6" s="255">
        <v>36.722091623679681</v>
      </c>
      <c r="P6" s="256">
        <v>4983.1878333333325</v>
      </c>
      <c r="Q6" s="265">
        <f t="shared" si="1"/>
        <v>1628.3999999999999</v>
      </c>
    </row>
    <row r="7" spans="1:17" ht="27" thickBot="1" x14ac:dyDescent="0.35">
      <c r="A7" s="261" t="s">
        <v>58</v>
      </c>
      <c r="B7" s="254" t="str">
        <f t="shared" si="0"/>
        <v>Okay</v>
      </c>
      <c r="C7" s="373">
        <v>37.562146892655363</v>
      </c>
      <c r="D7" s="372">
        <v>5097.1833333333334</v>
      </c>
      <c r="J7" s="274" t="s">
        <v>108</v>
      </c>
      <c r="K7" s="275" t="s">
        <v>116</v>
      </c>
      <c r="L7" s="275" t="s">
        <v>117</v>
      </c>
      <c r="M7" s="276" t="s">
        <v>118</v>
      </c>
      <c r="N7" s="260"/>
      <c r="O7" s="255">
        <v>38.037143208056989</v>
      </c>
      <c r="P7" s="256">
        <v>5161.6403333333328</v>
      </c>
      <c r="Q7" s="265">
        <f t="shared" si="1"/>
        <v>1628.3999999999999</v>
      </c>
    </row>
    <row r="8" spans="1:17" ht="14.4" x14ac:dyDescent="0.3">
      <c r="A8" s="261" t="s">
        <v>54</v>
      </c>
      <c r="B8" s="254" t="str">
        <f t="shared" si="0"/>
        <v>Okay</v>
      </c>
      <c r="C8" s="373">
        <v>39.154777695897813</v>
      </c>
      <c r="D8" s="372">
        <v>5313.3033333333333</v>
      </c>
      <c r="E8" s="277" t="s">
        <v>119</v>
      </c>
      <c r="F8" s="250" t="s">
        <v>120</v>
      </c>
      <c r="G8" s="250" t="s">
        <v>121</v>
      </c>
      <c r="H8" s="278" t="s">
        <v>122</v>
      </c>
      <c r="J8" s="279" t="s">
        <v>112</v>
      </c>
      <c r="K8" s="262">
        <v>8.4709282856187312E-2</v>
      </c>
      <c r="L8" s="280">
        <v>1.6552295994303846E-2</v>
      </c>
      <c r="M8" s="281">
        <v>1.4240636969915003E-2</v>
      </c>
      <c r="N8" s="260"/>
      <c r="O8" s="255">
        <v>39.037216900024561</v>
      </c>
      <c r="P8" s="256">
        <v>5297.3503333333329</v>
      </c>
      <c r="Q8" s="265">
        <f t="shared" si="1"/>
        <v>1628.3999999999999</v>
      </c>
    </row>
    <row r="9" spans="1:17" ht="14.4" x14ac:dyDescent="0.3">
      <c r="A9" s="261" t="s">
        <v>60</v>
      </c>
      <c r="B9" s="254" t="str">
        <f t="shared" si="0"/>
        <v>Okay</v>
      </c>
      <c r="C9" s="373">
        <v>40.563694423974447</v>
      </c>
      <c r="D9" s="372">
        <v>5504.4933333333329</v>
      </c>
      <c r="E9" s="282">
        <v>1</v>
      </c>
      <c r="F9" s="283" t="s">
        <v>123</v>
      </c>
      <c r="G9" s="282">
        <v>2013</v>
      </c>
      <c r="H9" s="284">
        <v>1</v>
      </c>
      <c r="J9" s="279" t="s">
        <v>8</v>
      </c>
      <c r="K9" s="266">
        <v>8.0252409878787123E-2</v>
      </c>
      <c r="L9" s="285">
        <v>1.5681417641382533E-2</v>
      </c>
      <c r="M9" s="286">
        <v>1.3491383665528845E-2</v>
      </c>
      <c r="N9" s="260"/>
      <c r="O9" s="255">
        <v>40.184582412183737</v>
      </c>
      <c r="P9" s="256">
        <v>5453.0478333333331</v>
      </c>
      <c r="Q9" s="265">
        <f t="shared" si="1"/>
        <v>1628.3999999999999</v>
      </c>
    </row>
    <row r="10" spans="1:17" ht="15" thickBot="1" x14ac:dyDescent="0.35">
      <c r="A10" s="261" t="s">
        <v>124</v>
      </c>
      <c r="B10" s="254" t="str">
        <f t="shared" si="0"/>
        <v>Okay</v>
      </c>
      <c r="C10" s="373">
        <v>41.430090886760006</v>
      </c>
      <c r="D10" s="372">
        <v>5622.0633333333326</v>
      </c>
      <c r="E10" s="282">
        <v>2</v>
      </c>
      <c r="F10" s="283" t="s">
        <v>125</v>
      </c>
      <c r="G10" s="282">
        <v>2014</v>
      </c>
      <c r="H10" s="284">
        <v>2</v>
      </c>
      <c r="J10" s="287" t="s">
        <v>114</v>
      </c>
      <c r="K10" s="271">
        <v>6.2786458721868096E-2</v>
      </c>
      <c r="L10" s="288">
        <v>1.2268549728639234E-2</v>
      </c>
      <c r="M10" s="289">
        <v>1.0555149744363217E-2</v>
      </c>
      <c r="N10" s="260"/>
      <c r="O10" s="255">
        <v>41.559154998771803</v>
      </c>
      <c r="P10" s="256">
        <v>5639.5773333333327</v>
      </c>
      <c r="Q10" s="265">
        <f t="shared" si="1"/>
        <v>1628.3999999999999</v>
      </c>
    </row>
    <row r="11" spans="1:17" ht="14.4" x14ac:dyDescent="0.3">
      <c r="A11" s="261" t="s">
        <v>126</v>
      </c>
      <c r="B11" s="254" t="str">
        <f t="shared" si="0"/>
        <v>Okay</v>
      </c>
      <c r="C11" s="373">
        <v>48.008720216163098</v>
      </c>
      <c r="D11" s="372">
        <v>6514.7833333333328</v>
      </c>
      <c r="E11" s="282">
        <v>3</v>
      </c>
      <c r="F11" s="283" t="s">
        <v>127</v>
      </c>
      <c r="G11" s="282">
        <v>2015</v>
      </c>
      <c r="H11" s="284">
        <v>3</v>
      </c>
      <c r="J11" s="290" t="s">
        <v>128</v>
      </c>
      <c r="K11" s="250"/>
      <c r="L11" s="250"/>
      <c r="M11" s="251"/>
      <c r="N11" s="260"/>
      <c r="O11" s="255">
        <v>48.081010194055516</v>
      </c>
      <c r="P11" s="256">
        <v>6524.5930833333332</v>
      </c>
      <c r="Q11" s="265">
        <f t="shared" si="1"/>
        <v>1628.3999999999999</v>
      </c>
    </row>
    <row r="12" spans="1:17" ht="14.4" x14ac:dyDescent="0.3">
      <c r="A12" s="261" t="s">
        <v>129</v>
      </c>
      <c r="B12" s="254" t="str">
        <f t="shared" si="0"/>
        <v>Okay</v>
      </c>
      <c r="C12" s="373">
        <v>51.717931712110044</v>
      </c>
      <c r="D12" s="372">
        <v>7018.123333333333</v>
      </c>
      <c r="E12" s="282">
        <v>4</v>
      </c>
      <c r="F12" s="283" t="s">
        <v>130</v>
      </c>
      <c r="G12" s="282">
        <v>2016</v>
      </c>
      <c r="H12" s="284">
        <v>4</v>
      </c>
      <c r="J12" s="291">
        <v>1</v>
      </c>
      <c r="K12" s="283" t="s">
        <v>131</v>
      </c>
      <c r="L12" s="282"/>
      <c r="M12" s="284"/>
      <c r="N12" s="260"/>
      <c r="O12" s="255">
        <v>51.744799803488078</v>
      </c>
      <c r="P12" s="256">
        <v>7021.7693333333336</v>
      </c>
      <c r="Q12" s="265">
        <f t="shared" si="1"/>
        <v>1628.4</v>
      </c>
    </row>
    <row r="13" spans="1:17" ht="14.4" x14ac:dyDescent="0.3">
      <c r="A13" s="261" t="s">
        <v>132</v>
      </c>
      <c r="B13" s="254" t="str">
        <f t="shared" si="0"/>
        <v>Okay</v>
      </c>
      <c r="C13" s="373">
        <v>54.026995824121833</v>
      </c>
      <c r="D13" s="372">
        <v>7331.4633333333331</v>
      </c>
      <c r="E13" s="282">
        <v>5</v>
      </c>
      <c r="F13" s="283" t="s">
        <v>133</v>
      </c>
      <c r="G13" s="282">
        <v>2017</v>
      </c>
      <c r="H13" s="284">
        <v>5</v>
      </c>
      <c r="J13" s="291">
        <v>0.75</v>
      </c>
      <c r="K13" s="283" t="s">
        <v>134</v>
      </c>
      <c r="L13" s="282"/>
      <c r="M13" s="284"/>
      <c r="N13" s="260"/>
      <c r="O13" s="255">
        <v>55.055164578727592</v>
      </c>
      <c r="P13" s="256">
        <v>7470.9858333333332</v>
      </c>
      <c r="Q13" s="265">
        <f t="shared" si="1"/>
        <v>1628.3999999999999</v>
      </c>
    </row>
    <row r="14" spans="1:17" ht="14.4" x14ac:dyDescent="0.3">
      <c r="A14" s="261" t="s">
        <v>135</v>
      </c>
      <c r="B14" s="254" t="str">
        <f t="shared" si="0"/>
        <v>Okay</v>
      </c>
      <c r="C14" s="373">
        <v>55.728690739376077</v>
      </c>
      <c r="D14" s="372">
        <v>7562.3833333333332</v>
      </c>
      <c r="E14" s="282">
        <v>6</v>
      </c>
      <c r="F14" s="283" t="s">
        <v>136</v>
      </c>
      <c r="G14" s="282">
        <v>2018</v>
      </c>
      <c r="H14" s="284">
        <v>6</v>
      </c>
      <c r="J14" s="291">
        <v>0.66</v>
      </c>
      <c r="K14" s="283" t="s">
        <v>137</v>
      </c>
      <c r="L14" s="282"/>
      <c r="M14" s="284"/>
      <c r="N14" s="260"/>
      <c r="O14" s="255">
        <v>55.330260378285423</v>
      </c>
      <c r="P14" s="256">
        <v>7508.3163333333332</v>
      </c>
      <c r="Q14" s="265">
        <f t="shared" si="1"/>
        <v>1628.4</v>
      </c>
    </row>
    <row r="15" spans="1:17" ht="14.4" x14ac:dyDescent="0.3">
      <c r="A15" s="261" t="s">
        <v>138</v>
      </c>
      <c r="B15" s="254" t="str">
        <f t="shared" si="0"/>
        <v>Okay</v>
      </c>
      <c r="C15" s="373">
        <v>55.691549987717998</v>
      </c>
      <c r="D15" s="372">
        <v>7557.3433333333332</v>
      </c>
      <c r="E15" s="282">
        <v>7</v>
      </c>
      <c r="F15" s="283" t="s">
        <v>139</v>
      </c>
      <c r="G15" s="282">
        <v>2019</v>
      </c>
      <c r="H15" s="284">
        <v>7</v>
      </c>
      <c r="J15" s="291">
        <v>0.6</v>
      </c>
      <c r="K15" s="283" t="s">
        <v>140</v>
      </c>
      <c r="L15" s="282"/>
      <c r="M15" s="284"/>
      <c r="N15" s="260"/>
      <c r="O15" s="255">
        <v>55.284108941292054</v>
      </c>
      <c r="P15" s="256">
        <v>7502.0535833333324</v>
      </c>
      <c r="Q15" s="265">
        <f t="shared" si="1"/>
        <v>1628.4</v>
      </c>
    </row>
    <row r="16" spans="1:17" ht="14.4" x14ac:dyDescent="0.3">
      <c r="A16" s="261" t="s">
        <v>66</v>
      </c>
      <c r="B16" s="254" t="str">
        <f t="shared" si="0"/>
        <v>Okay</v>
      </c>
      <c r="C16" s="255">
        <v>66.738639154998779</v>
      </c>
      <c r="D16" s="372">
        <v>9056.4333333333343</v>
      </c>
      <c r="E16" s="282">
        <v>8</v>
      </c>
      <c r="F16" s="283" t="s">
        <v>141</v>
      </c>
      <c r="G16" s="282">
        <v>2020</v>
      </c>
      <c r="H16" s="284">
        <v>8</v>
      </c>
      <c r="J16" s="291">
        <v>0.5</v>
      </c>
      <c r="K16" s="283" t="s">
        <v>142</v>
      </c>
      <c r="L16" s="282"/>
      <c r="M16" s="284"/>
      <c r="N16" s="260"/>
      <c r="O16" s="255">
        <v>67.011861336280987</v>
      </c>
      <c r="P16" s="256">
        <v>9093.5095833333307</v>
      </c>
      <c r="Q16" s="265">
        <f t="shared" si="1"/>
        <v>1628.4</v>
      </c>
    </row>
    <row r="17" spans="1:17" ht="14.4" x14ac:dyDescent="0.3">
      <c r="A17" s="261" t="s">
        <v>143</v>
      </c>
      <c r="B17" s="254" t="str">
        <f t="shared" si="0"/>
        <v>Okay</v>
      </c>
      <c r="C17" s="255">
        <v>76.698992876443128</v>
      </c>
      <c r="D17" s="372">
        <v>10408.053333333333</v>
      </c>
      <c r="E17" s="282">
        <v>9</v>
      </c>
      <c r="F17" s="283" t="s">
        <v>144</v>
      </c>
      <c r="G17" s="282">
        <v>2021</v>
      </c>
      <c r="H17" s="284">
        <v>9</v>
      </c>
      <c r="J17" s="291">
        <v>0.3</v>
      </c>
      <c r="K17" s="283" t="s">
        <v>145</v>
      </c>
      <c r="L17" s="282"/>
      <c r="M17" s="284"/>
      <c r="N17" s="260"/>
      <c r="O17" s="255">
        <v>73.980803856546288</v>
      </c>
      <c r="P17" s="256">
        <v>10039.195083333332</v>
      </c>
      <c r="Q17" s="265">
        <f t="shared" si="1"/>
        <v>1628.4</v>
      </c>
    </row>
    <row r="18" spans="1:17" ht="14.4" x14ac:dyDescent="0.3">
      <c r="A18" s="292" t="s">
        <v>146</v>
      </c>
      <c r="B18" s="254" t="e">
        <f>IF(+D18*12/C18=$F$2,"Okay","Stundensätze prüfen")</f>
        <v>#DIV/0!</v>
      </c>
      <c r="C18" s="255"/>
      <c r="D18" s="372"/>
      <c r="E18" s="282">
        <v>10</v>
      </c>
      <c r="F18" s="283" t="s">
        <v>147</v>
      </c>
      <c r="G18" s="282">
        <v>2022</v>
      </c>
      <c r="H18" s="284">
        <v>10</v>
      </c>
      <c r="J18" s="291">
        <v>0.25</v>
      </c>
      <c r="K18" s="283" t="s">
        <v>148</v>
      </c>
      <c r="L18" s="282"/>
      <c r="M18" s="284"/>
      <c r="N18" s="260"/>
      <c r="O18" s="255">
        <v>35.717349194652058</v>
      </c>
      <c r="P18" s="256">
        <v>5089.1864999999989</v>
      </c>
      <c r="Q18" s="265">
        <f t="shared" si="1"/>
        <v>1709.8200000000002</v>
      </c>
    </row>
    <row r="19" spans="1:17" ht="14.4" x14ac:dyDescent="0.3">
      <c r="A19" s="292" t="s">
        <v>149</v>
      </c>
      <c r="B19" s="254" t="str">
        <f t="shared" ref="B19:B36" si="2">IF(+D19*12/C19=$F$2,"Okay","Stundensätze prüfen")</f>
        <v>Okay</v>
      </c>
      <c r="C19" s="255">
        <v>38.17931712110046</v>
      </c>
      <c r="D19" s="372">
        <v>5439.98</v>
      </c>
      <c r="E19" s="282">
        <v>11</v>
      </c>
      <c r="F19" s="283" t="s">
        <v>150</v>
      </c>
      <c r="G19" s="282">
        <v>2023</v>
      </c>
      <c r="H19" s="284">
        <v>11</v>
      </c>
      <c r="J19" s="291">
        <v>0.1</v>
      </c>
      <c r="K19" s="283" t="s">
        <v>151</v>
      </c>
      <c r="L19" s="282"/>
      <c r="M19" s="284"/>
      <c r="N19" s="260"/>
      <c r="O19" s="255">
        <v>38.918851107134081</v>
      </c>
      <c r="P19" s="256">
        <v>5545.3525</v>
      </c>
      <c r="Q19" s="265">
        <f t="shared" si="1"/>
        <v>1709.8200000000002</v>
      </c>
    </row>
    <row r="20" spans="1:17" ht="15" thickBot="1" x14ac:dyDescent="0.35">
      <c r="A20" s="292" t="s">
        <v>152</v>
      </c>
      <c r="B20" s="254" t="str">
        <f t="shared" si="2"/>
        <v>Okay</v>
      </c>
      <c r="C20" s="255">
        <v>39.6257851703688</v>
      </c>
      <c r="D20" s="372">
        <v>5646.08</v>
      </c>
      <c r="E20" s="282">
        <v>12</v>
      </c>
      <c r="F20" s="283" t="s">
        <v>153</v>
      </c>
      <c r="G20" s="282">
        <v>2024</v>
      </c>
      <c r="H20" s="284">
        <v>12</v>
      </c>
      <c r="J20" s="293">
        <v>0</v>
      </c>
      <c r="K20" s="294"/>
      <c r="L20" s="294"/>
      <c r="M20" s="295"/>
      <c r="N20" s="260"/>
      <c r="O20" s="255">
        <v>40.572691862301291</v>
      </c>
      <c r="P20" s="256">
        <v>5780.9999999999991</v>
      </c>
      <c r="Q20" s="265">
        <f t="shared" si="1"/>
        <v>1709.8199999999997</v>
      </c>
    </row>
    <row r="21" spans="1:17" ht="14.4" x14ac:dyDescent="0.3">
      <c r="A21" s="292" t="s">
        <v>154</v>
      </c>
      <c r="B21" s="254" t="str">
        <f t="shared" si="2"/>
        <v>Okay</v>
      </c>
      <c r="C21" s="255">
        <v>42.486507351651049</v>
      </c>
      <c r="D21" s="372">
        <v>6053.69</v>
      </c>
      <c r="E21" s="282">
        <v>13</v>
      </c>
      <c r="F21" s="282"/>
      <c r="G21" s="282">
        <v>2025</v>
      </c>
      <c r="H21" s="284"/>
      <c r="N21" s="260"/>
      <c r="O21" s="255">
        <v>43.458100852721337</v>
      </c>
      <c r="P21" s="256">
        <v>6192.1274999999996</v>
      </c>
      <c r="Q21" s="265">
        <f t="shared" si="1"/>
        <v>1709.8199999999997</v>
      </c>
    </row>
    <row r="22" spans="1:17" ht="15" thickBot="1" x14ac:dyDescent="0.35">
      <c r="A22" s="292" t="s">
        <v>155</v>
      </c>
      <c r="B22" s="254" t="str">
        <f t="shared" si="2"/>
        <v>Okay</v>
      </c>
      <c r="C22" s="255">
        <v>48.055865529704882</v>
      </c>
      <c r="D22" s="372">
        <v>6847.24</v>
      </c>
      <c r="E22" s="282">
        <v>14</v>
      </c>
      <c r="F22" s="282"/>
      <c r="G22" s="282">
        <v>2026</v>
      </c>
      <c r="H22" s="284"/>
      <c r="J22" s="296" t="s">
        <v>156</v>
      </c>
      <c r="K22" s="296" t="s">
        <v>157</v>
      </c>
      <c r="N22" s="260"/>
      <c r="O22" s="255">
        <v>42.21228901287855</v>
      </c>
      <c r="P22" s="256">
        <v>6014.6179999999995</v>
      </c>
      <c r="Q22" s="265">
        <f t="shared" si="1"/>
        <v>1709.8199999999997</v>
      </c>
    </row>
    <row r="23" spans="1:17" ht="14.4" x14ac:dyDescent="0.3">
      <c r="A23" s="292" t="s">
        <v>158</v>
      </c>
      <c r="B23" s="254" t="str">
        <f t="shared" si="2"/>
        <v>Okay</v>
      </c>
      <c r="C23" s="255">
        <v>43.915219145875</v>
      </c>
      <c r="D23" s="372">
        <v>6257.26</v>
      </c>
      <c r="E23" s="282">
        <v>15</v>
      </c>
      <c r="F23" s="282"/>
      <c r="G23" s="282">
        <v>2027</v>
      </c>
      <c r="H23" s="284"/>
      <c r="J23" s="297" t="s">
        <v>112</v>
      </c>
      <c r="K23" s="298">
        <v>18.560833333333335</v>
      </c>
      <c r="N23" s="260"/>
      <c r="O23" s="255">
        <v>44.857858721970729</v>
      </c>
      <c r="P23" s="256">
        <v>6391.5720000000001</v>
      </c>
      <c r="Q23" s="265">
        <f t="shared" si="1"/>
        <v>1709.8200000000002</v>
      </c>
    </row>
    <row r="24" spans="1:17" ht="14.4" x14ac:dyDescent="0.3">
      <c r="A24" s="261" t="s">
        <v>159</v>
      </c>
      <c r="B24" s="254" t="str">
        <f t="shared" si="2"/>
        <v>Okay</v>
      </c>
      <c r="C24" s="255">
        <v>48.792153560023849</v>
      </c>
      <c r="D24" s="372">
        <v>6952.15</v>
      </c>
      <c r="E24" s="282">
        <v>16</v>
      </c>
      <c r="F24" s="282"/>
      <c r="G24" s="282">
        <v>2028</v>
      </c>
      <c r="H24" s="284"/>
      <c r="J24" s="299" t="s">
        <v>8</v>
      </c>
      <c r="K24" s="300">
        <v>20.289166666666663</v>
      </c>
      <c r="N24" s="260"/>
      <c r="O24" s="255">
        <v>51.28733550900094</v>
      </c>
      <c r="P24" s="256">
        <v>7307.6759999999986</v>
      </c>
      <c r="Q24" s="265">
        <f t="shared" si="1"/>
        <v>1709.8199999999997</v>
      </c>
    </row>
    <row r="25" spans="1:17" ht="15" thickBot="1" x14ac:dyDescent="0.35">
      <c r="A25" s="292" t="s">
        <v>160</v>
      </c>
      <c r="B25" s="254" t="str">
        <f t="shared" si="2"/>
        <v>Okay</v>
      </c>
      <c r="C25" s="255">
        <v>56.01572095308277</v>
      </c>
      <c r="D25" s="372">
        <v>7981.4</v>
      </c>
      <c r="E25" s="282">
        <v>17</v>
      </c>
      <c r="F25" s="282"/>
      <c r="G25" s="282">
        <v>2029</v>
      </c>
      <c r="H25" s="284"/>
      <c r="J25" s="301" t="s">
        <v>114</v>
      </c>
      <c r="K25" s="302">
        <v>22.174166666666668</v>
      </c>
      <c r="N25" s="260"/>
      <c r="O25" s="255">
        <v>55.00585149313963</v>
      </c>
      <c r="P25" s="256">
        <v>7837.50875</v>
      </c>
      <c r="Q25" s="265">
        <f t="shared" si="1"/>
        <v>1709.8199999999997</v>
      </c>
    </row>
    <row r="26" spans="1:17" ht="14.4" x14ac:dyDescent="0.3">
      <c r="A26" s="292" t="s">
        <v>64</v>
      </c>
      <c r="B26" s="254" t="str">
        <f t="shared" si="2"/>
        <v>Okay</v>
      </c>
      <c r="C26" s="255">
        <v>60.468610730954126</v>
      </c>
      <c r="D26" s="372">
        <v>8615.869999999999</v>
      </c>
      <c r="E26" s="282">
        <v>18</v>
      </c>
      <c r="F26" s="282"/>
      <c r="G26" s="282">
        <v>2030</v>
      </c>
      <c r="H26" s="284"/>
      <c r="N26" s="260"/>
      <c r="O26" s="255">
        <v>57.840184931747196</v>
      </c>
      <c r="P26" s="256">
        <v>8241.3587499999994</v>
      </c>
      <c r="Q26" s="265">
        <f t="shared" si="1"/>
        <v>1709.8200000000002</v>
      </c>
    </row>
    <row r="27" spans="1:17" ht="14.4" x14ac:dyDescent="0.3">
      <c r="A27" s="292" t="s">
        <v>63</v>
      </c>
      <c r="B27" s="254" t="str">
        <f t="shared" si="2"/>
        <v>Okay</v>
      </c>
      <c r="C27" s="255">
        <v>63.733445625855353</v>
      </c>
      <c r="D27" s="372">
        <v>9081.0600000000013</v>
      </c>
      <c r="E27" s="282">
        <v>19</v>
      </c>
      <c r="F27" s="282"/>
      <c r="G27" s="282"/>
      <c r="H27" s="284"/>
      <c r="N27" s="260"/>
      <c r="O27" s="255">
        <v>62.6678317015826</v>
      </c>
      <c r="P27" s="256">
        <v>8929.2259999999987</v>
      </c>
      <c r="Q27" s="265">
        <f t="shared" si="1"/>
        <v>1709.8200000000006</v>
      </c>
    </row>
    <row r="28" spans="1:17" ht="14.4" x14ac:dyDescent="0.3">
      <c r="A28" s="292" t="s">
        <v>161</v>
      </c>
      <c r="B28" s="254" t="str">
        <f t="shared" si="2"/>
        <v>Okay</v>
      </c>
      <c r="C28" s="255">
        <v>64.587149524511346</v>
      </c>
      <c r="D28" s="372">
        <v>9202.7000000000007</v>
      </c>
      <c r="E28" s="282">
        <v>20</v>
      </c>
      <c r="F28" s="282"/>
      <c r="G28" s="282"/>
      <c r="H28" s="284"/>
      <c r="N28" s="260"/>
      <c r="O28" s="255">
        <v>64.674957013018911</v>
      </c>
      <c r="P28" s="256">
        <v>9215.2112500000003</v>
      </c>
      <c r="Q28" s="265">
        <f t="shared" si="1"/>
        <v>1709.8200000000002</v>
      </c>
    </row>
    <row r="29" spans="1:17" ht="14.4" x14ac:dyDescent="0.3">
      <c r="A29" s="292" t="s">
        <v>61</v>
      </c>
      <c r="B29" s="254" t="str">
        <f t="shared" si="2"/>
        <v>Okay</v>
      </c>
      <c r="C29" s="255">
        <v>71.325402673965669</v>
      </c>
      <c r="D29" s="372">
        <v>10162.799999999999</v>
      </c>
      <c r="E29" s="282">
        <v>21</v>
      </c>
      <c r="F29" s="282"/>
      <c r="G29" s="282"/>
      <c r="H29" s="284"/>
      <c r="N29" s="260"/>
      <c r="O29" s="255">
        <v>70.521597010211579</v>
      </c>
      <c r="P29" s="256">
        <v>10048.269749999998</v>
      </c>
      <c r="Q29" s="265">
        <f t="shared" si="1"/>
        <v>1709.8200000000002</v>
      </c>
    </row>
    <row r="30" spans="1:17" ht="14.4" x14ac:dyDescent="0.3">
      <c r="A30" s="292" t="s">
        <v>162</v>
      </c>
      <c r="B30" s="254" t="str">
        <f t="shared" si="2"/>
        <v>Okay</v>
      </c>
      <c r="C30" s="255">
        <v>77.143067691335929</v>
      </c>
      <c r="D30" s="372">
        <v>10991.73</v>
      </c>
      <c r="E30" s="282">
        <v>22</v>
      </c>
      <c r="F30" s="282"/>
      <c r="G30" s="282"/>
      <c r="H30" s="284"/>
      <c r="N30" s="260"/>
      <c r="O30" s="255">
        <v>75.795903077516925</v>
      </c>
      <c r="P30" s="256">
        <v>10799.77925</v>
      </c>
      <c r="Q30" s="265">
        <f t="shared" si="1"/>
        <v>1709.8200000000002</v>
      </c>
    </row>
    <row r="31" spans="1:17" ht="15" thickBot="1" x14ac:dyDescent="0.35">
      <c r="A31" s="292" t="s">
        <v>163</v>
      </c>
      <c r="B31" s="254" t="str">
        <f t="shared" si="2"/>
        <v>Okay</v>
      </c>
      <c r="C31" s="255">
        <v>78.44201143980068</v>
      </c>
      <c r="D31" s="372">
        <v>11176.81</v>
      </c>
      <c r="E31" s="282">
        <v>23</v>
      </c>
      <c r="F31" s="282"/>
      <c r="G31" s="282"/>
      <c r="H31" s="284"/>
      <c r="N31" s="260"/>
      <c r="O31" s="255">
        <v>82.02748008562304</v>
      </c>
      <c r="P31" s="256">
        <v>11687.6855</v>
      </c>
      <c r="Q31" s="265">
        <f t="shared" si="1"/>
        <v>1709.8200000000002</v>
      </c>
    </row>
    <row r="32" spans="1:17" ht="14.4" x14ac:dyDescent="0.3">
      <c r="A32" s="292" t="s">
        <v>164</v>
      </c>
      <c r="B32" s="254" t="str">
        <f t="shared" si="2"/>
        <v>Okay</v>
      </c>
      <c r="C32" s="255">
        <v>85.457697301470319</v>
      </c>
      <c r="D32" s="372">
        <v>12176.44</v>
      </c>
      <c r="E32" s="282">
        <v>24</v>
      </c>
      <c r="F32" s="282"/>
      <c r="G32" s="282"/>
      <c r="H32" s="284"/>
      <c r="J32" s="303" t="s">
        <v>165</v>
      </c>
      <c r="K32" s="304">
        <v>0.05</v>
      </c>
      <c r="N32" s="260"/>
      <c r="O32" s="255">
        <v>85.180064568200152</v>
      </c>
      <c r="P32" s="256">
        <v>12136.8815</v>
      </c>
      <c r="Q32" s="265">
        <f t="shared" si="1"/>
        <v>1709.8200000000002</v>
      </c>
    </row>
    <row r="33" spans="1:17" ht="15" thickBot="1" x14ac:dyDescent="0.35">
      <c r="A33" s="292" t="s">
        <v>166</v>
      </c>
      <c r="B33" s="254" t="str">
        <f t="shared" si="2"/>
        <v>Okay</v>
      </c>
      <c r="C33" s="255">
        <v>95.370319682773626</v>
      </c>
      <c r="D33" s="372">
        <v>13588.84</v>
      </c>
      <c r="E33" s="282">
        <v>25</v>
      </c>
      <c r="F33" s="282"/>
      <c r="G33" s="282"/>
      <c r="H33" s="284"/>
      <c r="J33" s="305"/>
      <c r="K33" s="306">
        <v>0</v>
      </c>
      <c r="N33" s="260"/>
      <c r="O33" s="255">
        <v>94.504230269852954</v>
      </c>
      <c r="P33" s="256">
        <v>13465.435249999999</v>
      </c>
      <c r="Q33" s="265">
        <f t="shared" si="1"/>
        <v>1709.8200000000002</v>
      </c>
    </row>
    <row r="34" spans="1:17" ht="14.4" x14ac:dyDescent="0.3">
      <c r="A34" s="292" t="s">
        <v>167</v>
      </c>
      <c r="B34" s="254" t="str">
        <f t="shared" si="2"/>
        <v>Okay</v>
      </c>
      <c r="C34" s="255">
        <v>73.661087131978803</v>
      </c>
      <c r="D34" s="372">
        <v>10495.6</v>
      </c>
      <c r="E34" s="282">
        <v>26</v>
      </c>
      <c r="F34" s="282"/>
      <c r="G34" s="282"/>
      <c r="H34" s="284"/>
      <c r="N34" s="260"/>
      <c r="O34" s="255">
        <v>68.487567112327582</v>
      </c>
      <c r="P34" s="256">
        <v>9758.4509999999973</v>
      </c>
      <c r="Q34" s="265">
        <f t="shared" si="1"/>
        <v>1709.8200000000002</v>
      </c>
    </row>
    <row r="35" spans="1:17" ht="14.4" x14ac:dyDescent="0.3">
      <c r="A35" s="292" t="s">
        <v>168</v>
      </c>
      <c r="B35" s="254" t="str">
        <f t="shared" si="2"/>
        <v>Okay</v>
      </c>
      <c r="C35" s="255">
        <v>83.455311085377403</v>
      </c>
      <c r="D35" s="372">
        <v>11891.13</v>
      </c>
      <c r="E35" s="282">
        <v>27</v>
      </c>
      <c r="F35" s="282"/>
      <c r="G35" s="282"/>
      <c r="H35" s="284"/>
      <c r="N35" s="260"/>
      <c r="O35" s="255">
        <v>83.87785380917289</v>
      </c>
      <c r="P35" s="256">
        <v>11951.335999999999</v>
      </c>
      <c r="Q35" s="265">
        <f t="shared" si="1"/>
        <v>1709.8200000000002</v>
      </c>
    </row>
    <row r="36" spans="1:17" ht="14.4" x14ac:dyDescent="0.3">
      <c r="A36" s="292" t="s">
        <v>169</v>
      </c>
      <c r="B36" s="254" t="str">
        <f t="shared" si="2"/>
        <v>Okay</v>
      </c>
      <c r="C36" s="255">
        <v>96.618310699371847</v>
      </c>
      <c r="D36" s="372">
        <v>13766.66</v>
      </c>
      <c r="E36" s="282">
        <v>28</v>
      </c>
      <c r="F36" s="282"/>
      <c r="G36" s="282"/>
      <c r="H36" s="284"/>
      <c r="N36" s="260"/>
      <c r="O36" s="255">
        <v>95.187779415377051</v>
      </c>
      <c r="P36" s="256">
        <v>13562.830749999999</v>
      </c>
      <c r="Q36" s="265">
        <f t="shared" si="1"/>
        <v>1709.8200000000002</v>
      </c>
    </row>
    <row r="37" spans="1:17" ht="14.4" x14ac:dyDescent="0.3">
      <c r="A37" s="307" t="s">
        <v>170</v>
      </c>
      <c r="B37" s="254" t="str">
        <f>IF(+D37*12/C37=$F$2,"Okay","Stundensätze prüfen")</f>
        <v>Okay</v>
      </c>
      <c r="C37" s="255">
        <v>84.200093510162958</v>
      </c>
      <c r="D37" s="372">
        <v>11997.250323795568</v>
      </c>
      <c r="E37" s="282">
        <v>29</v>
      </c>
      <c r="F37" s="282"/>
      <c r="G37" s="282"/>
      <c r="H37" s="284"/>
      <c r="N37" s="260"/>
      <c r="O37" s="255">
        <v>84.200093510162958</v>
      </c>
      <c r="P37" s="256">
        <v>9758.4509999999991</v>
      </c>
      <c r="Q37" s="265">
        <f t="shared" si="1"/>
        <v>1390.751567109196</v>
      </c>
    </row>
    <row r="38" spans="1:17" ht="14.4" x14ac:dyDescent="0.3">
      <c r="A38" s="307" t="s">
        <v>171</v>
      </c>
      <c r="B38" s="254" t="str">
        <f>IF(+D38*12/C38=$E$2,"Okay","Stundensätze prüfen")</f>
        <v>Okay</v>
      </c>
      <c r="C38" s="255">
        <v>70.017961633639601</v>
      </c>
      <c r="D38" s="372">
        <v>9501.4373936848915</v>
      </c>
      <c r="E38" s="282">
        <v>30</v>
      </c>
      <c r="F38" s="282"/>
      <c r="G38" s="282"/>
      <c r="H38" s="284"/>
      <c r="L38" s="308"/>
      <c r="N38" s="260"/>
      <c r="O38" s="255">
        <v>70.017961633639601</v>
      </c>
      <c r="P38" s="256">
        <v>11660.865</v>
      </c>
      <c r="Q38" s="265">
        <f t="shared" si="1"/>
        <v>1998.4926258231931</v>
      </c>
    </row>
    <row r="39" spans="1:17" ht="15" thickBot="1" x14ac:dyDescent="0.35">
      <c r="A39" s="307" t="s">
        <v>172</v>
      </c>
      <c r="B39" s="254" t="str">
        <f>IF(+D39*12/C39=$E$2,"Okay","Stundensätze prüfen")</f>
        <v>Okay</v>
      </c>
      <c r="C39" s="255">
        <v>39.482120871618591</v>
      </c>
      <c r="D39" s="372">
        <v>5357.7238022786432</v>
      </c>
      <c r="E39" s="294">
        <v>31</v>
      </c>
      <c r="F39" s="294"/>
      <c r="G39" s="294"/>
      <c r="H39" s="295"/>
      <c r="J39" s="309"/>
      <c r="L39" s="308"/>
      <c r="N39" s="260"/>
      <c r="O39" s="255">
        <v>39.482120871618591</v>
      </c>
      <c r="P39" s="256">
        <v>13562.830749999999</v>
      </c>
      <c r="Q39" s="265">
        <f t="shared" si="1"/>
        <v>4122.2195111862493</v>
      </c>
    </row>
    <row r="40" spans="1:17" ht="14.4" x14ac:dyDescent="0.3">
      <c r="A40" s="310" t="s">
        <v>173</v>
      </c>
      <c r="B40" s="254"/>
      <c r="C40" s="311">
        <v>14.808390787419137</v>
      </c>
      <c r="D40"/>
      <c r="L40" s="308"/>
      <c r="N40" s="260"/>
      <c r="O40" s="311">
        <v>14.808390787419137</v>
      </c>
    </row>
    <row r="41" spans="1:17" ht="15" thickBot="1" x14ac:dyDescent="0.35">
      <c r="A41" s="312" t="s">
        <v>174</v>
      </c>
      <c r="B41" s="313"/>
      <c r="C41" s="311">
        <v>22.238399999999999</v>
      </c>
      <c r="D41"/>
      <c r="L41" s="308"/>
      <c r="N41" s="260"/>
      <c r="O41" s="311">
        <v>22.238399999999999</v>
      </c>
    </row>
    <row r="42" spans="1:17" ht="13.8" thickBot="1" x14ac:dyDescent="0.3">
      <c r="L42" s="308"/>
      <c r="N42" s="260"/>
    </row>
    <row r="43" spans="1:17" x14ac:dyDescent="0.25">
      <c r="A43" s="314" t="s">
        <v>175</v>
      </c>
      <c r="B43" s="243"/>
      <c r="E43" s="315"/>
      <c r="L43" s="308"/>
      <c r="N43" s="260"/>
    </row>
    <row r="44" spans="1:17" x14ac:dyDescent="0.25">
      <c r="A44" s="316" t="s">
        <v>176</v>
      </c>
      <c r="B44" s="317" t="s">
        <v>103</v>
      </c>
      <c r="C44" s="318"/>
      <c r="L44" s="308"/>
    </row>
    <row r="45" spans="1:17" x14ac:dyDescent="0.25">
      <c r="A45" s="316"/>
      <c r="B45" s="317"/>
      <c r="L45" s="308"/>
    </row>
    <row r="46" spans="1:17" x14ac:dyDescent="0.25">
      <c r="A46" s="319" t="s">
        <v>42</v>
      </c>
      <c r="B46" s="320">
        <v>75</v>
      </c>
      <c r="L46" s="308"/>
    </row>
    <row r="47" spans="1:17" x14ac:dyDescent="0.25">
      <c r="A47" s="319" t="s">
        <v>44</v>
      </c>
      <c r="B47" s="320">
        <v>55</v>
      </c>
      <c r="H47" s="315"/>
      <c r="L47" s="308"/>
    </row>
    <row r="48" spans="1:17" ht="13.8" thickBot="1" x14ac:dyDescent="0.3">
      <c r="A48" s="321" t="s">
        <v>65</v>
      </c>
      <c r="B48" s="322">
        <v>40</v>
      </c>
      <c r="L48" s="308"/>
    </row>
    <row r="49" spans="3:12" x14ac:dyDescent="0.25">
      <c r="C49" s="323"/>
      <c r="L49" s="308"/>
    </row>
    <row r="50" spans="3:12" hidden="1" x14ac:dyDescent="0.25">
      <c r="L50" s="308"/>
    </row>
    <row r="51" spans="3:12" x14ac:dyDescent="0.25">
      <c r="L51" s="308"/>
    </row>
    <row r="52" spans="3:12" x14ac:dyDescent="0.25">
      <c r="L52" s="308"/>
    </row>
    <row r="53" spans="3:12" x14ac:dyDescent="0.25">
      <c r="L53" s="308"/>
    </row>
    <row r="54" spans="3:12" x14ac:dyDescent="0.25">
      <c r="L54" s="308"/>
    </row>
    <row r="55" spans="3:12" x14ac:dyDescent="0.25">
      <c r="L55" s="308"/>
    </row>
    <row r="56" spans="3:12" x14ac:dyDescent="0.25">
      <c r="L56" s="308"/>
    </row>
    <row r="57" spans="3:12" x14ac:dyDescent="0.25">
      <c r="L57" s="308"/>
    </row>
  </sheetData>
  <sheetProtection selectLockedCells="1"/>
  <mergeCells count="1">
    <mergeCell ref="O1:P1"/>
  </mergeCells>
  <conditionalFormatting sqref="B2:B41">
    <cfRule type="cellIs" dxfId="0" priority="1" operator="equal">
      <formula>$E$2</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2:J52"/>
  <sheetViews>
    <sheetView view="pageBreakPreview" topLeftCell="A7" zoomScale="90" zoomScaleNormal="100" zoomScaleSheetLayoutView="90" workbookViewId="0">
      <selection activeCell="E37" sqref="E37"/>
    </sheetView>
  </sheetViews>
  <sheetFormatPr baseColWidth="10" defaultColWidth="11.44140625" defaultRowHeight="13.2" x14ac:dyDescent="0.25"/>
  <cols>
    <col min="1" max="1" width="19.6640625" style="327" customWidth="1"/>
    <col min="2" max="2" width="45.109375" style="327" customWidth="1"/>
    <col min="3" max="5" width="11.44140625" style="327"/>
    <col min="6" max="6" width="10.5546875" style="327" bestFit="1" customWidth="1"/>
    <col min="7" max="7" width="11.44140625" style="328"/>
    <col min="8" max="16384" width="11.44140625" style="327"/>
  </cols>
  <sheetData>
    <row r="2" spans="1:7" x14ac:dyDescent="0.25">
      <c r="A2" s="324" t="s">
        <v>177</v>
      </c>
      <c r="B2" s="325"/>
      <c r="C2" s="325"/>
      <c r="D2" s="326" t="s">
        <v>178</v>
      </c>
      <c r="E2" s="325"/>
      <c r="F2" s="325" t="s">
        <v>179</v>
      </c>
      <c r="G2" s="326" t="s">
        <v>180</v>
      </c>
    </row>
    <row r="3" spans="1:7" x14ac:dyDescent="0.25">
      <c r="D3" s="328" t="s">
        <v>181</v>
      </c>
    </row>
    <row r="4" spans="1:7" x14ac:dyDescent="0.25">
      <c r="A4" s="327" t="s">
        <v>182</v>
      </c>
      <c r="D4" s="327">
        <f>SUM(C5:C6)</f>
        <v>170</v>
      </c>
      <c r="F4" s="327">
        <v>5</v>
      </c>
      <c r="G4" s="329"/>
    </row>
    <row r="5" spans="1:7" x14ac:dyDescent="0.25">
      <c r="B5" s="327" t="s">
        <v>183</v>
      </c>
      <c r="C5" s="327">
        <v>58</v>
      </c>
      <c r="F5" s="327">
        <v>5</v>
      </c>
      <c r="G5" s="329">
        <f>C5/F5</f>
        <v>11.6</v>
      </c>
    </row>
    <row r="6" spans="1:7" x14ac:dyDescent="0.25">
      <c r="B6" s="327" t="s">
        <v>184</v>
      </c>
      <c r="C6" s="327">
        <v>112</v>
      </c>
      <c r="F6" s="327">
        <v>5</v>
      </c>
      <c r="G6" s="329">
        <f>C6/F6</f>
        <v>22.4</v>
      </c>
    </row>
    <row r="7" spans="1:7" x14ac:dyDescent="0.25">
      <c r="G7" s="329"/>
    </row>
    <row r="8" spans="1:7" x14ac:dyDescent="0.25">
      <c r="A8" s="327" t="s">
        <v>185</v>
      </c>
      <c r="D8" s="327">
        <f>SUM(C9:C12)-C11</f>
        <v>841</v>
      </c>
      <c r="G8" s="329"/>
    </row>
    <row r="9" spans="1:7" x14ac:dyDescent="0.25">
      <c r="B9" s="327" t="s">
        <v>186</v>
      </c>
      <c r="C9" s="327">
        <v>93</v>
      </c>
      <c r="F9" s="327">
        <v>13</v>
      </c>
      <c r="G9" s="329">
        <f>C9/F9</f>
        <v>7.1538461538461542</v>
      </c>
    </row>
    <row r="10" spans="1:7" x14ac:dyDescent="0.25">
      <c r="B10" s="327" t="s">
        <v>187</v>
      </c>
      <c r="C10" s="327">
        <v>730</v>
      </c>
      <c r="F10" s="327">
        <v>13</v>
      </c>
      <c r="G10" s="329">
        <f>C10/F10</f>
        <v>56.153846153846153</v>
      </c>
    </row>
    <row r="11" spans="1:7" s="330" customFormat="1" ht="11.4" x14ac:dyDescent="0.2">
      <c r="B11" s="330" t="s">
        <v>188</v>
      </c>
      <c r="C11" s="330">
        <v>26</v>
      </c>
      <c r="G11" s="331"/>
    </row>
    <row r="12" spans="1:7" x14ac:dyDescent="0.25">
      <c r="B12" s="327" t="s">
        <v>189</v>
      </c>
      <c r="C12" s="327">
        <v>18</v>
      </c>
      <c r="F12" s="327">
        <v>8</v>
      </c>
      <c r="G12" s="329">
        <f>C12/F12</f>
        <v>2.25</v>
      </c>
    </row>
    <row r="13" spans="1:7" x14ac:dyDescent="0.25">
      <c r="G13" s="329"/>
    </row>
    <row r="14" spans="1:7" ht="13.8" thickBot="1" x14ac:dyDescent="0.3">
      <c r="G14" s="332">
        <f>SUM(G4:G12)</f>
        <v>99.557692307692307</v>
      </c>
    </row>
    <row r="15" spans="1:7" ht="13.8" thickTop="1" x14ac:dyDescent="0.25">
      <c r="A15" s="333" t="s">
        <v>190</v>
      </c>
    </row>
    <row r="17" spans="1:10" x14ac:dyDescent="0.25">
      <c r="B17" s="327" t="s">
        <v>191</v>
      </c>
      <c r="C17" s="327">
        <v>28</v>
      </c>
      <c r="G17" s="329"/>
    </row>
    <row r="18" spans="1:10" x14ac:dyDescent="0.25">
      <c r="B18" s="327" t="s">
        <v>192</v>
      </c>
      <c r="C18" s="327">
        <v>49</v>
      </c>
      <c r="G18" s="329"/>
    </row>
    <row r="19" spans="1:10" x14ac:dyDescent="0.25">
      <c r="A19" s="327" t="s">
        <v>193</v>
      </c>
      <c r="D19" s="327">
        <f>+C18+C17</f>
        <v>77</v>
      </c>
      <c r="G19" s="329"/>
    </row>
    <row r="20" spans="1:10" x14ac:dyDescent="0.25">
      <c r="D20" s="333">
        <f>SUM(D4:D19)</f>
        <v>1088</v>
      </c>
      <c r="G20" s="327"/>
    </row>
    <row r="21" spans="1:10" x14ac:dyDescent="0.25">
      <c r="G21" s="329"/>
    </row>
    <row r="22" spans="1:10" x14ac:dyDescent="0.25">
      <c r="B22" s="334" t="s">
        <v>194</v>
      </c>
      <c r="C22" s="335"/>
      <c r="D22" s="335"/>
      <c r="E22" s="335"/>
      <c r="F22" s="335"/>
      <c r="G22" s="336">
        <f>+G14/12</f>
        <v>8.2964743589743595</v>
      </c>
    </row>
    <row r="23" spans="1:10" x14ac:dyDescent="0.25">
      <c r="G23" s="329"/>
    </row>
    <row r="24" spans="1:10" x14ac:dyDescent="0.25">
      <c r="A24" s="324" t="s">
        <v>195</v>
      </c>
      <c r="B24" s="325"/>
      <c r="C24" s="325" t="s">
        <v>196</v>
      </c>
      <c r="D24" s="325" t="s">
        <v>197</v>
      </c>
      <c r="E24" s="337" t="s">
        <v>198</v>
      </c>
      <c r="F24" s="325" t="s">
        <v>179</v>
      </c>
      <c r="G24" s="338"/>
    </row>
    <row r="25" spans="1:10" x14ac:dyDescent="0.25">
      <c r="G25" s="329"/>
    </row>
    <row r="26" spans="1:10" x14ac:dyDescent="0.25">
      <c r="B26" s="327" t="s">
        <v>199</v>
      </c>
      <c r="C26" s="327">
        <f>497-C27</f>
        <v>471</v>
      </c>
      <c r="D26" s="327">
        <f>557-D27</f>
        <v>531</v>
      </c>
      <c r="E26" s="327">
        <f t="shared" ref="E26:E31" si="0">AVERAGE(C26:D26)</f>
        <v>501</v>
      </c>
      <c r="F26" s="327">
        <v>8</v>
      </c>
      <c r="G26" s="329">
        <f>E26/F26</f>
        <v>62.625</v>
      </c>
    </row>
    <row r="27" spans="1:10" x14ac:dyDescent="0.25">
      <c r="A27" s="339"/>
      <c r="B27" s="339" t="s">
        <v>200</v>
      </c>
      <c r="C27" s="339">
        <v>26</v>
      </c>
      <c r="D27" s="339">
        <v>26</v>
      </c>
      <c r="E27" s="327">
        <f t="shared" si="0"/>
        <v>26</v>
      </c>
      <c r="F27" s="339"/>
      <c r="G27" s="340"/>
    </row>
    <row r="28" spans="1:10" s="339" customFormat="1" x14ac:dyDescent="0.25">
      <c r="A28" s="327"/>
      <c r="B28" s="327" t="s">
        <v>201</v>
      </c>
      <c r="C28" s="327">
        <v>48</v>
      </c>
      <c r="D28" s="327">
        <v>75</v>
      </c>
      <c r="E28" s="327">
        <f t="shared" si="0"/>
        <v>61.5</v>
      </c>
      <c r="F28" s="327">
        <v>8</v>
      </c>
      <c r="G28" s="329">
        <f>E28/F28</f>
        <v>7.6875</v>
      </c>
      <c r="J28" s="327"/>
    </row>
    <row r="29" spans="1:10" x14ac:dyDescent="0.25">
      <c r="B29" s="327" t="s">
        <v>202</v>
      </c>
      <c r="C29" s="327">
        <v>88</v>
      </c>
      <c r="D29" s="327">
        <v>111</v>
      </c>
      <c r="E29" s="327">
        <f t="shared" si="0"/>
        <v>99.5</v>
      </c>
      <c r="F29" s="327">
        <v>8</v>
      </c>
      <c r="G29" s="329">
        <f>E29/F29</f>
        <v>12.4375</v>
      </c>
    </row>
    <row r="30" spans="1:10" x14ac:dyDescent="0.25">
      <c r="B30" s="327" t="s">
        <v>203</v>
      </c>
      <c r="C30" s="327">
        <v>39</v>
      </c>
      <c r="D30" s="327">
        <v>4</v>
      </c>
      <c r="E30" s="327">
        <f t="shared" si="0"/>
        <v>21.5</v>
      </c>
      <c r="F30" s="327">
        <v>8</v>
      </c>
      <c r="G30" s="329">
        <f>E30/F30</f>
        <v>2.6875</v>
      </c>
    </row>
    <row r="31" spans="1:10" ht="13.8" thickBot="1" x14ac:dyDescent="0.3">
      <c r="C31" s="341">
        <f>SUM(C26:C30)</f>
        <v>672</v>
      </c>
      <c r="D31" s="341">
        <f>SUM(D26:D30)</f>
        <v>747</v>
      </c>
      <c r="E31" s="341">
        <f t="shared" si="0"/>
        <v>709.5</v>
      </c>
      <c r="F31" s="341"/>
      <c r="G31" s="332">
        <f>SUM(G26:G30)</f>
        <v>85.4375</v>
      </c>
    </row>
    <row r="32" spans="1:10" ht="13.8" thickTop="1" x14ac:dyDescent="0.25">
      <c r="B32" s="333" t="s">
        <v>204</v>
      </c>
      <c r="G32" s="329"/>
    </row>
    <row r="33" spans="1:7" x14ac:dyDescent="0.25">
      <c r="B33" s="327" t="s">
        <v>205</v>
      </c>
      <c r="C33" s="327">
        <v>3</v>
      </c>
      <c r="D33" s="327">
        <v>20</v>
      </c>
      <c r="E33" s="327">
        <f>AVERAGE(C33:D33)</f>
        <v>11.5</v>
      </c>
      <c r="F33" s="327">
        <v>8</v>
      </c>
      <c r="G33" s="329">
        <f>ROUND(C33/F33,0)</f>
        <v>0</v>
      </c>
    </row>
    <row r="34" spans="1:7" x14ac:dyDescent="0.25">
      <c r="B34" s="327" t="s">
        <v>206</v>
      </c>
      <c r="C34" s="327">
        <v>0</v>
      </c>
      <c r="D34" s="327">
        <v>3</v>
      </c>
      <c r="E34" s="327">
        <f>AVERAGE(C34:D34)</f>
        <v>1.5</v>
      </c>
      <c r="F34" s="327">
        <v>8</v>
      </c>
      <c r="G34" s="329">
        <f>ROUND(E34/F34,0)</f>
        <v>0</v>
      </c>
    </row>
    <row r="35" spans="1:7" x14ac:dyDescent="0.25">
      <c r="B35" s="327" t="s">
        <v>207</v>
      </c>
      <c r="C35" s="327">
        <v>11</v>
      </c>
      <c r="D35" s="327">
        <v>11</v>
      </c>
    </row>
    <row r="36" spans="1:7" x14ac:dyDescent="0.25">
      <c r="C36" s="327">
        <f>SUM(C31:C35)</f>
        <v>686</v>
      </c>
      <c r="D36" s="327">
        <f>SUM(D31:D35)</f>
        <v>781</v>
      </c>
    </row>
    <row r="37" spans="1:7" x14ac:dyDescent="0.25">
      <c r="B37" s="334" t="s">
        <v>194</v>
      </c>
      <c r="C37" s="335"/>
      <c r="D37" s="335"/>
      <c r="E37" s="335"/>
      <c r="F37" s="335"/>
      <c r="G37" s="342">
        <f>+G31/12</f>
        <v>7.119791666666667</v>
      </c>
    </row>
    <row r="39" spans="1:7" x14ac:dyDescent="0.25">
      <c r="A39" s="324" t="s">
        <v>208</v>
      </c>
      <c r="B39" s="325"/>
      <c r="C39" s="325"/>
      <c r="D39" s="325"/>
      <c r="E39" s="325"/>
      <c r="F39" s="325"/>
      <c r="G39" s="326"/>
    </row>
    <row r="41" spans="1:7" x14ac:dyDescent="0.25">
      <c r="B41" s="327" t="s">
        <v>209</v>
      </c>
      <c r="C41" s="327">
        <v>250</v>
      </c>
      <c r="F41" s="327">
        <v>8</v>
      </c>
      <c r="G41" s="329">
        <f>31.25</f>
        <v>31.25</v>
      </c>
    </row>
    <row r="42" spans="1:7" x14ac:dyDescent="0.25">
      <c r="B42" s="327" t="s">
        <v>210</v>
      </c>
      <c r="C42" s="327">
        <v>411</v>
      </c>
      <c r="F42" s="327">
        <v>8</v>
      </c>
      <c r="G42" s="329">
        <f>51.375</f>
        <v>51.375</v>
      </c>
    </row>
    <row r="43" spans="1:7" x14ac:dyDescent="0.25">
      <c r="B43" s="327" t="s">
        <v>211</v>
      </c>
      <c r="C43" s="327">
        <v>154</v>
      </c>
      <c r="F43" s="327">
        <v>8</v>
      </c>
      <c r="G43" s="329">
        <f>19.25</f>
        <v>19.25</v>
      </c>
    </row>
    <row r="44" spans="1:7" x14ac:dyDescent="0.25">
      <c r="B44" s="327" t="s">
        <v>212</v>
      </c>
      <c r="C44" s="327">
        <v>344</v>
      </c>
      <c r="F44" s="327">
        <v>8</v>
      </c>
      <c r="G44" s="329">
        <f>43</f>
        <v>43</v>
      </c>
    </row>
    <row r="45" spans="1:7" ht="13.8" thickBot="1" x14ac:dyDescent="0.3">
      <c r="B45" s="333" t="s">
        <v>213</v>
      </c>
      <c r="G45" s="343">
        <f>32.8882112533266</f>
        <v>32.888211253326602</v>
      </c>
    </row>
    <row r="46" spans="1:7" ht="13.8" thickTop="1" x14ac:dyDescent="0.25">
      <c r="G46" s="344"/>
    </row>
    <row r="47" spans="1:7" x14ac:dyDescent="0.25">
      <c r="B47" s="334" t="s">
        <v>194</v>
      </c>
      <c r="C47" s="335"/>
      <c r="D47" s="335"/>
      <c r="E47" s="335"/>
      <c r="F47" s="335"/>
      <c r="G47" s="342">
        <f>+G45/12</f>
        <v>2.7406842711105504</v>
      </c>
    </row>
    <row r="49" spans="1:2" x14ac:dyDescent="0.25">
      <c r="A49" s="324" t="s">
        <v>112</v>
      </c>
      <c r="B49" s="345">
        <f>+G47</f>
        <v>2.7406842711105504</v>
      </c>
    </row>
    <row r="50" spans="1:2" x14ac:dyDescent="0.25">
      <c r="A50" s="324" t="s">
        <v>8</v>
      </c>
      <c r="B50" s="345">
        <f>+G37</f>
        <v>7.119791666666667</v>
      </c>
    </row>
    <row r="51" spans="1:2" x14ac:dyDescent="0.25">
      <c r="A51" s="324" t="s">
        <v>114</v>
      </c>
      <c r="B51" s="345">
        <f>+G22</f>
        <v>8.2964743589743595</v>
      </c>
    </row>
    <row r="52" spans="1:2" x14ac:dyDescent="0.25">
      <c r="A52" s="324" t="s">
        <v>115</v>
      </c>
      <c r="B52" s="345">
        <v>0</v>
      </c>
    </row>
  </sheetData>
  <sheetProtection selectLockedCells="1" selectUnlockedCells="1"/>
  <pageMargins left="0.7" right="0.7" top="0.78740157499999996" bottom="0.78740157499999996"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C000"/>
  </sheetPr>
  <dimension ref="A2:M53"/>
  <sheetViews>
    <sheetView workbookViewId="0">
      <selection activeCell="G12" sqref="G12:I12"/>
    </sheetView>
  </sheetViews>
  <sheetFormatPr baseColWidth="10" defaultColWidth="11.44140625" defaultRowHeight="14.4" x14ac:dyDescent="0.3"/>
  <cols>
    <col min="1" max="2" width="11.44140625" style="346"/>
    <col min="3" max="3" width="49" style="346" customWidth="1"/>
    <col min="4" max="11" width="17.44140625" style="346" customWidth="1"/>
    <col min="12" max="16384" width="11.44140625" style="346"/>
  </cols>
  <sheetData>
    <row r="2" spans="1:13" x14ac:dyDescent="0.3">
      <c r="A2" s="346" t="s">
        <v>214</v>
      </c>
      <c r="D2" s="347" t="s">
        <v>215</v>
      </c>
    </row>
    <row r="3" spans="1:13" x14ac:dyDescent="0.3">
      <c r="A3" s="348">
        <v>0.05</v>
      </c>
      <c r="D3" s="404" t="s">
        <v>216</v>
      </c>
      <c r="E3" s="404"/>
      <c r="F3" s="404" t="s">
        <v>217</v>
      </c>
      <c r="G3" s="404"/>
      <c r="H3" s="404" t="s">
        <v>218</v>
      </c>
      <c r="I3" s="404"/>
      <c r="J3" s="404" t="s">
        <v>219</v>
      </c>
      <c r="K3" s="404"/>
      <c r="M3" s="346" t="s">
        <v>220</v>
      </c>
    </row>
    <row r="4" spans="1:13" x14ac:dyDescent="0.3">
      <c r="A4" s="348">
        <v>0.1</v>
      </c>
      <c r="C4" s="347" t="s">
        <v>221</v>
      </c>
      <c r="E4" s="346" t="s">
        <v>222</v>
      </c>
      <c r="G4" s="346" t="s">
        <v>222</v>
      </c>
      <c r="I4" s="346" t="s">
        <v>222</v>
      </c>
      <c r="K4" s="346" t="s">
        <v>222</v>
      </c>
    </row>
    <row r="5" spans="1:13" x14ac:dyDescent="0.3">
      <c r="A5" s="348">
        <v>0.15</v>
      </c>
      <c r="C5" s="346" t="s">
        <v>223</v>
      </c>
      <c r="D5" s="349">
        <v>0.25</v>
      </c>
      <c r="E5" s="346">
        <v>0</v>
      </c>
      <c r="F5" s="349">
        <v>0.25</v>
      </c>
      <c r="G5" s="346">
        <v>10</v>
      </c>
      <c r="H5" s="349">
        <v>0.25</v>
      </c>
      <c r="I5" s="346">
        <v>12</v>
      </c>
      <c r="J5" s="349">
        <v>0.25</v>
      </c>
      <c r="K5" s="346">
        <v>18</v>
      </c>
      <c r="M5" s="350">
        <f>(D5*E5+F5*G5+H5*I5+J5*K5)/1</f>
        <v>10</v>
      </c>
    </row>
    <row r="6" spans="1:13" x14ac:dyDescent="0.3">
      <c r="A6" s="348">
        <v>0.2</v>
      </c>
      <c r="C6" s="346" t="s">
        <v>224</v>
      </c>
      <c r="D6" s="349">
        <v>0.25</v>
      </c>
      <c r="E6" s="346">
        <v>0</v>
      </c>
      <c r="F6" s="349">
        <v>0.25</v>
      </c>
      <c r="G6" s="346">
        <v>5</v>
      </c>
      <c r="H6" s="349">
        <v>0.25</v>
      </c>
      <c r="I6" s="346">
        <v>6</v>
      </c>
      <c r="J6" s="349">
        <v>0.25</v>
      </c>
      <c r="K6" s="346">
        <v>9</v>
      </c>
      <c r="M6" s="350">
        <f>(D6*E6+F6*G6+H6*I6+J6*K6)/1</f>
        <v>5</v>
      </c>
    </row>
    <row r="7" spans="1:13" x14ac:dyDescent="0.3">
      <c r="A7" s="348">
        <v>0.25</v>
      </c>
      <c r="C7" s="346" t="s">
        <v>225</v>
      </c>
      <c r="D7" s="349">
        <v>0.25</v>
      </c>
      <c r="E7" s="346">
        <v>0</v>
      </c>
      <c r="F7" s="349">
        <v>0.25</v>
      </c>
      <c r="G7" s="346">
        <v>5</v>
      </c>
      <c r="H7" s="349">
        <v>0.25</v>
      </c>
      <c r="I7" s="346">
        <v>6</v>
      </c>
      <c r="J7" s="349">
        <v>0.25</v>
      </c>
      <c r="K7" s="346">
        <v>9</v>
      </c>
      <c r="M7" s="350">
        <f>(D7*E7+F7*G7+H7*I7+J7*K7)/1</f>
        <v>5</v>
      </c>
    </row>
    <row r="8" spans="1:13" x14ac:dyDescent="0.3">
      <c r="A8" s="348">
        <v>0.3</v>
      </c>
      <c r="C8" s="346" t="s">
        <v>226</v>
      </c>
      <c r="D8" s="349">
        <v>0.25</v>
      </c>
      <c r="E8" s="346">
        <v>0</v>
      </c>
      <c r="F8" s="349">
        <v>0.25</v>
      </c>
      <c r="G8" s="346">
        <v>10</v>
      </c>
      <c r="H8" s="349">
        <v>0.25</v>
      </c>
      <c r="I8" s="346">
        <v>12</v>
      </c>
      <c r="J8" s="349">
        <v>0.25</v>
      </c>
      <c r="K8" s="346">
        <v>18</v>
      </c>
      <c r="M8" s="350">
        <f>(D8*E8+F8*G8+H8*I8+J8*K8)/1</f>
        <v>10</v>
      </c>
    </row>
    <row r="9" spans="1:13" x14ac:dyDescent="0.3">
      <c r="A9" s="348">
        <v>0.4</v>
      </c>
      <c r="C9" s="346" t="s">
        <v>227</v>
      </c>
      <c r="D9" s="349">
        <v>0.25</v>
      </c>
      <c r="E9" s="346">
        <v>0</v>
      </c>
      <c r="F9" s="349">
        <v>0.25</v>
      </c>
      <c r="G9" s="346">
        <v>10</v>
      </c>
      <c r="H9" s="349">
        <v>0.25</v>
      </c>
      <c r="I9" s="346">
        <v>12</v>
      </c>
      <c r="J9" s="349">
        <v>0.25</v>
      </c>
      <c r="K9" s="346">
        <v>18</v>
      </c>
      <c r="M9" s="350">
        <f>(D9*E9+F9*G9+H9*I9+J9*K9)/1</f>
        <v>10</v>
      </c>
    </row>
    <row r="10" spans="1:13" x14ac:dyDescent="0.3">
      <c r="A10" s="348">
        <v>0.45</v>
      </c>
      <c r="C10" s="351" t="s">
        <v>228</v>
      </c>
      <c r="D10" s="352" t="s">
        <v>229</v>
      </c>
      <c r="E10" s="346">
        <v>0</v>
      </c>
      <c r="F10" s="352">
        <v>0</v>
      </c>
      <c r="G10" s="346">
        <v>10</v>
      </c>
      <c r="H10" s="352">
        <v>0</v>
      </c>
      <c r="I10" s="346">
        <v>12</v>
      </c>
      <c r="J10" s="352">
        <v>1</v>
      </c>
      <c r="K10" s="346">
        <v>18</v>
      </c>
      <c r="M10" s="350">
        <f>(D10*E10)+(F10*G10)+(H10*I10)+(J10*K10)</f>
        <v>18</v>
      </c>
    </row>
    <row r="11" spans="1:13" x14ac:dyDescent="0.3">
      <c r="A11" s="348">
        <v>0.5</v>
      </c>
      <c r="C11" s="346" t="s">
        <v>230</v>
      </c>
      <c r="D11" s="346">
        <v>1.7</v>
      </c>
      <c r="F11" s="346">
        <v>1.7</v>
      </c>
      <c r="H11" s="346">
        <v>1.7</v>
      </c>
      <c r="J11" s="346">
        <v>1.7</v>
      </c>
    </row>
    <row r="12" spans="1:13" x14ac:dyDescent="0.3">
      <c r="A12" s="348">
        <v>0.6</v>
      </c>
    </row>
    <row r="13" spans="1:13" x14ac:dyDescent="0.3">
      <c r="A13" s="348">
        <v>0.65</v>
      </c>
    </row>
    <row r="14" spans="1:13" x14ac:dyDescent="0.3">
      <c r="A14" s="348">
        <v>0.7</v>
      </c>
      <c r="D14" s="347"/>
    </row>
    <row r="15" spans="1:13" x14ac:dyDescent="0.3">
      <c r="A15" s="348">
        <v>0.75</v>
      </c>
      <c r="D15" s="404"/>
      <c r="E15" s="404"/>
      <c r="F15" s="404"/>
      <c r="G15" s="404"/>
      <c r="H15" s="404"/>
      <c r="I15" s="404"/>
      <c r="J15" s="404"/>
      <c r="K15" s="404"/>
    </row>
    <row r="16" spans="1:13" x14ac:dyDescent="0.3">
      <c r="A16" s="348">
        <v>0.8</v>
      </c>
      <c r="C16" s="347"/>
    </row>
    <row r="17" spans="1:13" x14ac:dyDescent="0.3">
      <c r="A17" s="348">
        <v>0.85</v>
      </c>
      <c r="D17" s="349"/>
      <c r="F17" s="349"/>
      <c r="H17" s="349"/>
      <c r="J17" s="349"/>
      <c r="M17" s="350"/>
    </row>
    <row r="18" spans="1:13" x14ac:dyDescent="0.3">
      <c r="A18" s="348">
        <v>0.9</v>
      </c>
      <c r="D18" s="349"/>
      <c r="F18" s="349"/>
      <c r="H18" s="349"/>
      <c r="J18" s="349"/>
      <c r="M18" s="350"/>
    </row>
    <row r="19" spans="1:13" x14ac:dyDescent="0.3">
      <c r="A19" s="348">
        <v>0.95</v>
      </c>
      <c r="D19" s="349"/>
      <c r="F19" s="349"/>
      <c r="H19" s="349"/>
      <c r="J19" s="349"/>
      <c r="M19" s="350"/>
    </row>
    <row r="20" spans="1:13" x14ac:dyDescent="0.3">
      <c r="A20" s="348">
        <v>1</v>
      </c>
      <c r="D20" s="349"/>
      <c r="F20" s="349"/>
      <c r="H20" s="349"/>
      <c r="J20" s="349"/>
      <c r="M20" s="350"/>
    </row>
    <row r="21" spans="1:13" x14ac:dyDescent="0.3">
      <c r="D21" s="349"/>
      <c r="F21" s="349"/>
      <c r="H21" s="349"/>
      <c r="J21" s="349"/>
      <c r="M21" s="350"/>
    </row>
    <row r="22" spans="1:13" x14ac:dyDescent="0.3">
      <c r="C22" s="351"/>
      <c r="D22" s="349"/>
      <c r="F22" s="349"/>
      <c r="H22" s="349"/>
      <c r="J22" s="349"/>
      <c r="M22" s="350"/>
    </row>
    <row r="25" spans="1:13" x14ac:dyDescent="0.3">
      <c r="C25" s="353" t="s">
        <v>231</v>
      </c>
      <c r="D25" s="405" t="s">
        <v>232</v>
      </c>
      <c r="E25" s="406"/>
      <c r="F25" s="407"/>
      <c r="G25" s="405" t="s">
        <v>233</v>
      </c>
      <c r="H25" s="406"/>
      <c r="I25" s="407"/>
    </row>
    <row r="26" spans="1:13" x14ac:dyDescent="0.3">
      <c r="C26" s="354"/>
      <c r="D26" s="349" t="s">
        <v>234</v>
      </c>
      <c r="E26" s="349" t="s">
        <v>235</v>
      </c>
      <c r="F26" s="349" t="s">
        <v>236</v>
      </c>
      <c r="G26" s="349" t="s">
        <v>237</v>
      </c>
      <c r="H26" s="349" t="s">
        <v>238</v>
      </c>
      <c r="I26" s="349" t="s">
        <v>239</v>
      </c>
      <c r="J26" s="355" t="s">
        <v>240</v>
      </c>
      <c r="K26" s="349" t="s">
        <v>241</v>
      </c>
    </row>
    <row r="27" spans="1:13" x14ac:dyDescent="0.3">
      <c r="C27" s="353" t="s">
        <v>242</v>
      </c>
      <c r="D27" s="356"/>
      <c r="E27" s="357"/>
      <c r="F27" s="358"/>
      <c r="G27" s="356"/>
      <c r="H27" s="357"/>
      <c r="I27" s="358"/>
      <c r="J27" s="359">
        <v>150</v>
      </c>
      <c r="K27" s="353">
        <v>375</v>
      </c>
    </row>
    <row r="28" spans="1:13" x14ac:dyDescent="0.3">
      <c r="C28" s="360" t="s">
        <v>243</v>
      </c>
      <c r="D28" s="356"/>
      <c r="E28" s="357"/>
      <c r="F28" s="358"/>
      <c r="G28" s="356"/>
      <c r="H28" s="357"/>
      <c r="I28" s="358"/>
      <c r="J28" s="356">
        <v>25</v>
      </c>
      <c r="K28" s="360">
        <v>50</v>
      </c>
    </row>
    <row r="29" spans="1:13" x14ac:dyDescent="0.3">
      <c r="C29" s="360" t="s">
        <v>244</v>
      </c>
      <c r="D29" s="356">
        <v>15</v>
      </c>
      <c r="E29" s="357">
        <v>25</v>
      </c>
      <c r="F29" s="358">
        <v>50</v>
      </c>
      <c r="G29" s="356">
        <v>40</v>
      </c>
      <c r="H29" s="361">
        <v>60</v>
      </c>
      <c r="I29" s="358">
        <v>100</v>
      </c>
      <c r="J29" s="356"/>
      <c r="K29" s="360"/>
    </row>
    <row r="30" spans="1:13" x14ac:dyDescent="0.3">
      <c r="C30" s="360" t="s">
        <v>245</v>
      </c>
      <c r="D30" s="356">
        <v>40</v>
      </c>
      <c r="E30" s="357">
        <v>80</v>
      </c>
      <c r="F30" s="358">
        <v>120</v>
      </c>
      <c r="G30" s="356">
        <v>80</v>
      </c>
      <c r="H30" s="361">
        <v>140</v>
      </c>
      <c r="I30" s="358">
        <v>200</v>
      </c>
      <c r="J30" s="356"/>
      <c r="K30" s="360"/>
    </row>
    <row r="31" spans="1:13" x14ac:dyDescent="0.3">
      <c r="C31" s="354" t="s">
        <v>246</v>
      </c>
      <c r="D31" s="362">
        <v>15</v>
      </c>
      <c r="E31" s="363">
        <v>25</v>
      </c>
      <c r="F31" s="364">
        <v>40</v>
      </c>
      <c r="G31" s="362">
        <v>55</v>
      </c>
      <c r="H31" s="363">
        <v>65</v>
      </c>
      <c r="I31" s="364">
        <v>80</v>
      </c>
      <c r="J31" s="362"/>
      <c r="K31" s="354"/>
    </row>
    <row r="34" spans="3:4" x14ac:dyDescent="0.3">
      <c r="C34" s="365" t="s">
        <v>247</v>
      </c>
      <c r="D34" s="366"/>
    </row>
    <row r="35" spans="3:4" x14ac:dyDescent="0.3">
      <c r="C35" s="359" t="s">
        <v>248</v>
      </c>
      <c r="D35" s="367">
        <v>5</v>
      </c>
    </row>
    <row r="36" spans="3:4" x14ac:dyDescent="0.3">
      <c r="C36" s="356" t="s">
        <v>249</v>
      </c>
      <c r="D36" s="368">
        <v>10</v>
      </c>
    </row>
    <row r="37" spans="3:4" x14ac:dyDescent="0.3">
      <c r="C37" s="369" t="s">
        <v>250</v>
      </c>
      <c r="D37" s="368">
        <v>15</v>
      </c>
    </row>
    <row r="38" spans="3:4" x14ac:dyDescent="0.3">
      <c r="C38" s="369" t="s">
        <v>251</v>
      </c>
      <c r="D38" s="368">
        <v>20</v>
      </c>
    </row>
    <row r="39" spans="3:4" x14ac:dyDescent="0.3">
      <c r="C39" s="369" t="s">
        <v>252</v>
      </c>
      <c r="D39" s="368">
        <v>40</v>
      </c>
    </row>
    <row r="40" spans="3:4" x14ac:dyDescent="0.3">
      <c r="C40" s="369" t="s">
        <v>253</v>
      </c>
      <c r="D40" s="368">
        <v>80</v>
      </c>
    </row>
    <row r="41" spans="3:4" x14ac:dyDescent="0.3">
      <c r="C41" s="356" t="s">
        <v>254</v>
      </c>
      <c r="D41" s="368">
        <v>150</v>
      </c>
    </row>
    <row r="42" spans="3:4" x14ac:dyDescent="0.3">
      <c r="C42" s="356" t="s">
        <v>255</v>
      </c>
      <c r="D42" s="368">
        <v>375</v>
      </c>
    </row>
    <row r="43" spans="3:4" x14ac:dyDescent="0.3">
      <c r="C43" s="356" t="s">
        <v>256</v>
      </c>
      <c r="D43" s="368">
        <v>25</v>
      </c>
    </row>
    <row r="44" spans="3:4" x14ac:dyDescent="0.3">
      <c r="C44" s="356" t="s">
        <v>257</v>
      </c>
      <c r="D44" s="368">
        <v>15</v>
      </c>
    </row>
    <row r="45" spans="3:4" x14ac:dyDescent="0.3">
      <c r="C45" s="356" t="s">
        <v>258</v>
      </c>
      <c r="D45" s="368">
        <v>25</v>
      </c>
    </row>
    <row r="46" spans="3:4" x14ac:dyDescent="0.3">
      <c r="C46" s="356" t="s">
        <v>259</v>
      </c>
      <c r="D46" s="368">
        <v>50</v>
      </c>
    </row>
    <row r="47" spans="3:4" x14ac:dyDescent="0.3">
      <c r="C47" s="356" t="s">
        <v>260</v>
      </c>
      <c r="D47" s="368">
        <v>40</v>
      </c>
    </row>
    <row r="48" spans="3:4" x14ac:dyDescent="0.3">
      <c r="C48" s="356" t="s">
        <v>261</v>
      </c>
      <c r="D48" s="368">
        <v>80</v>
      </c>
    </row>
    <row r="49" spans="3:4" x14ac:dyDescent="0.3">
      <c r="C49" s="356" t="s">
        <v>262</v>
      </c>
      <c r="D49" s="368">
        <v>120</v>
      </c>
    </row>
    <row r="50" spans="3:4" x14ac:dyDescent="0.3">
      <c r="C50" s="356" t="s">
        <v>263</v>
      </c>
      <c r="D50" s="368">
        <v>15</v>
      </c>
    </row>
    <row r="51" spans="3:4" x14ac:dyDescent="0.3">
      <c r="C51" s="356" t="s">
        <v>264</v>
      </c>
      <c r="D51" s="368">
        <v>25</v>
      </c>
    </row>
    <row r="52" spans="3:4" x14ac:dyDescent="0.3">
      <c r="C52" s="356" t="s">
        <v>265</v>
      </c>
      <c r="D52" s="368">
        <v>40</v>
      </c>
    </row>
    <row r="53" spans="3:4" x14ac:dyDescent="0.3">
      <c r="C53" s="362"/>
      <c r="D53" s="370">
        <v>0</v>
      </c>
    </row>
  </sheetData>
  <sheetProtection selectLockedCells="1" selectUnlockedCells="1"/>
  <mergeCells count="10">
    <mergeCell ref="D25:F25"/>
    <mergeCell ref="G25:I25"/>
    <mergeCell ref="D3:E3"/>
    <mergeCell ref="F3:G3"/>
    <mergeCell ref="H3:I3"/>
    <mergeCell ref="J3:K3"/>
    <mergeCell ref="D15:E15"/>
    <mergeCell ref="F15:G15"/>
    <mergeCell ref="H15:I15"/>
    <mergeCell ref="J15:K1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17</vt:i4>
      </vt:variant>
    </vt:vector>
  </HeadingPairs>
  <TitlesOfParts>
    <vt:vector size="21" baseType="lpstr">
      <vt:lpstr>Kalkulationstool_WB-Angebot</vt:lpstr>
      <vt:lpstr>Stundensaetze PersonalUni</vt:lpstr>
      <vt:lpstr>HIS-Ersteinrichtkost</vt:lpstr>
      <vt:lpstr>Hilfstabelle</vt:lpstr>
      <vt:lpstr>Cluster</vt:lpstr>
      <vt:lpstr>'HIS-Ersteinrichtkost'!Druckbereich</vt:lpstr>
      <vt:lpstr>'Kalkulationstool_WB-Angebot'!Druckbereich</vt:lpstr>
      <vt:lpstr>'Kalkulationstool_WB-Angebot'!Drucktitel</vt:lpstr>
      <vt:lpstr>Entgeltgruppe</vt:lpstr>
      <vt:lpstr>EntgeltgruppeAlle</vt:lpstr>
      <vt:lpstr>EntgeltgruppeHiWi</vt:lpstr>
      <vt:lpstr>Gewinnzuschlag</vt:lpstr>
      <vt:lpstr>Jahr</vt:lpstr>
      <vt:lpstr>Monat</vt:lpstr>
      <vt:lpstr>Stellenanteil</vt:lpstr>
      <vt:lpstr>Tag</vt:lpstr>
      <vt:lpstr>Test</vt:lpstr>
      <vt:lpstr>Umsatzsteuer</vt:lpstr>
      <vt:lpstr>Vergütung</vt:lpstr>
      <vt:lpstr>Zuschlag</vt:lpstr>
      <vt:lpstr>Zuschlagssatz</vt:lpstr>
    </vt:vector>
  </TitlesOfParts>
  <Company>Justus-Liebig-Universität Gießen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Splinter, Oliver</dc:creator>
  <cp:lastModifiedBy>Splinter, Oliver</cp:lastModifiedBy>
  <dcterms:created xsi:type="dcterms:W3CDTF">2025-12-10T08:28:09Z</dcterms:created>
  <dcterms:modified xsi:type="dcterms:W3CDTF">2026-02-04T09:37:57Z</dcterms:modified>
</cp:coreProperties>
</file>