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P:\Horizon Europe\5_Projektmanagement\2 Gruppen\AG_Peko\Version_2.2 öffentlich\"/>
    </mc:Choice>
  </mc:AlternateContent>
  <xr:revisionPtr revIDLastSave="0" documentId="13_ncr:1_{ABB4F4F8-A37D-471C-BA08-7003CA3DE6A7}" xr6:coauthVersionLast="47" xr6:coauthVersionMax="47" xr10:uidLastSave="{00000000-0000-0000-0000-000000000000}"/>
  <bookViews>
    <workbookView xWindow="-28920" yWindow="-3780" windowWidth="29040" windowHeight="15720" tabRatio="964" xr2:uid="{00000000-000D-0000-FFFF-FFFF00000000}"/>
  </bookViews>
  <sheets>
    <sheet name="Disclaimer" sheetId="1" r:id="rId1"/>
    <sheet name="Liesmich Readme" sheetId="2" r:id="rId2"/>
    <sheet name="Basic project data" sheetId="3" r:id="rId3"/>
    <sheet name="Overview employees" sheetId="4" r:id="rId4"/>
    <sheet name="Overview reports" sheetId="5" r:id="rId5"/>
    <sheet name="Drop-down Liste" sheetId="6" state="hidden" r:id="rId6"/>
    <sheet name="Example" sheetId="7" r:id="rId7"/>
    <sheet name="Musterfrau" sheetId="8" r:id="rId8"/>
    <sheet name="Mustermann" sheetId="9" r:id="rId9"/>
    <sheet name="Musterhaft" sheetId="10" r:id="rId10"/>
    <sheet name="Studi_Mustermensch" sheetId="11" r:id="rId11"/>
    <sheet name="fester_Mustermitarbeiter" sheetId="12" r:id="rId12"/>
    <sheet name="Musterdoktor" sheetId="20" r:id="rId13"/>
    <sheet name="Musterreport" sheetId="14" r:id="rId14"/>
    <sheet name="Name_9" sheetId="15" r:id="rId15"/>
    <sheet name="Name_10" sheetId="16" r:id="rId16"/>
    <sheet name="languages" sheetId="17" state="hidden" r:id="rId17"/>
    <sheet name="languages_ex" sheetId="18" state="hidden" r:id="rId18"/>
  </sheets>
  <definedNames>
    <definedName name="_xlnm.Print_Area" localSheetId="1">'Liesmich Readme'!$A$1:$A$119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8" i="20" l="1"/>
  <c r="AC28" i="20"/>
  <c r="AB28" i="20"/>
  <c r="AA28" i="20"/>
  <c r="Z28" i="20"/>
  <c r="Y28" i="20"/>
  <c r="X28" i="20"/>
  <c r="W28" i="20"/>
  <c r="V28" i="20"/>
  <c r="U28" i="20"/>
  <c r="T28" i="20"/>
  <c r="S28" i="20"/>
  <c r="R28" i="20"/>
  <c r="Q28" i="20"/>
  <c r="P28" i="20"/>
  <c r="AD26" i="20"/>
  <c r="AD27" i="20" s="1"/>
  <c r="AC26" i="20"/>
  <c r="AC27" i="20" s="1"/>
  <c r="AB26" i="20"/>
  <c r="AB27" i="20" s="1"/>
  <c r="AA26" i="20"/>
  <c r="AA27" i="20" s="1"/>
  <c r="Z26" i="20"/>
  <c r="Z27" i="20" s="1"/>
  <c r="Y26" i="20"/>
  <c r="Y27" i="20" s="1"/>
  <c r="X26" i="20"/>
  <c r="X27" i="20" s="1"/>
  <c r="W26" i="20"/>
  <c r="W27" i="20" s="1"/>
  <c r="V26" i="20"/>
  <c r="V27" i="20" s="1"/>
  <c r="U26" i="20"/>
  <c r="U27" i="20" s="1"/>
  <c r="T26" i="20"/>
  <c r="T27" i="20" s="1"/>
  <c r="S26" i="20"/>
  <c r="S27" i="20" s="1"/>
  <c r="R26" i="20"/>
  <c r="R27" i="20" s="1"/>
  <c r="Q26" i="20"/>
  <c r="Q27" i="20" s="1"/>
  <c r="P26" i="20"/>
  <c r="P27" i="20" s="1"/>
  <c r="AD24" i="20"/>
  <c r="AD25" i="20" s="1"/>
  <c r="AC24" i="20"/>
  <c r="AC25" i="20" s="1"/>
  <c r="AB24" i="20"/>
  <c r="AB25" i="20" s="1"/>
  <c r="AA24" i="20"/>
  <c r="AA25" i="20" s="1"/>
  <c r="Z24" i="20"/>
  <c r="Z25" i="20" s="1"/>
  <c r="Y24" i="20"/>
  <c r="Y25" i="20" s="1"/>
  <c r="X24" i="20"/>
  <c r="X25" i="20" s="1"/>
  <c r="W24" i="20"/>
  <c r="W25" i="20" s="1"/>
  <c r="V24" i="20"/>
  <c r="V25" i="20" s="1"/>
  <c r="U24" i="20"/>
  <c r="U25" i="20" s="1"/>
  <c r="T24" i="20"/>
  <c r="T25" i="20" s="1"/>
  <c r="S24" i="20"/>
  <c r="S25" i="20" s="1"/>
  <c r="R24" i="20"/>
  <c r="R25" i="20" s="1"/>
  <c r="Q24" i="20"/>
  <c r="Q25" i="20" s="1"/>
  <c r="P24" i="20"/>
  <c r="P25" i="20" s="1"/>
  <c r="AD112" i="20"/>
  <c r="AC112" i="20"/>
  <c r="AB112" i="20"/>
  <c r="AA112" i="20"/>
  <c r="Z112" i="20"/>
  <c r="Y112" i="20"/>
  <c r="X112" i="20"/>
  <c r="W112" i="20"/>
  <c r="V112" i="20"/>
  <c r="U112" i="20"/>
  <c r="T112" i="20"/>
  <c r="S112" i="20"/>
  <c r="R112" i="20"/>
  <c r="Q112" i="20"/>
  <c r="P112" i="20"/>
  <c r="AD127" i="20"/>
  <c r="AC127" i="20"/>
  <c r="AB127" i="20"/>
  <c r="AA127" i="20"/>
  <c r="Z127" i="20"/>
  <c r="Y127" i="20"/>
  <c r="X127" i="20"/>
  <c r="W127" i="20"/>
  <c r="V127" i="20"/>
  <c r="U127" i="20"/>
  <c r="T127" i="20"/>
  <c r="S127" i="20"/>
  <c r="R127" i="20"/>
  <c r="Q127" i="20"/>
  <c r="P127" i="20"/>
  <c r="AD142" i="20"/>
  <c r="AC142" i="20"/>
  <c r="AB142" i="20"/>
  <c r="AA142" i="20"/>
  <c r="Z142" i="20"/>
  <c r="Y142" i="20"/>
  <c r="X142" i="20"/>
  <c r="W142" i="20"/>
  <c r="V142" i="20"/>
  <c r="U142" i="20"/>
  <c r="T142" i="20"/>
  <c r="S142" i="20"/>
  <c r="R142" i="20"/>
  <c r="Q142" i="20"/>
  <c r="P142" i="20"/>
  <c r="AD157" i="20"/>
  <c r="AC157" i="20"/>
  <c r="AB157" i="20"/>
  <c r="AA157" i="20"/>
  <c r="Z157" i="20"/>
  <c r="Y157" i="20"/>
  <c r="X157" i="20"/>
  <c r="W157" i="20"/>
  <c r="V157" i="20"/>
  <c r="U157" i="20"/>
  <c r="T157" i="20"/>
  <c r="S157" i="20"/>
  <c r="R157" i="20"/>
  <c r="Q157" i="20"/>
  <c r="P157" i="20"/>
  <c r="AD97" i="20"/>
  <c r="AC97" i="20"/>
  <c r="AB97" i="20"/>
  <c r="AA97" i="20"/>
  <c r="Z97" i="20"/>
  <c r="Y97" i="20"/>
  <c r="X97" i="20"/>
  <c r="W97" i="20"/>
  <c r="V97" i="20"/>
  <c r="U97" i="20"/>
  <c r="T97" i="20"/>
  <c r="S97" i="20"/>
  <c r="R97" i="20"/>
  <c r="Q97" i="20"/>
  <c r="P97" i="20"/>
  <c r="AD82" i="20"/>
  <c r="AC82" i="20"/>
  <c r="AB82" i="20"/>
  <c r="AA82" i="20"/>
  <c r="Z82" i="20"/>
  <c r="Y82" i="20"/>
  <c r="X82" i="20"/>
  <c r="W82" i="20"/>
  <c r="V82" i="20"/>
  <c r="U82" i="20"/>
  <c r="T82" i="20"/>
  <c r="S82" i="20"/>
  <c r="R82" i="20"/>
  <c r="Q82" i="20"/>
  <c r="P82" i="20"/>
  <c r="AD67" i="20"/>
  <c r="AC67" i="20"/>
  <c r="AB67" i="20"/>
  <c r="AA67" i="20"/>
  <c r="Z67" i="20"/>
  <c r="Y67" i="20"/>
  <c r="X67" i="20"/>
  <c r="W67" i="20"/>
  <c r="V67" i="20"/>
  <c r="U67" i="20"/>
  <c r="T67" i="20"/>
  <c r="S67" i="20"/>
  <c r="R67" i="20"/>
  <c r="Q67" i="20"/>
  <c r="P67" i="20"/>
  <c r="J48" i="20"/>
  <c r="J47" i="20"/>
  <c r="J46" i="20"/>
  <c r="J45" i="20"/>
  <c r="J44" i="20"/>
  <c r="J43" i="20"/>
  <c r="J42" i="20"/>
  <c r="J41" i="20"/>
  <c r="J40" i="20"/>
  <c r="J39" i="20"/>
  <c r="J38" i="20"/>
  <c r="J37" i="20"/>
  <c r="J36" i="20"/>
  <c r="J35" i="20"/>
  <c r="AF28" i="16"/>
  <c r="AF26" i="16"/>
  <c r="AF27" i="16" s="1"/>
  <c r="AF25" i="16"/>
  <c r="AF24" i="16"/>
  <c r="AG24" i="16" s="1"/>
  <c r="AG25" i="16" s="1"/>
  <c r="AF22" i="16"/>
  <c r="AF23" i="16" s="1"/>
  <c r="AF21" i="16"/>
  <c r="AG20" i="16"/>
  <c r="AG21" i="16" s="1"/>
  <c r="AF20" i="16"/>
  <c r="AF28" i="15"/>
  <c r="AF26" i="15"/>
  <c r="AF27" i="15" s="1"/>
  <c r="AF24" i="15"/>
  <c r="AF25" i="15" s="1"/>
  <c r="AF22" i="15"/>
  <c r="AF23" i="15" s="1"/>
  <c r="AF21" i="15"/>
  <c r="AG20" i="15"/>
  <c r="AG21" i="15" s="1"/>
  <c r="AF20" i="15"/>
  <c r="AF28" i="14"/>
  <c r="AF26" i="14"/>
  <c r="AF27" i="14" s="1"/>
  <c r="AF24" i="14"/>
  <c r="AF25" i="14" s="1"/>
  <c r="AF22" i="14"/>
  <c r="AF23" i="14" s="1"/>
  <c r="AF21" i="14"/>
  <c r="AG20" i="14"/>
  <c r="AG21" i="14" s="1"/>
  <c r="AF20" i="14"/>
  <c r="AF28" i="12"/>
  <c r="AF26" i="12"/>
  <c r="AF27" i="12" s="1"/>
  <c r="AF24" i="12"/>
  <c r="AF25" i="12" s="1"/>
  <c r="AF22" i="12"/>
  <c r="AF23" i="12" s="1"/>
  <c r="AF21" i="12"/>
  <c r="AG20" i="12"/>
  <c r="AG21" i="12" s="1"/>
  <c r="AF20" i="12"/>
  <c r="AF28" i="11"/>
  <c r="AF26" i="11"/>
  <c r="AG26" i="11" s="1"/>
  <c r="AF24" i="11"/>
  <c r="AF25" i="11" s="1"/>
  <c r="AF22" i="11"/>
  <c r="AG22" i="11" s="1"/>
  <c r="AF21" i="11"/>
  <c r="AG20" i="11"/>
  <c r="AG21" i="11" s="1"/>
  <c r="AF20" i="11"/>
  <c r="AF28" i="10"/>
  <c r="AF26" i="10"/>
  <c r="AF27" i="10" s="1"/>
  <c r="AF24" i="10"/>
  <c r="AF25" i="10" s="1"/>
  <c r="AF22" i="10"/>
  <c r="AG22" i="10" s="1"/>
  <c r="AF21" i="10"/>
  <c r="AG20" i="10"/>
  <c r="AG21" i="10" s="1"/>
  <c r="AF20" i="10"/>
  <c r="AF28" i="9"/>
  <c r="AF26" i="9"/>
  <c r="AG26" i="9" s="1"/>
  <c r="AF24" i="9"/>
  <c r="AF25" i="9" s="1"/>
  <c r="AF22" i="9"/>
  <c r="AF23" i="9" s="1"/>
  <c r="AF21" i="9"/>
  <c r="AG20" i="9"/>
  <c r="AG21" i="9" s="1"/>
  <c r="AF20" i="9"/>
  <c r="AF28" i="8"/>
  <c r="AF26" i="8"/>
  <c r="AF27" i="8" s="1"/>
  <c r="AF24" i="8"/>
  <c r="AF25" i="8" s="1"/>
  <c r="AF22" i="8"/>
  <c r="AG22" i="8" s="1"/>
  <c r="AF21" i="8"/>
  <c r="AG20" i="8"/>
  <c r="AG21" i="8" s="1"/>
  <c r="AF20" i="8"/>
  <c r="AF28" i="7"/>
  <c r="AF26" i="7"/>
  <c r="AF27" i="7" s="1"/>
  <c r="AF24" i="7"/>
  <c r="AF25" i="7" s="1"/>
  <c r="AF22" i="7"/>
  <c r="AG22" i="7" s="1"/>
  <c r="AF21" i="7"/>
  <c r="AG20" i="7"/>
  <c r="AG21" i="7" s="1"/>
  <c r="AF20" i="7"/>
  <c r="H9" i="4"/>
  <c r="K85" i="4"/>
  <c r="S25" i="4"/>
  <c r="P69" i="4"/>
  <c r="P52" i="4"/>
  <c r="I96" i="4"/>
  <c r="Q25" i="4"/>
  <c r="Q75" i="4"/>
  <c r="G62" i="4"/>
  <c r="M47" i="4"/>
  <c r="H80" i="4"/>
  <c r="T30" i="4"/>
  <c r="L63" i="4"/>
  <c r="Q44" i="4"/>
  <c r="O21" i="4"/>
  <c r="O11" i="4"/>
  <c r="Q42" i="4"/>
  <c r="M63" i="4"/>
  <c r="K74" i="4"/>
  <c r="T46" i="4"/>
  <c r="M62" i="4"/>
  <c r="S40" i="4"/>
  <c r="M90" i="4"/>
  <c r="G99" i="4"/>
  <c r="R11" i="4"/>
  <c r="Q92" i="4"/>
  <c r="R29" i="4"/>
  <c r="J96" i="4"/>
  <c r="Q26" i="4"/>
  <c r="R95" i="4"/>
  <c r="K18" i="4"/>
  <c r="K92" i="4"/>
  <c r="T54" i="4"/>
  <c r="O67" i="4"/>
  <c r="Q46" i="4"/>
  <c r="S54" i="4"/>
  <c r="S10" i="4"/>
  <c r="K45" i="4"/>
  <c r="I99" i="4"/>
  <c r="F35" i="4"/>
  <c r="M87" i="4"/>
  <c r="F55" i="4"/>
  <c r="M101" i="4"/>
  <c r="R12" i="4"/>
  <c r="I9" i="4"/>
  <c r="P84" i="4"/>
  <c r="L35" i="4"/>
  <c r="T103" i="4"/>
  <c r="F76" i="4"/>
  <c r="F84" i="4"/>
  <c r="N101" i="4"/>
  <c r="F26" i="4"/>
  <c r="I22" i="4"/>
  <c r="L43" i="4"/>
  <c r="M102" i="4"/>
  <c r="M26" i="4"/>
  <c r="J34" i="4"/>
  <c r="N90" i="4"/>
  <c r="K11" i="4"/>
  <c r="R20" i="4"/>
  <c r="M66" i="4"/>
  <c r="M79" i="4"/>
  <c r="T42" i="4"/>
  <c r="L19" i="4"/>
  <c r="O98" i="4"/>
  <c r="Q66" i="4"/>
  <c r="J36" i="4"/>
  <c r="P98" i="4"/>
  <c r="G98" i="4"/>
  <c r="M13" i="4"/>
  <c r="R98" i="4"/>
  <c r="T37" i="4"/>
  <c r="L97" i="4"/>
  <c r="P68" i="4"/>
  <c r="F74" i="4"/>
  <c r="S81" i="4"/>
  <c r="S59" i="4"/>
  <c r="J19" i="4"/>
  <c r="L8" i="4"/>
  <c r="T79" i="4"/>
  <c r="M52" i="4"/>
  <c r="J59" i="4"/>
  <c r="H90" i="4"/>
  <c r="M45" i="4"/>
  <c r="J35" i="4"/>
  <c r="I43" i="4"/>
  <c r="T10" i="4"/>
  <c r="K8" i="4"/>
  <c r="G13" i="4"/>
  <c r="N48" i="4"/>
  <c r="Q59" i="4"/>
  <c r="F48" i="4"/>
  <c r="M103" i="4"/>
  <c r="L20" i="4"/>
  <c r="S58" i="4"/>
  <c r="G32" i="4"/>
  <c r="I30" i="4"/>
  <c r="L81" i="4"/>
  <c r="J80" i="4"/>
  <c r="P85" i="4"/>
  <c r="K47" i="4"/>
  <c r="O29" i="4"/>
  <c r="P14" i="4"/>
  <c r="T58" i="4"/>
  <c r="N52" i="4"/>
  <c r="P25" i="4"/>
  <c r="M40" i="4"/>
  <c r="J54" i="4"/>
  <c r="F40" i="4"/>
  <c r="R31" i="4"/>
  <c r="Q100" i="4"/>
  <c r="F33" i="4"/>
  <c r="T55" i="4"/>
  <c r="S8" i="4"/>
  <c r="T66" i="4"/>
  <c r="S67" i="4"/>
  <c r="N18" i="4"/>
  <c r="L92" i="4"/>
  <c r="H63" i="4"/>
  <c r="G51" i="4"/>
  <c r="K9" i="4"/>
  <c r="I53" i="4"/>
  <c r="F89" i="4"/>
  <c r="Q52" i="4"/>
  <c r="H77" i="4"/>
  <c r="T48" i="4"/>
  <c r="P21" i="4"/>
  <c r="G35" i="4"/>
  <c r="O42" i="4"/>
  <c r="K24" i="4"/>
  <c r="O37" i="4"/>
  <c r="L15" i="4"/>
  <c r="S42" i="4"/>
  <c r="K89" i="4"/>
  <c r="K78" i="4"/>
  <c r="I77" i="4"/>
  <c r="S62" i="4"/>
  <c r="N34" i="4"/>
  <c r="O24" i="4"/>
  <c r="P20" i="4"/>
  <c r="K56" i="4"/>
  <c r="H68" i="4"/>
  <c r="H14" i="4"/>
  <c r="M42" i="4"/>
  <c r="L26" i="4"/>
  <c r="Q78" i="4"/>
  <c r="P35" i="4"/>
  <c r="K86" i="4"/>
  <c r="Q34" i="4"/>
  <c r="H24" i="4"/>
  <c r="H15" i="4"/>
  <c r="K25" i="4"/>
  <c r="L51" i="4"/>
  <c r="T64" i="4"/>
  <c r="Q74" i="4"/>
  <c r="I36" i="4"/>
  <c r="Q65" i="4"/>
  <c r="P31" i="4"/>
  <c r="H25" i="4"/>
  <c r="R55" i="4"/>
  <c r="I8" i="4"/>
  <c r="P40" i="4"/>
  <c r="S45" i="4"/>
  <c r="J20" i="4"/>
  <c r="Q8" i="4"/>
  <c r="T44" i="4"/>
  <c r="L66" i="4"/>
  <c r="N73" i="4"/>
  <c r="L10" i="4"/>
  <c r="O47" i="4"/>
  <c r="G21" i="4"/>
  <c r="F78" i="4"/>
  <c r="I44" i="4"/>
  <c r="S79" i="4"/>
  <c r="N97" i="4"/>
  <c r="N76" i="4"/>
  <c r="S77" i="4"/>
  <c r="K102" i="4"/>
  <c r="M97" i="4"/>
  <c r="R19" i="4"/>
  <c r="F14" i="4"/>
  <c r="G37" i="4"/>
  <c r="O88" i="4"/>
  <c r="L67" i="4"/>
  <c r="G95" i="4"/>
  <c r="J10" i="4"/>
  <c r="P48" i="4"/>
  <c r="Q80" i="4"/>
  <c r="Q67" i="4"/>
  <c r="O43" i="4"/>
  <c r="L47" i="4"/>
  <c r="T36" i="4"/>
  <c r="T96" i="4"/>
  <c r="J37" i="4"/>
  <c r="F103" i="4"/>
  <c r="K14" i="4"/>
  <c r="F85" i="4"/>
  <c r="P88" i="4"/>
  <c r="K69" i="4"/>
  <c r="R30" i="4"/>
  <c r="G75" i="4"/>
  <c r="J9" i="4"/>
  <c r="K55" i="4"/>
  <c r="F13" i="4"/>
  <c r="M98" i="4"/>
  <c r="H23" i="4"/>
  <c r="H22" i="4"/>
  <c r="I18" i="4"/>
  <c r="R99" i="4"/>
  <c r="G84" i="4"/>
  <c r="O99" i="4"/>
  <c r="H65" i="4"/>
  <c r="O101" i="4"/>
  <c r="L57" i="4"/>
  <c r="R80" i="4"/>
  <c r="M54" i="4"/>
  <c r="H44" i="4"/>
  <c r="O34" i="4"/>
  <c r="M76" i="4"/>
  <c r="N89" i="4"/>
  <c r="F42" i="4"/>
  <c r="I103" i="4"/>
  <c r="J31" i="4"/>
  <c r="O56" i="4"/>
  <c r="M85" i="4"/>
  <c r="J99" i="4"/>
  <c r="I41" i="4"/>
  <c r="I59" i="4"/>
  <c r="R68" i="4"/>
  <c r="G31" i="4"/>
  <c r="T88" i="4"/>
  <c r="K99" i="4"/>
  <c r="N80" i="4"/>
  <c r="N8" i="4"/>
  <c r="F102" i="4"/>
  <c r="Q87" i="4"/>
  <c r="S46" i="4"/>
  <c r="P66" i="4"/>
  <c r="N98" i="4"/>
  <c r="O14" i="4"/>
  <c r="L95" i="4"/>
  <c r="Q41" i="4"/>
  <c r="T102" i="4"/>
  <c r="K76" i="4"/>
  <c r="T98" i="4"/>
  <c r="F22" i="4"/>
  <c r="J52" i="4"/>
  <c r="P33" i="4"/>
  <c r="Q36" i="4"/>
  <c r="P18" i="4"/>
  <c r="N40" i="4"/>
  <c r="O57" i="4"/>
  <c r="G47" i="4"/>
  <c r="J86" i="4"/>
  <c r="M21" i="4"/>
  <c r="H99" i="4"/>
  <c r="I65" i="4"/>
  <c r="P43" i="4"/>
  <c r="O103" i="4"/>
  <c r="T95" i="4"/>
  <c r="K63" i="4"/>
  <c r="N70" i="4"/>
  <c r="G100" i="4"/>
  <c r="J98" i="4"/>
  <c r="N30" i="4"/>
  <c r="T52" i="4"/>
  <c r="K26" i="4"/>
  <c r="T85" i="4"/>
  <c r="T100" i="4"/>
  <c r="O80" i="4"/>
  <c r="Q64" i="4"/>
  <c r="F25" i="4"/>
  <c r="J101" i="4"/>
  <c r="I98" i="4"/>
  <c r="I45" i="4"/>
  <c r="H54" i="4"/>
  <c r="T73" i="4"/>
  <c r="N41" i="4"/>
  <c r="J91" i="4"/>
  <c r="G87" i="4"/>
  <c r="R75" i="4"/>
  <c r="H66" i="4"/>
  <c r="T90" i="4"/>
  <c r="K90" i="4"/>
  <c r="N43" i="4"/>
  <c r="I35" i="4"/>
  <c r="Q35" i="4"/>
  <c r="P67" i="4"/>
  <c r="Q54" i="4"/>
  <c r="K46" i="4"/>
  <c r="M58" i="4"/>
  <c r="K41" i="4"/>
  <c r="T15" i="4"/>
  <c r="Q18" i="4"/>
  <c r="S64" i="4"/>
  <c r="N58" i="4"/>
  <c r="O58" i="4"/>
  <c r="J102" i="4"/>
  <c r="O9" i="4"/>
  <c r="J76" i="4"/>
  <c r="I37" i="4"/>
  <c r="Q9" i="4"/>
  <c r="T23" i="4"/>
  <c r="N21" i="4"/>
  <c r="Q73" i="4"/>
  <c r="F99" i="4"/>
  <c r="T99" i="4"/>
  <c r="O18" i="4"/>
  <c r="T89" i="4"/>
  <c r="T9" i="4"/>
  <c r="Q63" i="4"/>
  <c r="T29" i="4"/>
  <c r="S73" i="4"/>
  <c r="Q22" i="4"/>
  <c r="I63" i="4"/>
  <c r="R85" i="4"/>
  <c r="L69" i="4"/>
  <c r="H52" i="4"/>
  <c r="F36" i="4"/>
  <c r="Q24" i="4"/>
  <c r="N29" i="4"/>
  <c r="H30" i="4"/>
  <c r="G69" i="4"/>
  <c r="K42" i="4"/>
  <c r="O68" i="4"/>
  <c r="R48" i="4"/>
  <c r="P75" i="4"/>
  <c r="J24" i="4"/>
  <c r="F100" i="4"/>
  <c r="S92" i="4"/>
  <c r="Q70" i="4"/>
  <c r="K19" i="4"/>
  <c r="J77" i="4"/>
  <c r="J66" i="4"/>
  <c r="M23" i="4"/>
  <c r="G24" i="4"/>
  <c r="G18" i="4"/>
  <c r="F81" i="4"/>
  <c r="I58" i="4"/>
  <c r="F29" i="4"/>
  <c r="G52" i="4"/>
  <c r="Q37" i="4"/>
  <c r="H103" i="4"/>
  <c r="I34" i="4"/>
  <c r="F20" i="4"/>
  <c r="L76" i="4"/>
  <c r="P32" i="4"/>
  <c r="M32" i="4"/>
  <c r="H10" i="4"/>
  <c r="R90" i="4"/>
  <c r="N32" i="4"/>
  <c r="O10" i="4"/>
  <c r="L42" i="4"/>
  <c r="F66" i="4"/>
  <c r="M68" i="4"/>
  <c r="O53" i="4"/>
  <c r="I73" i="4"/>
  <c r="J45" i="4"/>
  <c r="J47" i="4"/>
  <c r="Q23" i="4"/>
  <c r="L45" i="4"/>
  <c r="M69" i="4"/>
  <c r="R54" i="4"/>
  <c r="G55" i="4"/>
  <c r="O77" i="4"/>
  <c r="N100" i="4"/>
  <c r="H62" i="4"/>
  <c r="F51" i="4"/>
  <c r="G19" i="4"/>
  <c r="T14" i="4"/>
  <c r="L102" i="4"/>
  <c r="I75" i="4"/>
  <c r="K51" i="4"/>
  <c r="F67" i="4"/>
  <c r="M24" i="4"/>
  <c r="G80" i="4"/>
  <c r="J21" i="4"/>
  <c r="R88" i="4"/>
  <c r="G43" i="4"/>
  <c r="M22" i="4"/>
  <c r="L103" i="4"/>
  <c r="J48" i="4"/>
  <c r="L79" i="4"/>
  <c r="F18" i="4"/>
  <c r="H87" i="4"/>
  <c r="M70" i="4"/>
  <c r="J43" i="4"/>
  <c r="Q77" i="4"/>
  <c r="H33" i="4"/>
  <c r="L89" i="4"/>
  <c r="H46" i="4"/>
  <c r="I29" i="4"/>
  <c r="N23" i="4"/>
  <c r="Q51" i="4"/>
  <c r="P46" i="4"/>
  <c r="F86" i="4"/>
  <c r="G25" i="4"/>
  <c r="F37" i="4"/>
  <c r="L40" i="4"/>
  <c r="H59" i="4"/>
  <c r="M65" i="4"/>
  <c r="F65" i="4"/>
  <c r="S44" i="4"/>
  <c r="J88" i="4"/>
  <c r="S9" i="4"/>
  <c r="M64" i="4"/>
  <c r="F46" i="4"/>
  <c r="F63" i="4"/>
  <c r="J53" i="4"/>
  <c r="P45" i="4"/>
  <c r="N63" i="4"/>
  <c r="H19" i="4"/>
  <c r="S86" i="4"/>
  <c r="J15" i="4"/>
  <c r="G76" i="4"/>
  <c r="S22" i="4"/>
  <c r="K32" i="4"/>
  <c r="I19" i="4"/>
  <c r="H70" i="4"/>
  <c r="M80" i="4"/>
  <c r="R45" i="4"/>
  <c r="I102" i="4"/>
  <c r="R21" i="4"/>
  <c r="H51" i="4"/>
  <c r="T8" i="4"/>
  <c r="N103" i="4"/>
  <c r="F101" i="4"/>
  <c r="N74" i="4"/>
  <c r="L54" i="4"/>
  <c r="N102" i="4"/>
  <c r="G88" i="4"/>
  <c r="R87" i="4"/>
  <c r="R70" i="4"/>
  <c r="O22" i="4"/>
  <c r="M20" i="4"/>
  <c r="J62" i="4"/>
  <c r="J8" i="4"/>
  <c r="F52" i="4"/>
  <c r="I90" i="4"/>
  <c r="Q58" i="4"/>
  <c r="J33" i="4"/>
  <c r="N47" i="4"/>
  <c r="S18" i="4"/>
  <c r="O12" i="4"/>
  <c r="S52" i="4"/>
  <c r="P24" i="4"/>
  <c r="K88" i="4"/>
  <c r="H13" i="4"/>
  <c r="R69" i="4"/>
  <c r="R63" i="4"/>
  <c r="Q84" i="4"/>
  <c r="R32" i="4"/>
  <c r="O20" i="4"/>
  <c r="T57" i="4"/>
  <c r="K34" i="4"/>
  <c r="G48" i="4"/>
  <c r="Q29" i="4"/>
  <c r="O26" i="4"/>
  <c r="K15" i="4"/>
  <c r="Q12" i="4"/>
  <c r="P91" i="4"/>
  <c r="M56" i="4"/>
  <c r="P36" i="4"/>
  <c r="J63" i="4"/>
  <c r="S101" i="4"/>
  <c r="Q76" i="4"/>
  <c r="N78" i="4"/>
  <c r="P15" i="4"/>
  <c r="I12" i="4"/>
  <c r="G63" i="4"/>
  <c r="T81" i="4"/>
  <c r="F19" i="4"/>
  <c r="J40" i="4"/>
  <c r="M77" i="4"/>
  <c r="P57" i="4"/>
  <c r="L75" i="4"/>
  <c r="S55" i="4"/>
  <c r="K10" i="4"/>
  <c r="I68" i="4"/>
  <c r="Q31" i="4"/>
  <c r="Q11" i="4"/>
  <c r="P77" i="4"/>
  <c r="G103" i="4"/>
  <c r="S36" i="4"/>
  <c r="H96" i="4"/>
  <c r="N20" i="4"/>
  <c r="I101" i="4"/>
  <c r="H76" i="4"/>
  <c r="S47" i="4"/>
  <c r="K53" i="4"/>
  <c r="P73" i="4"/>
  <c r="N37" i="4"/>
  <c r="S24" i="4"/>
  <c r="T62" i="4"/>
  <c r="P9" i="4"/>
  <c r="O102" i="4"/>
  <c r="K54" i="4"/>
  <c r="G102" i="4"/>
  <c r="R74" i="4"/>
  <c r="N77" i="4"/>
  <c r="S21" i="4"/>
  <c r="N26" i="4"/>
  <c r="N55" i="4"/>
  <c r="R65" i="4"/>
  <c r="F34" i="4"/>
  <c r="K21" i="4"/>
  <c r="I69" i="4"/>
  <c r="N64" i="4"/>
  <c r="M53" i="4"/>
  <c r="R24" i="4"/>
  <c r="O35" i="4"/>
  <c r="S74" i="4"/>
  <c r="L99" i="4"/>
  <c r="R47" i="4"/>
  <c r="G9" i="4"/>
  <c r="T80" i="4"/>
  <c r="G59" i="4"/>
  <c r="T40" i="4"/>
  <c r="S76" i="4"/>
  <c r="O73" i="4"/>
  <c r="Q85" i="4"/>
  <c r="I85" i="4"/>
  <c r="M96" i="4"/>
  <c r="F56" i="4"/>
  <c r="S95" i="4"/>
  <c r="N62" i="4"/>
  <c r="Q10" i="4"/>
  <c r="H75" i="4"/>
  <c r="R81" i="4"/>
  <c r="T70" i="4"/>
  <c r="N92" i="4"/>
  <c r="L77" i="4"/>
  <c r="J29" i="4"/>
  <c r="Q33" i="4"/>
  <c r="F41" i="4"/>
  <c r="G58" i="4"/>
  <c r="J100" i="4"/>
  <c r="R9" i="4"/>
  <c r="N44" i="4"/>
  <c r="K36" i="4"/>
  <c r="T19" i="4"/>
  <c r="O81" i="4"/>
  <c r="S68" i="4"/>
  <c r="T65" i="4"/>
  <c r="H88" i="4"/>
  <c r="Q86" i="4"/>
  <c r="R14" i="4"/>
  <c r="S57" i="4"/>
  <c r="H37" i="4"/>
  <c r="S41" i="4"/>
  <c r="F21" i="4"/>
  <c r="H34" i="4"/>
  <c r="S15" i="4"/>
  <c r="O76" i="4"/>
  <c r="Q32" i="4"/>
  <c r="G67" i="4"/>
  <c r="R51" i="4"/>
  <c r="L52" i="4"/>
  <c r="I66" i="4"/>
  <c r="P100" i="4"/>
  <c r="H85" i="4"/>
  <c r="J74" i="4"/>
  <c r="S26" i="4"/>
  <c r="Q96" i="4"/>
  <c r="G101" i="4"/>
  <c r="P86" i="4"/>
  <c r="G40" i="4"/>
  <c r="H11" i="4"/>
  <c r="S75" i="4"/>
  <c r="P92" i="4"/>
  <c r="T86" i="4"/>
  <c r="N57" i="4"/>
  <c r="G12" i="4"/>
  <c r="L32" i="4"/>
  <c r="Q79" i="4"/>
  <c r="G15" i="4"/>
  <c r="P44" i="4"/>
  <c r="G10" i="4"/>
  <c r="L41" i="4"/>
  <c r="P96" i="4"/>
  <c r="N15" i="4"/>
  <c r="N25" i="4"/>
  <c r="H26" i="4"/>
  <c r="J65" i="4"/>
  <c r="J44" i="4"/>
  <c r="T97" i="4"/>
  <c r="H98" i="4"/>
  <c r="S23" i="4"/>
  <c r="I13" i="4"/>
  <c r="F62" i="4"/>
  <c r="P101" i="4"/>
  <c r="H57" i="4"/>
  <c r="T75" i="4"/>
  <c r="J13" i="4"/>
  <c r="S51" i="4"/>
  <c r="F88" i="4"/>
  <c r="F70" i="4"/>
  <c r="R35" i="4"/>
  <c r="I70" i="4"/>
  <c r="H21" i="4"/>
  <c r="P65" i="4"/>
  <c r="H86" i="4"/>
  <c r="N68" i="4"/>
  <c r="N19" i="4"/>
  <c r="Q62" i="4"/>
  <c r="R62" i="4"/>
  <c r="Q15" i="4"/>
  <c r="L22" i="4"/>
  <c r="N10" i="4"/>
  <c r="L23" i="4"/>
  <c r="N31" i="4"/>
  <c r="I48" i="4"/>
  <c r="P8" i="4"/>
  <c r="S91" i="4"/>
  <c r="S87" i="4"/>
  <c r="G11" i="4"/>
  <c r="S84" i="4"/>
  <c r="O54" i="4"/>
  <c r="Q99" i="4"/>
  <c r="R103" i="4"/>
  <c r="N67" i="4"/>
  <c r="O59" i="4"/>
  <c r="P42" i="4"/>
  <c r="H64" i="4"/>
  <c r="O51" i="4"/>
  <c r="T69" i="4"/>
  <c r="Q88" i="4"/>
  <c r="L62" i="4"/>
  <c r="P103" i="4"/>
  <c r="L59" i="4"/>
  <c r="F64" i="4"/>
  <c r="I47" i="4"/>
  <c r="O92" i="4"/>
  <c r="O96" i="4"/>
  <c r="M43" i="4"/>
  <c r="I46" i="4"/>
  <c r="I25" i="4"/>
  <c r="F59" i="4"/>
  <c r="F23" i="4"/>
  <c r="R22" i="4"/>
  <c r="G46" i="4"/>
  <c r="L55" i="4"/>
  <c r="M8" i="4"/>
  <c r="Q30" i="4"/>
  <c r="G89" i="4"/>
  <c r="T25" i="4"/>
  <c r="Q98" i="4"/>
  <c r="K96" i="4"/>
  <c r="N54" i="4"/>
  <c r="T12" i="4"/>
  <c r="L85" i="4"/>
  <c r="S99" i="4"/>
  <c r="P51" i="4"/>
  <c r="R36" i="4"/>
  <c r="M67" i="4"/>
  <c r="M19" i="4"/>
  <c r="G30" i="4"/>
  <c r="F15" i="4"/>
  <c r="O36" i="4"/>
  <c r="P23" i="4"/>
  <c r="O52" i="4"/>
  <c r="S35" i="4"/>
  <c r="M35" i="4"/>
  <c r="R76" i="4"/>
  <c r="K84" i="4"/>
  <c r="G34" i="4"/>
  <c r="T47" i="4"/>
  <c r="H84" i="4"/>
  <c r="G68" i="4"/>
  <c r="I95" i="4"/>
  <c r="R92" i="4"/>
  <c r="F8" i="4"/>
  <c r="R43" i="4"/>
  <c r="F73" i="4"/>
  <c r="O44" i="4"/>
  <c r="T91" i="4"/>
  <c r="K52" i="4"/>
  <c r="L91" i="4"/>
  <c r="G23" i="4"/>
  <c r="R56" i="4"/>
  <c r="K73" i="4"/>
  <c r="L48" i="4"/>
  <c r="G91" i="4"/>
  <c r="I20" i="4"/>
  <c r="I56" i="4"/>
  <c r="T53" i="4"/>
  <c r="L11" i="4"/>
  <c r="S80" i="4"/>
  <c r="H100" i="4"/>
  <c r="O84" i="4"/>
  <c r="M15" i="4"/>
  <c r="S13" i="4"/>
  <c r="R23" i="4"/>
  <c r="H12" i="4"/>
  <c r="G64" i="4"/>
  <c r="S96" i="4"/>
  <c r="N45" i="4"/>
  <c r="J67" i="4"/>
  <c r="R10" i="4"/>
  <c r="O33" i="4"/>
  <c r="N11" i="4"/>
  <c r="O48" i="4"/>
  <c r="H35" i="4"/>
  <c r="O91" i="4"/>
  <c r="O100" i="4"/>
  <c r="J64" i="4"/>
  <c r="K67" i="4"/>
  <c r="O40" i="4"/>
  <c r="K62" i="4"/>
  <c r="L56" i="4"/>
  <c r="H97" i="4"/>
  <c r="R13" i="4"/>
  <c r="N33" i="4"/>
  <c r="H42" i="4"/>
  <c r="R34" i="4"/>
  <c r="R91" i="4"/>
  <c r="I86" i="4"/>
  <c r="M36" i="4"/>
  <c r="T18" i="4"/>
  <c r="S11" i="4"/>
  <c r="J57" i="4"/>
  <c r="L46" i="4"/>
  <c r="L90" i="4"/>
  <c r="I24" i="4"/>
  <c r="J84" i="4"/>
  <c r="M25" i="4"/>
  <c r="I31" i="4"/>
  <c r="T59" i="4"/>
  <c r="G86" i="4"/>
  <c r="L21" i="4"/>
  <c r="Q47" i="4"/>
  <c r="N56" i="4"/>
  <c r="T20" i="4"/>
  <c r="G53" i="4"/>
  <c r="I26" i="4"/>
  <c r="P95" i="4"/>
  <c r="I78" i="4"/>
  <c r="Q97" i="4"/>
  <c r="O69" i="4"/>
  <c r="L74" i="4"/>
  <c r="R58" i="4"/>
  <c r="N84" i="4"/>
  <c r="K97" i="4"/>
  <c r="S43" i="4"/>
  <c r="S65" i="4"/>
  <c r="M95" i="4"/>
  <c r="M73" i="4"/>
  <c r="N91" i="4"/>
  <c r="Q68" i="4"/>
  <c r="G78" i="4"/>
  <c r="I76" i="4"/>
  <c r="I33" i="4"/>
  <c r="P64" i="4"/>
  <c r="Q57" i="4"/>
  <c r="L65" i="4"/>
  <c r="G90" i="4"/>
  <c r="G57" i="4"/>
  <c r="Q69" i="4"/>
  <c r="M31" i="4"/>
  <c r="K33" i="4"/>
  <c r="R84" i="4"/>
  <c r="O31" i="4"/>
  <c r="G81" i="4"/>
  <c r="G96" i="4"/>
  <c r="S30" i="4"/>
  <c r="G36" i="4"/>
  <c r="H89" i="4"/>
  <c r="N95" i="4"/>
  <c r="P78" i="4"/>
  <c r="S29" i="4"/>
  <c r="N53" i="4"/>
  <c r="O74" i="4"/>
  <c r="S90" i="4"/>
  <c r="T67" i="4"/>
  <c r="I87" i="4"/>
  <c r="O30" i="4"/>
  <c r="F87" i="4"/>
  <c r="M78" i="4"/>
  <c r="L86" i="4"/>
  <c r="S33" i="4"/>
  <c r="T68" i="4"/>
  <c r="L18" i="4"/>
  <c r="P47" i="4"/>
  <c r="F24" i="4"/>
  <c r="P79" i="4"/>
  <c r="L87" i="4"/>
  <c r="T22" i="4"/>
  <c r="S89" i="4"/>
  <c r="J70" i="4"/>
  <c r="K75" i="4"/>
  <c r="F54" i="4"/>
  <c r="I88" i="4"/>
  <c r="M51" i="4"/>
  <c r="S14" i="4"/>
  <c r="I14" i="4"/>
  <c r="J18" i="4"/>
  <c r="N35" i="4"/>
  <c r="M55" i="4"/>
  <c r="L34" i="4"/>
  <c r="R101" i="4"/>
  <c r="O78" i="4"/>
  <c r="G8" i="4"/>
  <c r="L31" i="4"/>
  <c r="Q14" i="4"/>
  <c r="I84" i="4"/>
  <c r="G33" i="4"/>
  <c r="S37" i="4"/>
  <c r="Q21" i="4"/>
  <c r="Q95" i="4"/>
  <c r="Q45" i="4"/>
  <c r="R96" i="4"/>
  <c r="F9" i="4"/>
  <c r="R8" i="4"/>
  <c r="O90" i="4"/>
  <c r="I57" i="4"/>
  <c r="J81" i="4"/>
  <c r="K95" i="4"/>
  <c r="J26" i="4"/>
  <c r="O13" i="4"/>
  <c r="I97" i="4"/>
  <c r="J12" i="4"/>
  <c r="F43" i="4"/>
  <c r="H56" i="4"/>
  <c r="Q101" i="4"/>
  <c r="F68" i="4"/>
  <c r="M86" i="4"/>
  <c r="S31" i="4"/>
  <c r="I100" i="4"/>
  <c r="K91" i="4"/>
  <c r="P70" i="4"/>
  <c r="O87" i="4"/>
  <c r="G79" i="4"/>
  <c r="I80" i="4"/>
  <c r="J32" i="4"/>
  <c r="M84" i="4"/>
  <c r="R33" i="4"/>
  <c r="L44" i="4"/>
  <c r="J25" i="4"/>
  <c r="H18" i="4"/>
  <c r="Q81" i="4"/>
  <c r="R18" i="4"/>
  <c r="N81" i="4"/>
  <c r="Q48" i="4"/>
  <c r="L33" i="4"/>
  <c r="P53" i="4"/>
  <c r="M89" i="4"/>
  <c r="N42" i="4"/>
  <c r="R41" i="4"/>
  <c r="N14" i="4"/>
  <c r="N65" i="4"/>
  <c r="M46" i="4"/>
  <c r="J56" i="4"/>
  <c r="F90" i="4"/>
  <c r="T45" i="4"/>
  <c r="G70" i="4"/>
  <c r="T92" i="4"/>
  <c r="G26" i="4"/>
  <c r="R102" i="4"/>
  <c r="T35" i="4"/>
  <c r="S70" i="4"/>
  <c r="I54" i="4"/>
  <c r="Q20" i="4"/>
  <c r="K59" i="4"/>
  <c r="I10" i="4"/>
  <c r="K43" i="4"/>
  <c r="I11" i="4"/>
  <c r="R67" i="4"/>
  <c r="G92" i="4"/>
  <c r="M10" i="4"/>
  <c r="J79" i="4"/>
  <c r="R15" i="4"/>
  <c r="L80" i="4"/>
  <c r="P55" i="4"/>
  <c r="G44" i="4"/>
  <c r="J51" i="4"/>
  <c r="H92" i="4"/>
  <c r="R79" i="4"/>
  <c r="L70" i="4"/>
  <c r="P26" i="4"/>
  <c r="F11" i="4"/>
  <c r="L14" i="4"/>
  <c r="O15" i="4"/>
  <c r="H36" i="4"/>
  <c r="H58" i="4"/>
  <c r="R53" i="4"/>
  <c r="P81" i="4"/>
  <c r="F12" i="4"/>
  <c r="N46" i="4"/>
  <c r="L84" i="4"/>
  <c r="F45" i="4"/>
  <c r="H91" i="4"/>
  <c r="G42" i="4"/>
  <c r="P54" i="4"/>
  <c r="S19" i="4"/>
  <c r="H29" i="4"/>
  <c r="Q102" i="4"/>
  <c r="O75" i="4"/>
  <c r="P59" i="4"/>
  <c r="J11" i="4"/>
  <c r="S103" i="4"/>
  <c r="L37" i="4"/>
  <c r="P99" i="4"/>
  <c r="N69" i="4"/>
  <c r="O32" i="4"/>
  <c r="J85" i="4"/>
  <c r="S69" i="4"/>
  <c r="I32" i="4"/>
  <c r="R100" i="4"/>
  <c r="G45" i="4"/>
  <c r="K30" i="4"/>
  <c r="L88" i="4"/>
  <c r="K103" i="4"/>
  <c r="H79" i="4"/>
  <c r="J55" i="4"/>
  <c r="J90" i="4"/>
  <c r="H31" i="4"/>
  <c r="P10" i="4"/>
  <c r="F58" i="4"/>
  <c r="F30" i="4"/>
  <c r="P37" i="4"/>
  <c r="F77" i="4"/>
  <c r="M29" i="4"/>
  <c r="L25" i="4"/>
  <c r="L96" i="4"/>
  <c r="K12" i="4"/>
  <c r="P87" i="4"/>
  <c r="G97" i="4"/>
  <c r="I91" i="4"/>
  <c r="T77" i="4"/>
  <c r="P62" i="4"/>
  <c r="K23" i="4"/>
  <c r="M41" i="4"/>
  <c r="N51" i="4"/>
  <c r="G65" i="4"/>
  <c r="M88" i="4"/>
  <c r="M100" i="4"/>
  <c r="R66" i="4"/>
  <c r="J23" i="4"/>
  <c r="T32" i="4"/>
  <c r="K22" i="4"/>
  <c r="H73" i="4"/>
  <c r="O95" i="4"/>
  <c r="R57" i="4"/>
  <c r="T51" i="4"/>
  <c r="K70" i="4"/>
  <c r="S63" i="4"/>
  <c r="M14" i="4"/>
  <c r="L101" i="4"/>
  <c r="P22" i="4"/>
  <c r="Q43" i="4"/>
  <c r="J87" i="4"/>
  <c r="S97" i="4"/>
  <c r="M33" i="4"/>
  <c r="I40" i="4"/>
  <c r="S88" i="4"/>
  <c r="F69" i="4"/>
  <c r="P76" i="4"/>
  <c r="O85" i="4"/>
  <c r="R52" i="4"/>
  <c r="K77" i="4"/>
  <c r="H48" i="4"/>
  <c r="O64" i="4"/>
  <c r="F31" i="4"/>
  <c r="T43" i="4"/>
  <c r="N13" i="4"/>
  <c r="L68" i="4"/>
  <c r="M99" i="4"/>
  <c r="P13" i="4"/>
  <c r="J14" i="4"/>
  <c r="N99" i="4"/>
  <c r="H81" i="4"/>
  <c r="K68" i="4"/>
  <c r="F96" i="4"/>
  <c r="S100" i="4"/>
  <c r="F10" i="4"/>
  <c r="P80" i="4"/>
  <c r="O55" i="4"/>
  <c r="R73" i="4"/>
  <c r="T76" i="4"/>
  <c r="F92" i="4"/>
  <c r="L78" i="4"/>
  <c r="L98" i="4"/>
  <c r="S34" i="4"/>
  <c r="G73" i="4"/>
  <c r="M75" i="4"/>
  <c r="P102" i="4"/>
  <c r="J68" i="4"/>
  <c r="N24" i="4"/>
  <c r="M57" i="4"/>
  <c r="I92" i="4"/>
  <c r="L9" i="4"/>
  <c r="P97" i="4"/>
  <c r="I42" i="4"/>
  <c r="N12" i="4"/>
  <c r="S20" i="4"/>
  <c r="M92" i="4"/>
  <c r="O45" i="4"/>
  <c r="L64" i="4"/>
  <c r="P89" i="4"/>
  <c r="Q19" i="4"/>
  <c r="N79" i="4"/>
  <c r="K98" i="4"/>
  <c r="K58" i="4"/>
  <c r="T26" i="4"/>
  <c r="R46" i="4"/>
  <c r="I51" i="4"/>
  <c r="K13" i="4"/>
  <c r="M44" i="4"/>
  <c r="K100" i="4"/>
  <c r="P58" i="4"/>
  <c r="G22" i="4"/>
  <c r="M9" i="4"/>
  <c r="L29" i="4"/>
  <c r="J95" i="4"/>
  <c r="P41" i="4"/>
  <c r="J97" i="4"/>
  <c r="J42" i="4"/>
  <c r="F53" i="4"/>
  <c r="K35" i="4"/>
  <c r="G74" i="4"/>
  <c r="L36" i="4"/>
  <c r="H40" i="4"/>
  <c r="J22" i="4"/>
  <c r="R64" i="4"/>
  <c r="F97" i="4"/>
  <c r="I67" i="4"/>
  <c r="P30" i="4"/>
  <c r="H101" i="4"/>
  <c r="O89" i="4"/>
  <c r="L13" i="4"/>
  <c r="H78" i="4"/>
  <c r="K66" i="4"/>
  <c r="P63" i="4"/>
  <c r="F75" i="4"/>
  <c r="T11" i="4"/>
  <c r="K40" i="4"/>
  <c r="J46" i="4"/>
  <c r="F32" i="4"/>
  <c r="S78" i="4"/>
  <c r="M34" i="4"/>
  <c r="J41" i="4"/>
  <c r="R26" i="4"/>
  <c r="K31" i="4"/>
  <c r="I55" i="4"/>
  <c r="O63" i="4"/>
  <c r="J30" i="4"/>
  <c r="P34" i="4"/>
  <c r="N9" i="4"/>
  <c r="P19" i="4"/>
  <c r="G54" i="4"/>
  <c r="T78" i="4"/>
  <c r="S48" i="4"/>
  <c r="L30" i="4"/>
  <c r="J69" i="4"/>
  <c r="Q56" i="4"/>
  <c r="O86" i="4"/>
  <c r="H67" i="4"/>
  <c r="P29" i="4"/>
  <c r="S66" i="4"/>
  <c r="I89" i="4"/>
  <c r="O19" i="4"/>
  <c r="H47" i="4"/>
  <c r="L100" i="4"/>
  <c r="R89" i="4"/>
  <c r="T74" i="4"/>
  <c r="G29" i="4"/>
  <c r="T21" i="4"/>
  <c r="F91" i="4"/>
  <c r="I21" i="4"/>
  <c r="I79" i="4"/>
  <c r="H8" i="4"/>
  <c r="R86" i="4"/>
  <c r="G66" i="4"/>
  <c r="S56" i="4"/>
  <c r="Q103" i="4"/>
  <c r="H32" i="4"/>
  <c r="P74" i="4"/>
  <c r="N86" i="4"/>
  <c r="T34" i="4"/>
  <c r="I52" i="4"/>
  <c r="F57" i="4"/>
  <c r="K64" i="4"/>
  <c r="N75" i="4"/>
  <c r="M91" i="4"/>
  <c r="I64" i="4"/>
  <c r="H41" i="4"/>
  <c r="K20" i="4"/>
  <c r="O41" i="4"/>
  <c r="Q89" i="4"/>
  <c r="G41" i="4"/>
  <c r="N22" i="4"/>
  <c r="P90" i="4"/>
  <c r="K29" i="4"/>
  <c r="P11" i="4"/>
  <c r="N36" i="4"/>
  <c r="H74" i="4"/>
  <c r="G56" i="4"/>
  <c r="R59" i="4"/>
  <c r="Q40" i="4"/>
  <c r="O62" i="4"/>
  <c r="M59" i="4"/>
  <c r="Q55" i="4"/>
  <c r="F98" i="4"/>
  <c r="H95" i="4"/>
  <c r="O46" i="4"/>
  <c r="R97" i="4"/>
  <c r="I81" i="4"/>
  <c r="J78" i="4"/>
  <c r="G77" i="4"/>
  <c r="R78" i="4"/>
  <c r="K80" i="4"/>
  <c r="O66" i="4"/>
  <c r="L12" i="4"/>
  <c r="S98" i="4"/>
  <c r="G85" i="4"/>
  <c r="S32" i="4"/>
  <c r="T87" i="4"/>
  <c r="J75" i="4"/>
  <c r="N87" i="4"/>
  <c r="N85" i="4"/>
  <c r="K79" i="4"/>
  <c r="R77" i="4"/>
  <c r="H43" i="4"/>
  <c r="L24" i="4"/>
  <c r="T63" i="4"/>
  <c r="N59" i="4"/>
  <c r="S53" i="4"/>
  <c r="L73" i="4"/>
  <c r="I62" i="4"/>
  <c r="L58" i="4"/>
  <c r="M11" i="4"/>
  <c r="O8" i="4"/>
  <c r="O97" i="4"/>
  <c r="N66" i="4"/>
  <c r="K44" i="4"/>
  <c r="K81" i="4"/>
  <c r="T84" i="4"/>
  <c r="H20" i="4"/>
  <c r="T33" i="4"/>
  <c r="R25" i="4"/>
  <c r="J58" i="4"/>
  <c r="S102" i="4"/>
  <c r="F80" i="4"/>
  <c r="T31" i="4"/>
  <c r="M74" i="4"/>
  <c r="N96" i="4"/>
  <c r="P56" i="4"/>
  <c r="O65" i="4"/>
  <c r="I15" i="4"/>
  <c r="Q90" i="4"/>
  <c r="S85" i="4"/>
  <c r="H69" i="4"/>
  <c r="K48" i="4"/>
  <c r="R42" i="4"/>
  <c r="O70" i="4"/>
  <c r="J89" i="4"/>
  <c r="M30" i="4"/>
  <c r="J103" i="4"/>
  <c r="K87" i="4"/>
  <c r="H45" i="4"/>
  <c r="K57" i="4"/>
  <c r="R37" i="4"/>
  <c r="K101" i="4"/>
  <c r="M12" i="4"/>
  <c r="M81" i="4"/>
  <c r="M18" i="4"/>
  <c r="H53" i="4"/>
  <c r="R44" i="4"/>
  <c r="H102" i="4"/>
  <c r="J73" i="4"/>
  <c r="O79" i="4"/>
  <c r="T41" i="4"/>
  <c r="O25" i="4"/>
  <c r="O23" i="4"/>
  <c r="I74" i="4"/>
  <c r="M48" i="4"/>
  <c r="L53" i="4"/>
  <c r="T56" i="4"/>
  <c r="T13" i="4"/>
  <c r="G20" i="4"/>
  <c r="T24" i="4"/>
  <c r="R40" i="4"/>
  <c r="M37" i="4"/>
  <c r="Q91" i="4"/>
  <c r="F44" i="4"/>
  <c r="G14" i="4"/>
  <c r="I23" i="4"/>
  <c r="K37" i="4"/>
  <c r="N88" i="4"/>
  <c r="F95" i="4"/>
  <c r="H55" i="4"/>
  <c r="Q53" i="4"/>
  <c r="Q13" i="4"/>
  <c r="T101" i="4"/>
  <c r="S12" i="4"/>
  <c r="J92" i="4"/>
  <c r="K65" i="4"/>
  <c r="F47" i="4"/>
  <c r="F79" i="4"/>
  <c r="P12" i="4"/>
  <c r="AG22" i="16" l="1"/>
  <c r="AG23" i="16" s="1"/>
  <c r="AG26" i="16"/>
  <c r="AG27" i="16" s="1"/>
  <c r="AG22" i="15"/>
  <c r="AG23" i="15" s="1"/>
  <c r="AG24" i="15"/>
  <c r="AG25" i="15" s="1"/>
  <c r="AG26" i="15"/>
  <c r="AG27" i="15" s="1"/>
  <c r="AG22" i="14"/>
  <c r="AG23" i="14" s="1"/>
  <c r="AG24" i="14"/>
  <c r="AG25" i="14" s="1"/>
  <c r="AG26" i="14"/>
  <c r="AG27" i="14" s="1"/>
  <c r="AG22" i="12"/>
  <c r="AG23" i="12" s="1"/>
  <c r="AG24" i="12"/>
  <c r="AG25" i="12" s="1"/>
  <c r="AG26" i="12"/>
  <c r="AG27" i="12" s="1"/>
  <c r="AF23" i="11"/>
  <c r="AG23" i="11" s="1"/>
  <c r="AF27" i="11"/>
  <c r="AG27" i="11" s="1"/>
  <c r="AG24" i="11"/>
  <c r="AG25" i="11" s="1"/>
  <c r="AF23" i="10"/>
  <c r="AG23" i="10" s="1"/>
  <c r="AG24" i="10"/>
  <c r="AG25" i="10" s="1"/>
  <c r="AG26" i="10"/>
  <c r="AG27" i="10" s="1"/>
  <c r="AG24" i="9"/>
  <c r="AG25" i="9" s="1"/>
  <c r="AF27" i="9"/>
  <c r="AG27" i="9" s="1"/>
  <c r="AG22" i="9"/>
  <c r="AG23" i="9" s="1"/>
  <c r="AF23" i="8"/>
  <c r="AG23" i="8" s="1"/>
  <c r="AG24" i="8"/>
  <c r="AG25" i="8" s="1"/>
  <c r="AG26" i="8"/>
  <c r="AG27" i="8" s="1"/>
  <c r="AG23" i="7"/>
  <c r="AF23" i="7"/>
  <c r="AG24" i="7"/>
  <c r="AG25" i="7" s="1"/>
  <c r="AG26" i="7"/>
  <c r="AG27" i="7" s="1"/>
  <c r="O7" i="4"/>
  <c r="P7" i="4"/>
  <c r="R7" i="4"/>
  <c r="N7" i="4"/>
  <c r="G7" i="4"/>
  <c r="H7" i="4"/>
  <c r="Q7" i="4"/>
  <c r="M7" i="4"/>
  <c r="T7" i="4"/>
  <c r="L7" i="4"/>
  <c r="S7" i="4"/>
  <c r="J7" i="4"/>
  <c r="F7" i="4"/>
  <c r="K7" i="4"/>
  <c r="I7" i="4"/>
  <c r="B55" i="18" l="1"/>
  <c r="G7" i="20"/>
  <c r="G6" i="20"/>
  <c r="G5" i="20"/>
  <c r="G7" i="14"/>
  <c r="G6" i="14"/>
  <c r="G5" i="14"/>
  <c r="H102" i="14"/>
  <c r="H103" i="14"/>
  <c r="B75" i="18"/>
  <c r="B74" i="18"/>
  <c r="B73" i="18"/>
  <c r="B72" i="18"/>
  <c r="B71" i="18"/>
  <c r="B70" i="18"/>
  <c r="J156" i="14"/>
  <c r="G156" i="14"/>
  <c r="I155" i="14"/>
  <c r="F155" i="14"/>
  <c r="I154" i="14"/>
  <c r="F154" i="14"/>
  <c r="I153" i="14"/>
  <c r="F153" i="14"/>
  <c r="I152" i="14"/>
  <c r="F152" i="14"/>
  <c r="I151" i="14"/>
  <c r="F151" i="14"/>
  <c r="I150" i="14"/>
  <c r="F150" i="14"/>
  <c r="I149" i="14"/>
  <c r="F149" i="14"/>
  <c r="I148" i="14"/>
  <c r="F148" i="14"/>
  <c r="I147" i="14"/>
  <c r="F147" i="14"/>
  <c r="I146" i="14"/>
  <c r="F146" i="14"/>
  <c r="I145" i="14"/>
  <c r="F145" i="14"/>
  <c r="I144" i="14"/>
  <c r="I156" i="14" s="1"/>
  <c r="F144" i="14"/>
  <c r="F156" i="14" s="1"/>
  <c r="J141" i="14"/>
  <c r="G141" i="14"/>
  <c r="I140" i="14"/>
  <c r="F140" i="14"/>
  <c r="I139" i="14"/>
  <c r="F139" i="14"/>
  <c r="I138" i="14"/>
  <c r="F138" i="14"/>
  <c r="I137" i="14"/>
  <c r="F137" i="14"/>
  <c r="I136" i="14"/>
  <c r="F136" i="14"/>
  <c r="I135" i="14"/>
  <c r="F135" i="14"/>
  <c r="I134" i="14"/>
  <c r="F134" i="14"/>
  <c r="I133" i="14"/>
  <c r="F133" i="14"/>
  <c r="I132" i="14"/>
  <c r="F132" i="14"/>
  <c r="I131" i="14"/>
  <c r="F131" i="14"/>
  <c r="I130" i="14"/>
  <c r="F130" i="14"/>
  <c r="I129" i="14"/>
  <c r="I141" i="14" s="1"/>
  <c r="F129" i="14"/>
  <c r="F141" i="14" s="1"/>
  <c r="J126" i="14"/>
  <c r="G126" i="14"/>
  <c r="I125" i="14"/>
  <c r="F125" i="14"/>
  <c r="I124" i="14"/>
  <c r="F124" i="14"/>
  <c r="I123" i="14"/>
  <c r="F123" i="14"/>
  <c r="I122" i="14"/>
  <c r="F122" i="14"/>
  <c r="I121" i="14"/>
  <c r="F121" i="14"/>
  <c r="I120" i="14"/>
  <c r="F120" i="14"/>
  <c r="I119" i="14"/>
  <c r="F119" i="14"/>
  <c r="I118" i="14"/>
  <c r="F118" i="14"/>
  <c r="I117" i="14"/>
  <c r="F117" i="14"/>
  <c r="I116" i="14"/>
  <c r="F116" i="14"/>
  <c r="I115" i="14"/>
  <c r="F115" i="14"/>
  <c r="I114" i="14"/>
  <c r="I126" i="14" s="1"/>
  <c r="F114" i="14"/>
  <c r="F126" i="14" s="1"/>
  <c r="G111" i="14"/>
  <c r="I110" i="14"/>
  <c r="F110" i="14"/>
  <c r="I109" i="14"/>
  <c r="F109" i="14"/>
  <c r="I108" i="14"/>
  <c r="F108" i="14"/>
  <c r="I107" i="14"/>
  <c r="F107" i="14"/>
  <c r="I106" i="14"/>
  <c r="F106" i="14"/>
  <c r="I105" i="14"/>
  <c r="F105" i="14"/>
  <c r="I104" i="14"/>
  <c r="F104" i="14"/>
  <c r="F103" i="14"/>
  <c r="F102" i="14"/>
  <c r="I101" i="14"/>
  <c r="F101" i="14"/>
  <c r="I100" i="14"/>
  <c r="F100" i="14"/>
  <c r="I99" i="14"/>
  <c r="F99" i="14"/>
  <c r="F111" i="14" s="1"/>
  <c r="J96" i="14"/>
  <c r="G96" i="14"/>
  <c r="I95" i="14"/>
  <c r="F95" i="14"/>
  <c r="I94" i="14"/>
  <c r="F94" i="14"/>
  <c r="I93" i="14"/>
  <c r="F93" i="14"/>
  <c r="I92" i="14"/>
  <c r="F92" i="14"/>
  <c r="I91" i="14"/>
  <c r="F91" i="14"/>
  <c r="I90" i="14"/>
  <c r="F90" i="14"/>
  <c r="I89" i="14"/>
  <c r="F89" i="14"/>
  <c r="I88" i="14"/>
  <c r="F88" i="14"/>
  <c r="I87" i="14"/>
  <c r="F87" i="14"/>
  <c r="I86" i="14"/>
  <c r="F86" i="14"/>
  <c r="I85" i="14"/>
  <c r="F85" i="14"/>
  <c r="I84" i="14"/>
  <c r="I96" i="14" s="1"/>
  <c r="F84" i="14"/>
  <c r="F96" i="14" s="1"/>
  <c r="J81" i="14"/>
  <c r="G81" i="14"/>
  <c r="I80" i="14"/>
  <c r="F80" i="14"/>
  <c r="I79" i="14"/>
  <c r="F79" i="14"/>
  <c r="I78" i="14"/>
  <c r="F78" i="14"/>
  <c r="I77" i="14"/>
  <c r="F77" i="14"/>
  <c r="I76" i="14"/>
  <c r="F76" i="14"/>
  <c r="I75" i="14"/>
  <c r="F75" i="14"/>
  <c r="I74" i="14"/>
  <c r="F74" i="14"/>
  <c r="I73" i="14"/>
  <c r="F73" i="14"/>
  <c r="I72" i="14"/>
  <c r="F72" i="14"/>
  <c r="I71" i="14"/>
  <c r="F71" i="14"/>
  <c r="I70" i="14"/>
  <c r="F70" i="14"/>
  <c r="I69" i="14"/>
  <c r="I81" i="14" s="1"/>
  <c r="F69" i="14"/>
  <c r="F81" i="14" s="1"/>
  <c r="J66" i="14"/>
  <c r="G66" i="14"/>
  <c r="I65" i="14"/>
  <c r="F65" i="14"/>
  <c r="I64" i="14"/>
  <c r="F64" i="14"/>
  <c r="I63" i="14"/>
  <c r="F63" i="14"/>
  <c r="I62" i="14"/>
  <c r="F62" i="14"/>
  <c r="I61" i="14"/>
  <c r="F61" i="14"/>
  <c r="I60" i="14"/>
  <c r="F60" i="14"/>
  <c r="I59" i="14"/>
  <c r="F59" i="14"/>
  <c r="I58" i="14"/>
  <c r="F58" i="14"/>
  <c r="I57" i="14"/>
  <c r="F57" i="14"/>
  <c r="I56" i="14"/>
  <c r="F56" i="14"/>
  <c r="I55" i="14"/>
  <c r="F55" i="14"/>
  <c r="I54" i="14"/>
  <c r="I66" i="14" s="1"/>
  <c r="F54" i="14"/>
  <c r="F66" i="14" s="1"/>
  <c r="B69" i="18"/>
  <c r="B68" i="18"/>
  <c r="B67" i="18"/>
  <c r="B66" i="18"/>
  <c r="B65" i="18"/>
  <c r="L2" i="20" l="1"/>
  <c r="AD156" i="20"/>
  <c r="AC156" i="20"/>
  <c r="AB156" i="20"/>
  <c r="AA156" i="20"/>
  <c r="Z156" i="20"/>
  <c r="Y156" i="20"/>
  <c r="X156" i="20"/>
  <c r="W156" i="20"/>
  <c r="V156" i="20"/>
  <c r="U156" i="20"/>
  <c r="T156" i="20"/>
  <c r="S156" i="20"/>
  <c r="R156" i="20"/>
  <c r="Q156" i="20"/>
  <c r="P156" i="20"/>
  <c r="J156" i="20"/>
  <c r="G156" i="20"/>
  <c r="AE155" i="20"/>
  <c r="I155" i="20"/>
  <c r="F155" i="20"/>
  <c r="AE154" i="20"/>
  <c r="I154" i="20"/>
  <c r="F154" i="20"/>
  <c r="AE153" i="20"/>
  <c r="I153" i="20"/>
  <c r="F153" i="20"/>
  <c r="AE152" i="20"/>
  <c r="I152" i="20"/>
  <c r="F152" i="20"/>
  <c r="AE151" i="20"/>
  <c r="I151" i="20"/>
  <c r="F151" i="20"/>
  <c r="AE150" i="20"/>
  <c r="I150" i="20"/>
  <c r="F150" i="20"/>
  <c r="AE149" i="20"/>
  <c r="I149" i="20"/>
  <c r="F149" i="20"/>
  <c r="AE148" i="20"/>
  <c r="I148" i="20"/>
  <c r="F148" i="20"/>
  <c r="AE147" i="20"/>
  <c r="I147" i="20"/>
  <c r="F147" i="20"/>
  <c r="AE146" i="20"/>
  <c r="I146" i="20"/>
  <c r="F146" i="20"/>
  <c r="AE145" i="20"/>
  <c r="I145" i="20"/>
  <c r="F145" i="20"/>
  <c r="AE144" i="20"/>
  <c r="I144" i="20"/>
  <c r="F144" i="20"/>
  <c r="AD141" i="20"/>
  <c r="AC141" i="20"/>
  <c r="AB141" i="20"/>
  <c r="AA141" i="20"/>
  <c r="Z141" i="20"/>
  <c r="Y141" i="20"/>
  <c r="X141" i="20"/>
  <c r="W141" i="20"/>
  <c r="V141" i="20"/>
  <c r="U141" i="20"/>
  <c r="T141" i="20"/>
  <c r="S141" i="20"/>
  <c r="R141" i="20"/>
  <c r="Q141" i="20"/>
  <c r="P141" i="20"/>
  <c r="J141" i="20"/>
  <c r="G141" i="20"/>
  <c r="AE140" i="20"/>
  <c r="I140" i="20"/>
  <c r="F140" i="20"/>
  <c r="AE139" i="20"/>
  <c r="I139" i="20"/>
  <c r="F139" i="20"/>
  <c r="AE138" i="20"/>
  <c r="I138" i="20"/>
  <c r="F138" i="20"/>
  <c r="AE137" i="20"/>
  <c r="I137" i="20"/>
  <c r="F137" i="20"/>
  <c r="AE136" i="20"/>
  <c r="I136" i="20"/>
  <c r="F136" i="20"/>
  <c r="AE135" i="20"/>
  <c r="I135" i="20"/>
  <c r="F135" i="20"/>
  <c r="AE134" i="20"/>
  <c r="I134" i="20"/>
  <c r="F134" i="20"/>
  <c r="AE133" i="20"/>
  <c r="I133" i="20"/>
  <c r="F133" i="20"/>
  <c r="AE132" i="20"/>
  <c r="I132" i="20"/>
  <c r="F132" i="20"/>
  <c r="AE131" i="20"/>
  <c r="I131" i="20"/>
  <c r="F131" i="20"/>
  <c r="AE130" i="20"/>
  <c r="I130" i="20"/>
  <c r="F130" i="20"/>
  <c r="AE129" i="20"/>
  <c r="I129" i="20"/>
  <c r="F129" i="20"/>
  <c r="AD126" i="20"/>
  <c r="AC126" i="20"/>
  <c r="AB126" i="20"/>
  <c r="AA126" i="20"/>
  <c r="Z126" i="20"/>
  <c r="Y126" i="20"/>
  <c r="X126" i="20"/>
  <c r="W126" i="20"/>
  <c r="V126" i="20"/>
  <c r="U126" i="20"/>
  <c r="T126" i="20"/>
  <c r="S126" i="20"/>
  <c r="R126" i="20"/>
  <c r="Q126" i="20"/>
  <c r="P126" i="20"/>
  <c r="J126" i="20"/>
  <c r="G126" i="20"/>
  <c r="AE125" i="20"/>
  <c r="I125" i="20"/>
  <c r="F125" i="20"/>
  <c r="AE124" i="20"/>
  <c r="I124" i="20"/>
  <c r="F124" i="20"/>
  <c r="AE123" i="20"/>
  <c r="I123" i="20"/>
  <c r="F123" i="20"/>
  <c r="AE122" i="20"/>
  <c r="I122" i="20"/>
  <c r="F122" i="20"/>
  <c r="AE121" i="20"/>
  <c r="I121" i="20"/>
  <c r="F121" i="20"/>
  <c r="AE120" i="20"/>
  <c r="I120" i="20"/>
  <c r="F120" i="20"/>
  <c r="AE119" i="20"/>
  <c r="I119" i="20"/>
  <c r="F119" i="20"/>
  <c r="AE118" i="20"/>
  <c r="I118" i="20"/>
  <c r="F118" i="20"/>
  <c r="AE117" i="20"/>
  <c r="I117" i="20"/>
  <c r="F117" i="20"/>
  <c r="AE116" i="20"/>
  <c r="I116" i="20"/>
  <c r="F116" i="20"/>
  <c r="AE115" i="20"/>
  <c r="I115" i="20"/>
  <c r="F115" i="20"/>
  <c r="AE114" i="20"/>
  <c r="I114" i="20"/>
  <c r="F114" i="20"/>
  <c r="AD111" i="20"/>
  <c r="AC111" i="20"/>
  <c r="AB111" i="20"/>
  <c r="AA111" i="20"/>
  <c r="Z111" i="20"/>
  <c r="Y111" i="20"/>
  <c r="X111" i="20"/>
  <c r="W111" i="20"/>
  <c r="V111" i="20"/>
  <c r="U111" i="20"/>
  <c r="T111" i="20"/>
  <c r="S111" i="20"/>
  <c r="R111" i="20"/>
  <c r="Q111" i="20"/>
  <c r="P111" i="20"/>
  <c r="J111" i="20"/>
  <c r="G111" i="20"/>
  <c r="AE110" i="20"/>
  <c r="I110" i="20"/>
  <c r="F110" i="20"/>
  <c r="AE109" i="20"/>
  <c r="I109" i="20"/>
  <c r="F109" i="20"/>
  <c r="AE108" i="20"/>
  <c r="I108" i="20"/>
  <c r="F108" i="20"/>
  <c r="AE107" i="20"/>
  <c r="I107" i="20"/>
  <c r="F107" i="20"/>
  <c r="AE106" i="20"/>
  <c r="I106" i="20"/>
  <c r="F106" i="20"/>
  <c r="AE105" i="20"/>
  <c r="I105" i="20"/>
  <c r="F105" i="20"/>
  <c r="AE104" i="20"/>
  <c r="I104" i="20"/>
  <c r="F104" i="20"/>
  <c r="AE103" i="20"/>
  <c r="I103" i="20"/>
  <c r="F103" i="20"/>
  <c r="AE102" i="20"/>
  <c r="I102" i="20"/>
  <c r="F102" i="20"/>
  <c r="AE101" i="20"/>
  <c r="I101" i="20"/>
  <c r="F101" i="20"/>
  <c r="AE100" i="20"/>
  <c r="I100" i="20"/>
  <c r="F100" i="20"/>
  <c r="AE99" i="20"/>
  <c r="I99" i="20"/>
  <c r="F99" i="20"/>
  <c r="AD96" i="20"/>
  <c r="AC96" i="20"/>
  <c r="AB96" i="20"/>
  <c r="AA96" i="20"/>
  <c r="Z96" i="20"/>
  <c r="Y96" i="20"/>
  <c r="X96" i="20"/>
  <c r="W96" i="20"/>
  <c r="V96" i="20"/>
  <c r="U96" i="20"/>
  <c r="T96" i="20"/>
  <c r="S96" i="20"/>
  <c r="R96" i="20"/>
  <c r="Q96" i="20"/>
  <c r="P96" i="20"/>
  <c r="J96" i="20"/>
  <c r="G96" i="20"/>
  <c r="AE95" i="20"/>
  <c r="I95" i="20"/>
  <c r="F95" i="20"/>
  <c r="AE94" i="20"/>
  <c r="I94" i="20"/>
  <c r="F94" i="20"/>
  <c r="AE93" i="20"/>
  <c r="I93" i="20"/>
  <c r="F93" i="20"/>
  <c r="AE92" i="20"/>
  <c r="I92" i="20"/>
  <c r="F92" i="20"/>
  <c r="AE91" i="20"/>
  <c r="I91" i="20"/>
  <c r="F91" i="20"/>
  <c r="AE90" i="20"/>
  <c r="I90" i="20"/>
  <c r="F90" i="20"/>
  <c r="AE89" i="20"/>
  <c r="I89" i="20"/>
  <c r="F89" i="20"/>
  <c r="AE88" i="20"/>
  <c r="I88" i="20"/>
  <c r="F88" i="20"/>
  <c r="AE87" i="20"/>
  <c r="I87" i="20"/>
  <c r="F87" i="20"/>
  <c r="AE86" i="20"/>
  <c r="I86" i="20"/>
  <c r="F86" i="20"/>
  <c r="AE85" i="20"/>
  <c r="I85" i="20"/>
  <c r="F85" i="20"/>
  <c r="AE84" i="20"/>
  <c r="I84" i="20"/>
  <c r="F84" i="20"/>
  <c r="AD81" i="20"/>
  <c r="AC81" i="20"/>
  <c r="AB81" i="20"/>
  <c r="AA81" i="20"/>
  <c r="Z81" i="20"/>
  <c r="Y81" i="20"/>
  <c r="X81" i="20"/>
  <c r="W81" i="20"/>
  <c r="V81" i="20"/>
  <c r="U81" i="20"/>
  <c r="T81" i="20"/>
  <c r="S81" i="20"/>
  <c r="R81" i="20"/>
  <c r="Q81" i="20"/>
  <c r="P81" i="20"/>
  <c r="J81" i="20"/>
  <c r="G81" i="20"/>
  <c r="AE80" i="20"/>
  <c r="I80" i="20"/>
  <c r="F80" i="20"/>
  <c r="AE79" i="20"/>
  <c r="I79" i="20"/>
  <c r="F79" i="20"/>
  <c r="AE78" i="20"/>
  <c r="I78" i="20"/>
  <c r="F78" i="20"/>
  <c r="AE77" i="20"/>
  <c r="I77" i="20"/>
  <c r="F77" i="20"/>
  <c r="AE76" i="20"/>
  <c r="I76" i="20"/>
  <c r="F76" i="20"/>
  <c r="AE75" i="20"/>
  <c r="I75" i="20"/>
  <c r="F75" i="20"/>
  <c r="AE74" i="20"/>
  <c r="I74" i="20"/>
  <c r="F74" i="20"/>
  <c r="AE73" i="20"/>
  <c r="I73" i="20"/>
  <c r="F73" i="20"/>
  <c r="AE72" i="20"/>
  <c r="I72" i="20"/>
  <c r="F72" i="20"/>
  <c r="AE71" i="20"/>
  <c r="I71" i="20"/>
  <c r="F71" i="20"/>
  <c r="AE70" i="20"/>
  <c r="I70" i="20"/>
  <c r="F70" i="20"/>
  <c r="AE69" i="20"/>
  <c r="I69" i="20"/>
  <c r="F69" i="20"/>
  <c r="AD66" i="20"/>
  <c r="AC66" i="20"/>
  <c r="AB66" i="20"/>
  <c r="AA66" i="20"/>
  <c r="Z66" i="20"/>
  <c r="Y66" i="20"/>
  <c r="X66" i="20"/>
  <c r="W66" i="20"/>
  <c r="V66" i="20"/>
  <c r="U66" i="20"/>
  <c r="T66" i="20"/>
  <c r="S66" i="20"/>
  <c r="R66" i="20"/>
  <c r="Q66" i="20"/>
  <c r="P66" i="20"/>
  <c r="J66" i="20"/>
  <c r="G66" i="20"/>
  <c r="AE65" i="20"/>
  <c r="I65" i="20"/>
  <c r="F65" i="20"/>
  <c r="AE64" i="20"/>
  <c r="I64" i="20"/>
  <c r="F64" i="20"/>
  <c r="AE63" i="20"/>
  <c r="I63" i="20"/>
  <c r="F63" i="20"/>
  <c r="AE62" i="20"/>
  <c r="I62" i="20"/>
  <c r="F62" i="20"/>
  <c r="AE61" i="20"/>
  <c r="I61" i="20"/>
  <c r="F61" i="20"/>
  <c r="AE60" i="20"/>
  <c r="I60" i="20"/>
  <c r="F60" i="20"/>
  <c r="AE59" i="20"/>
  <c r="I59" i="20"/>
  <c r="F59" i="20"/>
  <c r="AE58" i="20"/>
  <c r="I58" i="20"/>
  <c r="F58" i="20"/>
  <c r="AE57" i="20"/>
  <c r="I57" i="20"/>
  <c r="F57" i="20"/>
  <c r="AE56" i="20"/>
  <c r="I56" i="20"/>
  <c r="F56" i="20"/>
  <c r="AE55" i="20"/>
  <c r="I55" i="20"/>
  <c r="F55" i="20"/>
  <c r="AE54" i="20"/>
  <c r="I54" i="20"/>
  <c r="F54" i="20"/>
  <c r="D54" i="20"/>
  <c r="O54" i="20" s="1"/>
  <c r="O50" i="20"/>
  <c r="B50" i="20"/>
  <c r="B35" i="20"/>
  <c r="K34" i="20"/>
  <c r="B32" i="20"/>
  <c r="D28" i="20"/>
  <c r="C28" i="20"/>
  <c r="B28" i="20"/>
  <c r="D26" i="20"/>
  <c r="C26" i="20"/>
  <c r="B26" i="20"/>
  <c r="D24" i="20"/>
  <c r="C24" i="20"/>
  <c r="B24" i="20"/>
  <c r="D22" i="20"/>
  <c r="C22" i="20"/>
  <c r="B22" i="20"/>
  <c r="D20" i="20"/>
  <c r="C20" i="20"/>
  <c r="B20" i="20"/>
  <c r="H19" i="20"/>
  <c r="O16" i="20"/>
  <c r="B16" i="20"/>
  <c r="AE13" i="20"/>
  <c r="AE12" i="20"/>
  <c r="AE11" i="20"/>
  <c r="AE10" i="20"/>
  <c r="AE9" i="20"/>
  <c r="J9" i="20"/>
  <c r="AE8" i="20"/>
  <c r="AE6" i="20"/>
  <c r="O3" i="20"/>
  <c r="I3" i="20"/>
  <c r="B3" i="20"/>
  <c r="F66" i="20" l="1"/>
  <c r="AE156" i="20"/>
  <c r="F81" i="20"/>
  <c r="I96" i="20"/>
  <c r="I141" i="20"/>
  <c r="I156" i="20"/>
  <c r="I111" i="20"/>
  <c r="F126" i="20"/>
  <c r="AE111" i="20"/>
  <c r="AE96" i="20"/>
  <c r="AE81" i="20"/>
  <c r="AE66" i="20"/>
  <c r="I66" i="20"/>
  <c r="B37" i="20"/>
  <c r="B39" i="20" s="1"/>
  <c r="B41" i="20" s="1"/>
  <c r="B43" i="20" s="1"/>
  <c r="B45" i="20" s="1"/>
  <c r="D55" i="20"/>
  <c r="I81" i="20"/>
  <c r="F96" i="20"/>
  <c r="F141" i="20"/>
  <c r="AE126" i="20"/>
  <c r="C54" i="20"/>
  <c r="AE141" i="20"/>
  <c r="F111" i="20"/>
  <c r="I126" i="20"/>
  <c r="F156" i="20"/>
  <c r="B48" i="20" l="1"/>
  <c r="B47" i="20"/>
  <c r="C55" i="20"/>
  <c r="B54" i="20"/>
  <c r="D56" i="20"/>
  <c r="O55" i="20"/>
  <c r="D57" i="20" l="1"/>
  <c r="O56" i="20"/>
  <c r="C56" i="20"/>
  <c r="B55" i="20"/>
  <c r="C57" i="20" l="1"/>
  <c r="B56" i="20"/>
  <c r="D58" i="20"/>
  <c r="O57" i="20"/>
  <c r="C58" i="20" l="1"/>
  <c r="B57" i="20"/>
  <c r="D59" i="20"/>
  <c r="O58" i="20"/>
  <c r="H57" i="12"/>
  <c r="I57" i="12" s="1"/>
  <c r="J57" i="12" s="1"/>
  <c r="B59" i="18"/>
  <c r="AE6" i="10"/>
  <c r="F5" i="11"/>
  <c r="B52" i="18"/>
  <c r="B51" i="18"/>
  <c r="B50" i="18"/>
  <c r="B47" i="18"/>
  <c r="B46" i="18"/>
  <c r="H58" i="9"/>
  <c r="E58" i="9"/>
  <c r="AE6" i="8"/>
  <c r="G66" i="8"/>
  <c r="AE5" i="7"/>
  <c r="B38" i="18"/>
  <c r="B64" i="18"/>
  <c r="B63" i="18"/>
  <c r="B62" i="18"/>
  <c r="B61" i="18"/>
  <c r="B60" i="18"/>
  <c r="B58" i="18"/>
  <c r="B57" i="18"/>
  <c r="B56" i="18"/>
  <c r="B54" i="18"/>
  <c r="B53" i="18"/>
  <c r="B49" i="18"/>
  <c r="B48" i="18"/>
  <c r="B45" i="18"/>
  <c r="B44" i="18"/>
  <c r="B43" i="18"/>
  <c r="B42" i="18"/>
  <c r="B41" i="18"/>
  <c r="B40" i="18"/>
  <c r="B39" i="18"/>
  <c r="B37" i="18"/>
  <c r="B27" i="18"/>
  <c r="B29" i="18"/>
  <c r="B28" i="18"/>
  <c r="B26" i="18"/>
  <c r="B19" i="18"/>
  <c r="B12" i="18"/>
  <c r="B8" i="18"/>
  <c r="B7" i="18"/>
  <c r="B36" i="18"/>
  <c r="B35" i="18"/>
  <c r="B34" i="18"/>
  <c r="B33" i="18"/>
  <c r="B32" i="18"/>
  <c r="B31" i="18"/>
  <c r="B30" i="18"/>
  <c r="B25" i="18"/>
  <c r="B24" i="18"/>
  <c r="B23" i="18"/>
  <c r="B22" i="18"/>
  <c r="B21" i="18"/>
  <c r="B20" i="18"/>
  <c r="B18" i="18"/>
  <c r="B17" i="18"/>
  <c r="B16" i="18"/>
  <c r="B15" i="18"/>
  <c r="B2" i="18"/>
  <c r="B14" i="18"/>
  <c r="B13" i="18"/>
  <c r="B11" i="18"/>
  <c r="B10" i="18"/>
  <c r="B9" i="18"/>
  <c r="B6" i="18"/>
  <c r="B5" i="18"/>
  <c r="B3" i="18"/>
  <c r="B4" i="18"/>
  <c r="AD156" i="16"/>
  <c r="AD157" i="16" s="1"/>
  <c r="AC156" i="16"/>
  <c r="AC157" i="16" s="1"/>
  <c r="AB156" i="16"/>
  <c r="AB157" i="16" s="1"/>
  <c r="AA156" i="16"/>
  <c r="AA157" i="16" s="1"/>
  <c r="Z156" i="16"/>
  <c r="Z157" i="16" s="1"/>
  <c r="Y156" i="16"/>
  <c r="Y157" i="16" s="1"/>
  <c r="X156" i="16"/>
  <c r="X157" i="16" s="1"/>
  <c r="W156" i="16"/>
  <c r="W157" i="16" s="1"/>
  <c r="V156" i="16"/>
  <c r="V157" i="16" s="1"/>
  <c r="U156" i="16"/>
  <c r="U157" i="16" s="1"/>
  <c r="T156" i="16"/>
  <c r="T157" i="16" s="1"/>
  <c r="S156" i="16"/>
  <c r="S157" i="16" s="1"/>
  <c r="R156" i="16"/>
  <c r="R157" i="16" s="1"/>
  <c r="Q156" i="16"/>
  <c r="Q157" i="16" s="1"/>
  <c r="P156" i="16"/>
  <c r="P157" i="16" s="1"/>
  <c r="J156" i="16"/>
  <c r="G156" i="16"/>
  <c r="AE155" i="16"/>
  <c r="I155" i="16"/>
  <c r="F155" i="16"/>
  <c r="AE154" i="16"/>
  <c r="I154" i="16"/>
  <c r="F154" i="16"/>
  <c r="AE153" i="16"/>
  <c r="I153" i="16"/>
  <c r="F153" i="16"/>
  <c r="AE152" i="16"/>
  <c r="I152" i="16"/>
  <c r="F152" i="16"/>
  <c r="AE151" i="16"/>
  <c r="I151" i="16"/>
  <c r="F151" i="16"/>
  <c r="AE150" i="16"/>
  <c r="I150" i="16"/>
  <c r="F150" i="16"/>
  <c r="AE149" i="16"/>
  <c r="I149" i="16"/>
  <c r="F149" i="16"/>
  <c r="AE148" i="16"/>
  <c r="I148" i="16"/>
  <c r="F148" i="16"/>
  <c r="AE147" i="16"/>
  <c r="I147" i="16"/>
  <c r="F147" i="16"/>
  <c r="AE146" i="16"/>
  <c r="I146" i="16"/>
  <c r="I156" i="16" s="1"/>
  <c r="F146" i="16"/>
  <c r="AE145" i="16"/>
  <c r="I145" i="16"/>
  <c r="F145" i="16"/>
  <c r="F156" i="16" s="1"/>
  <c r="AE144" i="16"/>
  <c r="I144" i="16"/>
  <c r="F144" i="16"/>
  <c r="V142" i="16"/>
  <c r="R142" i="16"/>
  <c r="AD141" i="16"/>
  <c r="AD142" i="16" s="1"/>
  <c r="AC141" i="16"/>
  <c r="AC142" i="16" s="1"/>
  <c r="AB141" i="16"/>
  <c r="AB142" i="16" s="1"/>
  <c r="AA141" i="16"/>
  <c r="AA142" i="16" s="1"/>
  <c r="Z141" i="16"/>
  <c r="Z142" i="16" s="1"/>
  <c r="Y141" i="16"/>
  <c r="Y142" i="16" s="1"/>
  <c r="X141" i="16"/>
  <c r="X142" i="16" s="1"/>
  <c r="W141" i="16"/>
  <c r="W142" i="16" s="1"/>
  <c r="V141" i="16"/>
  <c r="U141" i="16"/>
  <c r="U142" i="16" s="1"/>
  <c r="T141" i="16"/>
  <c r="T142" i="16" s="1"/>
  <c r="S141" i="16"/>
  <c r="S142" i="16" s="1"/>
  <c r="R141" i="16"/>
  <c r="Q141" i="16"/>
  <c r="Q142" i="16" s="1"/>
  <c r="P141" i="16"/>
  <c r="P142" i="16" s="1"/>
  <c r="J141" i="16"/>
  <c r="G141" i="16"/>
  <c r="AE140" i="16"/>
  <c r="I140" i="16"/>
  <c r="F140" i="16"/>
  <c r="AE139" i="16"/>
  <c r="I139" i="16"/>
  <c r="F139" i="16"/>
  <c r="AE138" i="16"/>
  <c r="I138" i="16"/>
  <c r="F138" i="16"/>
  <c r="AE137" i="16"/>
  <c r="I137" i="16"/>
  <c r="F137" i="16"/>
  <c r="AE136" i="16"/>
  <c r="I136" i="16"/>
  <c r="F136" i="16"/>
  <c r="AE135" i="16"/>
  <c r="I135" i="16"/>
  <c r="F135" i="16"/>
  <c r="AE134" i="16"/>
  <c r="I134" i="16"/>
  <c r="F134" i="16"/>
  <c r="AE133" i="16"/>
  <c r="I133" i="16"/>
  <c r="F133" i="16"/>
  <c r="AE132" i="16"/>
  <c r="I132" i="16"/>
  <c r="F132" i="16"/>
  <c r="AE131" i="16"/>
  <c r="AE141" i="16" s="1"/>
  <c r="AE142" i="16" s="1"/>
  <c r="I131" i="16"/>
  <c r="F131" i="16"/>
  <c r="AE130" i="16"/>
  <c r="I130" i="16"/>
  <c r="F130" i="16"/>
  <c r="F141" i="16" s="1"/>
  <c r="AE129" i="16"/>
  <c r="I129" i="16"/>
  <c r="I141" i="16" s="1"/>
  <c r="F129" i="16"/>
  <c r="AD126" i="16"/>
  <c r="AD127" i="16" s="1"/>
  <c r="AC126" i="16"/>
  <c r="AC127" i="16" s="1"/>
  <c r="AB126" i="16"/>
  <c r="AB127" i="16" s="1"/>
  <c r="AA126" i="16"/>
  <c r="AA127" i="16" s="1"/>
  <c r="Z126" i="16"/>
  <c r="Z127" i="16" s="1"/>
  <c r="Y126" i="16"/>
  <c r="Y127" i="16" s="1"/>
  <c r="X126" i="16"/>
  <c r="X127" i="16" s="1"/>
  <c r="W126" i="16"/>
  <c r="W127" i="16" s="1"/>
  <c r="V126" i="16"/>
  <c r="V127" i="16" s="1"/>
  <c r="U126" i="16"/>
  <c r="U127" i="16" s="1"/>
  <c r="T126" i="16"/>
  <c r="T127" i="16" s="1"/>
  <c r="S126" i="16"/>
  <c r="S127" i="16" s="1"/>
  <c r="R126" i="16"/>
  <c r="R127" i="16" s="1"/>
  <c r="Q126" i="16"/>
  <c r="Q127" i="16" s="1"/>
  <c r="P126" i="16"/>
  <c r="P127" i="16" s="1"/>
  <c r="J126" i="16"/>
  <c r="G126" i="16"/>
  <c r="AE125" i="16"/>
  <c r="I125" i="16"/>
  <c r="F125" i="16"/>
  <c r="AE124" i="16"/>
  <c r="I124" i="16"/>
  <c r="F124" i="16"/>
  <c r="AE123" i="16"/>
  <c r="I123" i="16"/>
  <c r="F123" i="16"/>
  <c r="AE122" i="16"/>
  <c r="I122" i="16"/>
  <c r="F122" i="16"/>
  <c r="AE121" i="16"/>
  <c r="I121" i="16"/>
  <c r="F121" i="16"/>
  <c r="AE120" i="16"/>
  <c r="I120" i="16"/>
  <c r="F120" i="16"/>
  <c r="AE119" i="16"/>
  <c r="I119" i="16"/>
  <c r="F119" i="16"/>
  <c r="AE118" i="16"/>
  <c r="I118" i="16"/>
  <c r="F118" i="16"/>
  <c r="AE117" i="16"/>
  <c r="I117" i="16"/>
  <c r="F117" i="16"/>
  <c r="AE116" i="16"/>
  <c r="I116" i="16"/>
  <c r="F116" i="16"/>
  <c r="AE115" i="16"/>
  <c r="I115" i="16"/>
  <c r="F115" i="16"/>
  <c r="AE114" i="16"/>
  <c r="AE126" i="16" s="1"/>
  <c r="AE127" i="16" s="1"/>
  <c r="I114" i="16"/>
  <c r="I126" i="16" s="1"/>
  <c r="F114" i="16"/>
  <c r="F126" i="16" s="1"/>
  <c r="AD112" i="16"/>
  <c r="AD111" i="16"/>
  <c r="AC111" i="16"/>
  <c r="AC112" i="16" s="1"/>
  <c r="AB111" i="16"/>
  <c r="AB112" i="16" s="1"/>
  <c r="AA111" i="16"/>
  <c r="AA112" i="16" s="1"/>
  <c r="Z111" i="16"/>
  <c r="Z112" i="16" s="1"/>
  <c r="Y111" i="16"/>
  <c r="Y112" i="16" s="1"/>
  <c r="X111" i="16"/>
  <c r="X112" i="16" s="1"/>
  <c r="W111" i="16"/>
  <c r="W112" i="16" s="1"/>
  <c r="V111" i="16"/>
  <c r="V112" i="16" s="1"/>
  <c r="U111" i="16"/>
  <c r="U112" i="16" s="1"/>
  <c r="T111" i="16"/>
  <c r="T112" i="16" s="1"/>
  <c r="S111" i="16"/>
  <c r="S112" i="16" s="1"/>
  <c r="R111" i="16"/>
  <c r="R112" i="16" s="1"/>
  <c r="Q111" i="16"/>
  <c r="Q112" i="16" s="1"/>
  <c r="P111" i="16"/>
  <c r="P112" i="16" s="1"/>
  <c r="J111" i="16"/>
  <c r="G111" i="16"/>
  <c r="AE110" i="16"/>
  <c r="I110" i="16"/>
  <c r="F110" i="16"/>
  <c r="AE109" i="16"/>
  <c r="I109" i="16"/>
  <c r="F109" i="16"/>
  <c r="AE108" i="16"/>
  <c r="I108" i="16"/>
  <c r="F108" i="16"/>
  <c r="AE107" i="16"/>
  <c r="I107" i="16"/>
  <c r="F107" i="16"/>
  <c r="AE106" i="16"/>
  <c r="I106" i="16"/>
  <c r="F106" i="16"/>
  <c r="AE105" i="16"/>
  <c r="I105" i="16"/>
  <c r="F105" i="16"/>
  <c r="AE104" i="16"/>
  <c r="I104" i="16"/>
  <c r="F104" i="16"/>
  <c r="AE103" i="16"/>
  <c r="I103" i="16"/>
  <c r="F103" i="16"/>
  <c r="AE102" i="16"/>
  <c r="I102" i="16"/>
  <c r="F102" i="16"/>
  <c r="AE101" i="16"/>
  <c r="I101" i="16"/>
  <c r="F101" i="16"/>
  <c r="AE100" i="16"/>
  <c r="I100" i="16"/>
  <c r="F100" i="16"/>
  <c r="AE99" i="16"/>
  <c r="AE111" i="16" s="1"/>
  <c r="AE112" i="16" s="1"/>
  <c r="I99" i="16"/>
  <c r="I111" i="16" s="1"/>
  <c r="F99" i="16"/>
  <c r="S97" i="16"/>
  <c r="P97" i="16"/>
  <c r="AD96" i="16"/>
  <c r="AD97" i="16" s="1"/>
  <c r="AC96" i="16"/>
  <c r="AC97" i="16" s="1"/>
  <c r="AB96" i="16"/>
  <c r="AB97" i="16" s="1"/>
  <c r="AA96" i="16"/>
  <c r="AA97" i="16" s="1"/>
  <c r="Z96" i="16"/>
  <c r="Z97" i="16" s="1"/>
  <c r="Y96" i="16"/>
  <c r="Y97" i="16" s="1"/>
  <c r="X96" i="16"/>
  <c r="X97" i="16" s="1"/>
  <c r="W96" i="16"/>
  <c r="W97" i="16" s="1"/>
  <c r="V96" i="16"/>
  <c r="V97" i="16" s="1"/>
  <c r="U96" i="16"/>
  <c r="U97" i="16" s="1"/>
  <c r="T96" i="16"/>
  <c r="T97" i="16" s="1"/>
  <c r="S96" i="16"/>
  <c r="R96" i="16"/>
  <c r="R97" i="16" s="1"/>
  <c r="Q96" i="16"/>
  <c r="Q97" i="16" s="1"/>
  <c r="P96" i="16"/>
  <c r="J96" i="16"/>
  <c r="G96" i="16"/>
  <c r="AE95" i="16"/>
  <c r="I95" i="16"/>
  <c r="F95" i="16"/>
  <c r="AE94" i="16"/>
  <c r="I94" i="16"/>
  <c r="F94" i="16"/>
  <c r="AE93" i="16"/>
  <c r="I93" i="16"/>
  <c r="F93" i="16"/>
  <c r="AE92" i="16"/>
  <c r="I92" i="16"/>
  <c r="F92" i="16"/>
  <c r="AE91" i="16"/>
  <c r="I91" i="16"/>
  <c r="F91" i="16"/>
  <c r="AE90" i="16"/>
  <c r="I90" i="16"/>
  <c r="F90" i="16"/>
  <c r="AE89" i="16"/>
  <c r="I89" i="16"/>
  <c r="F89" i="16"/>
  <c r="AE88" i="16"/>
  <c r="I88" i="16"/>
  <c r="F88" i="16"/>
  <c r="AE87" i="16"/>
  <c r="I87" i="16"/>
  <c r="F87" i="16"/>
  <c r="AE86" i="16"/>
  <c r="I86" i="16"/>
  <c r="F86" i="16"/>
  <c r="AE85" i="16"/>
  <c r="I85" i="16"/>
  <c r="F85" i="16"/>
  <c r="F96" i="16" s="1"/>
  <c r="AE84" i="16"/>
  <c r="I84" i="16"/>
  <c r="F84" i="16"/>
  <c r="AD81" i="16"/>
  <c r="AD82" i="16" s="1"/>
  <c r="AC81" i="16"/>
  <c r="AC82" i="16" s="1"/>
  <c r="AB81" i="16"/>
  <c r="AB82" i="16" s="1"/>
  <c r="AA81" i="16"/>
  <c r="AA82" i="16" s="1"/>
  <c r="Z81" i="16"/>
  <c r="Z82" i="16" s="1"/>
  <c r="Y81" i="16"/>
  <c r="Y82" i="16" s="1"/>
  <c r="X81" i="16"/>
  <c r="X82" i="16" s="1"/>
  <c r="W81" i="16"/>
  <c r="W82" i="16" s="1"/>
  <c r="V81" i="16"/>
  <c r="V82" i="16" s="1"/>
  <c r="U81" i="16"/>
  <c r="U82" i="16" s="1"/>
  <c r="T81" i="16"/>
  <c r="T82" i="16" s="1"/>
  <c r="S81" i="16"/>
  <c r="S82" i="16" s="1"/>
  <c r="R81" i="16"/>
  <c r="R82" i="16" s="1"/>
  <c r="Q81" i="16"/>
  <c r="Q82" i="16" s="1"/>
  <c r="P81" i="16"/>
  <c r="P82" i="16" s="1"/>
  <c r="J81" i="16"/>
  <c r="G81" i="16"/>
  <c r="AE80" i="16"/>
  <c r="I80" i="16"/>
  <c r="F80" i="16"/>
  <c r="AE79" i="16"/>
  <c r="I79" i="16"/>
  <c r="F79" i="16"/>
  <c r="AE78" i="16"/>
  <c r="I78" i="16"/>
  <c r="F78" i="16"/>
  <c r="AE77" i="16"/>
  <c r="I77" i="16"/>
  <c r="F77" i="16"/>
  <c r="AE76" i="16"/>
  <c r="I76" i="16"/>
  <c r="F76" i="16"/>
  <c r="AE75" i="16"/>
  <c r="I75" i="16"/>
  <c r="F75" i="16"/>
  <c r="AE74" i="16"/>
  <c r="I74" i="16"/>
  <c r="I81" i="16" s="1"/>
  <c r="F74" i="16"/>
  <c r="AE73" i="16"/>
  <c r="I73" i="16"/>
  <c r="F73" i="16"/>
  <c r="AE72" i="16"/>
  <c r="I72" i="16"/>
  <c r="F72" i="16"/>
  <c r="AE71" i="16"/>
  <c r="I71" i="16"/>
  <c r="F71" i="16"/>
  <c r="AE70" i="16"/>
  <c r="I70" i="16"/>
  <c r="F70" i="16"/>
  <c r="AE69" i="16"/>
  <c r="I69" i="16"/>
  <c r="F69" i="16"/>
  <c r="AD66" i="16"/>
  <c r="AD67" i="16" s="1"/>
  <c r="AC66" i="16"/>
  <c r="AC67" i="16" s="1"/>
  <c r="AB66" i="16"/>
  <c r="AB67" i="16" s="1"/>
  <c r="AA66" i="16"/>
  <c r="AA67" i="16" s="1"/>
  <c r="Z66" i="16"/>
  <c r="Z67" i="16" s="1"/>
  <c r="Y66" i="16"/>
  <c r="Y67" i="16" s="1"/>
  <c r="X66" i="16"/>
  <c r="X67" i="16" s="1"/>
  <c r="W66" i="16"/>
  <c r="W67" i="16" s="1"/>
  <c r="V66" i="16"/>
  <c r="V67" i="16" s="1"/>
  <c r="U66" i="16"/>
  <c r="U67" i="16" s="1"/>
  <c r="T66" i="16"/>
  <c r="T67" i="16" s="1"/>
  <c r="S66" i="16"/>
  <c r="S67" i="16" s="1"/>
  <c r="R66" i="16"/>
  <c r="R67" i="16" s="1"/>
  <c r="Q66" i="16"/>
  <c r="Q67" i="16" s="1"/>
  <c r="P66" i="16"/>
  <c r="P67" i="16" s="1"/>
  <c r="J66" i="16"/>
  <c r="G66" i="16"/>
  <c r="AE65" i="16"/>
  <c r="I65" i="16"/>
  <c r="F65" i="16"/>
  <c r="AE64" i="16"/>
  <c r="I64" i="16"/>
  <c r="F64" i="16"/>
  <c r="AE63" i="16"/>
  <c r="I63" i="16"/>
  <c r="F63" i="16"/>
  <c r="AE62" i="16"/>
  <c r="AE66" i="16" s="1"/>
  <c r="AE67" i="16" s="1"/>
  <c r="I62" i="16"/>
  <c r="F62" i="16"/>
  <c r="AE61" i="16"/>
  <c r="I61" i="16"/>
  <c r="F61" i="16"/>
  <c r="AE60" i="16"/>
  <c r="I60" i="16"/>
  <c r="F60" i="16"/>
  <c r="AE59" i="16"/>
  <c r="I59" i="16"/>
  <c r="F59" i="16"/>
  <c r="AE58" i="16"/>
  <c r="I58" i="16"/>
  <c r="F58" i="16"/>
  <c r="AE57" i="16"/>
  <c r="I57" i="16"/>
  <c r="F57" i="16"/>
  <c r="AE56" i="16"/>
  <c r="I56" i="16"/>
  <c r="F56" i="16"/>
  <c r="AE55" i="16"/>
  <c r="I55" i="16"/>
  <c r="F55" i="16"/>
  <c r="AE54" i="16"/>
  <c r="I54" i="16"/>
  <c r="F54" i="16"/>
  <c r="D54" i="16"/>
  <c r="O54" i="16" s="1"/>
  <c r="O50" i="16"/>
  <c r="B50" i="16"/>
  <c r="B39" i="16"/>
  <c r="B41" i="16" s="1"/>
  <c r="B43" i="16" s="1"/>
  <c r="B45" i="16" s="1"/>
  <c r="B37" i="16"/>
  <c r="B35" i="16"/>
  <c r="K34" i="16"/>
  <c r="B32" i="16"/>
  <c r="B28" i="16"/>
  <c r="B26" i="16"/>
  <c r="B24" i="16"/>
  <c r="B22" i="16"/>
  <c r="B20" i="16"/>
  <c r="H19" i="16"/>
  <c r="O16" i="16"/>
  <c r="B16" i="16"/>
  <c r="AE13" i="16"/>
  <c r="AE12" i="16"/>
  <c r="AE11" i="16"/>
  <c r="AE10" i="16"/>
  <c r="AE9" i="16"/>
  <c r="J9" i="16"/>
  <c r="AE8" i="16"/>
  <c r="AE7" i="16"/>
  <c r="AE6" i="16"/>
  <c r="AE5" i="16"/>
  <c r="O3" i="16"/>
  <c r="B3" i="16"/>
  <c r="AD156" i="15"/>
  <c r="AD157" i="15" s="1"/>
  <c r="AC156" i="15"/>
  <c r="AC157" i="15" s="1"/>
  <c r="AB156" i="15"/>
  <c r="AB157" i="15" s="1"/>
  <c r="AA156" i="15"/>
  <c r="AA157" i="15" s="1"/>
  <c r="Z156" i="15"/>
  <c r="Z157" i="15" s="1"/>
  <c r="Y156" i="15"/>
  <c r="Y157" i="15" s="1"/>
  <c r="X156" i="15"/>
  <c r="X157" i="15" s="1"/>
  <c r="W156" i="15"/>
  <c r="W157" i="15" s="1"/>
  <c r="V156" i="15"/>
  <c r="V157" i="15" s="1"/>
  <c r="U156" i="15"/>
  <c r="U157" i="15" s="1"/>
  <c r="T156" i="15"/>
  <c r="T157" i="15" s="1"/>
  <c r="S156" i="15"/>
  <c r="S157" i="15" s="1"/>
  <c r="R156" i="15"/>
  <c r="R157" i="15" s="1"/>
  <c r="Q156" i="15"/>
  <c r="Q157" i="15" s="1"/>
  <c r="P156" i="15"/>
  <c r="P157" i="15" s="1"/>
  <c r="J156" i="15"/>
  <c r="G156" i="15"/>
  <c r="AE155" i="15"/>
  <c r="I155" i="15"/>
  <c r="F155" i="15"/>
  <c r="AE154" i="15"/>
  <c r="I154" i="15"/>
  <c r="F154" i="15"/>
  <c r="AE153" i="15"/>
  <c r="I153" i="15"/>
  <c r="F153" i="15"/>
  <c r="AE152" i="15"/>
  <c r="I152" i="15"/>
  <c r="F152" i="15"/>
  <c r="AE151" i="15"/>
  <c r="I151" i="15"/>
  <c r="F151" i="15"/>
  <c r="AE150" i="15"/>
  <c r="I150" i="15"/>
  <c r="F150" i="15"/>
  <c r="AE149" i="15"/>
  <c r="I149" i="15"/>
  <c r="F149" i="15"/>
  <c r="AE148" i="15"/>
  <c r="I148" i="15"/>
  <c r="F148" i="15"/>
  <c r="AE147" i="15"/>
  <c r="I147" i="15"/>
  <c r="F147" i="15"/>
  <c r="AE146" i="15"/>
  <c r="I146" i="15"/>
  <c r="F146" i="15"/>
  <c r="AE145" i="15"/>
  <c r="I145" i="15"/>
  <c r="F145" i="15"/>
  <c r="AE144" i="15"/>
  <c r="AE156" i="15" s="1"/>
  <c r="AE157" i="15" s="1"/>
  <c r="I144" i="15"/>
  <c r="I156" i="15" s="1"/>
  <c r="F144" i="15"/>
  <c r="F156" i="15" s="1"/>
  <c r="AD141" i="15"/>
  <c r="AD142" i="15" s="1"/>
  <c r="AC141" i="15"/>
  <c r="AC142" i="15" s="1"/>
  <c r="AB141" i="15"/>
  <c r="AB142" i="15" s="1"/>
  <c r="AA141" i="15"/>
  <c r="AA142" i="15" s="1"/>
  <c r="Z141" i="15"/>
  <c r="Z142" i="15" s="1"/>
  <c r="Y141" i="15"/>
  <c r="Y142" i="15" s="1"/>
  <c r="X141" i="15"/>
  <c r="X142" i="15" s="1"/>
  <c r="W141" i="15"/>
  <c r="W142" i="15" s="1"/>
  <c r="V141" i="15"/>
  <c r="V142" i="15" s="1"/>
  <c r="U141" i="15"/>
  <c r="U142" i="15" s="1"/>
  <c r="T141" i="15"/>
  <c r="T142" i="15" s="1"/>
  <c r="S141" i="15"/>
  <c r="S142" i="15" s="1"/>
  <c r="R141" i="15"/>
  <c r="R142" i="15" s="1"/>
  <c r="Q141" i="15"/>
  <c r="Q142" i="15" s="1"/>
  <c r="P141" i="15"/>
  <c r="P142" i="15" s="1"/>
  <c r="J141" i="15"/>
  <c r="G141" i="15"/>
  <c r="AE140" i="15"/>
  <c r="I140" i="15"/>
  <c r="F140" i="15"/>
  <c r="AE139" i="15"/>
  <c r="I139" i="15"/>
  <c r="F139" i="15"/>
  <c r="AE138" i="15"/>
  <c r="I138" i="15"/>
  <c r="F138" i="15"/>
  <c r="AE137" i="15"/>
  <c r="I137" i="15"/>
  <c r="F137" i="15"/>
  <c r="AE136" i="15"/>
  <c r="I136" i="15"/>
  <c r="F136" i="15"/>
  <c r="AE135" i="15"/>
  <c r="I135" i="15"/>
  <c r="F135" i="15"/>
  <c r="AE134" i="15"/>
  <c r="I134" i="15"/>
  <c r="F134" i="15"/>
  <c r="AE133" i="15"/>
  <c r="I133" i="15"/>
  <c r="F133" i="15"/>
  <c r="AE132" i="15"/>
  <c r="I132" i="15"/>
  <c r="F132" i="15"/>
  <c r="AE131" i="15"/>
  <c r="I131" i="15"/>
  <c r="F131" i="15"/>
  <c r="F141" i="15" s="1"/>
  <c r="AE130" i="15"/>
  <c r="I130" i="15"/>
  <c r="F130" i="15"/>
  <c r="AE129" i="15"/>
  <c r="AE141" i="15" s="1"/>
  <c r="AE142" i="15" s="1"/>
  <c r="I129" i="15"/>
  <c r="I141" i="15" s="1"/>
  <c r="F129" i="15"/>
  <c r="AD126" i="15"/>
  <c r="AD127" i="15" s="1"/>
  <c r="AC126" i="15"/>
  <c r="AC127" i="15" s="1"/>
  <c r="AB126" i="15"/>
  <c r="AB127" i="15" s="1"/>
  <c r="AA126" i="15"/>
  <c r="AA127" i="15" s="1"/>
  <c r="Z126" i="15"/>
  <c r="Z127" i="15" s="1"/>
  <c r="Y126" i="15"/>
  <c r="Y127" i="15" s="1"/>
  <c r="X126" i="15"/>
  <c r="X127" i="15" s="1"/>
  <c r="W126" i="15"/>
  <c r="W127" i="15" s="1"/>
  <c r="V126" i="15"/>
  <c r="V127" i="15" s="1"/>
  <c r="U126" i="15"/>
  <c r="U127" i="15" s="1"/>
  <c r="T126" i="15"/>
  <c r="T127" i="15" s="1"/>
  <c r="S126" i="15"/>
  <c r="S127" i="15" s="1"/>
  <c r="R126" i="15"/>
  <c r="R127" i="15" s="1"/>
  <c r="Q126" i="15"/>
  <c r="Q127" i="15" s="1"/>
  <c r="P126" i="15"/>
  <c r="P127" i="15" s="1"/>
  <c r="J126" i="15"/>
  <c r="G126" i="15"/>
  <c r="AE125" i="15"/>
  <c r="I125" i="15"/>
  <c r="F125" i="15"/>
  <c r="AE124" i="15"/>
  <c r="I124" i="15"/>
  <c r="F124" i="15"/>
  <c r="AE123" i="15"/>
  <c r="I123" i="15"/>
  <c r="F123" i="15"/>
  <c r="AE122" i="15"/>
  <c r="I122" i="15"/>
  <c r="F122" i="15"/>
  <c r="AE121" i="15"/>
  <c r="I121" i="15"/>
  <c r="F121" i="15"/>
  <c r="AE120" i="15"/>
  <c r="I120" i="15"/>
  <c r="F120" i="15"/>
  <c r="AE119" i="15"/>
  <c r="I119" i="15"/>
  <c r="F119" i="15"/>
  <c r="AE118" i="15"/>
  <c r="I118" i="15"/>
  <c r="F118" i="15"/>
  <c r="AE117" i="15"/>
  <c r="I117" i="15"/>
  <c r="F117" i="15"/>
  <c r="AE116" i="15"/>
  <c r="I116" i="15"/>
  <c r="F116" i="15"/>
  <c r="AE115" i="15"/>
  <c r="I115" i="15"/>
  <c r="F115" i="15"/>
  <c r="AE114" i="15"/>
  <c r="AE126" i="15" s="1"/>
  <c r="AE127" i="15" s="1"/>
  <c r="I114" i="15"/>
  <c r="I126" i="15" s="1"/>
  <c r="F114" i="15"/>
  <c r="F126" i="15" s="1"/>
  <c r="AD111" i="15"/>
  <c r="AD112" i="15" s="1"/>
  <c r="AC111" i="15"/>
  <c r="AC112" i="15" s="1"/>
  <c r="AB111" i="15"/>
  <c r="AB112" i="15" s="1"/>
  <c r="AA111" i="15"/>
  <c r="AA112" i="15" s="1"/>
  <c r="Z111" i="15"/>
  <c r="Z112" i="15" s="1"/>
  <c r="Y111" i="15"/>
  <c r="Y112" i="15" s="1"/>
  <c r="X111" i="15"/>
  <c r="X112" i="15" s="1"/>
  <c r="W111" i="15"/>
  <c r="W112" i="15" s="1"/>
  <c r="V111" i="15"/>
  <c r="V112" i="15" s="1"/>
  <c r="U111" i="15"/>
  <c r="U112" i="15" s="1"/>
  <c r="T111" i="15"/>
  <c r="T112" i="15" s="1"/>
  <c r="S111" i="15"/>
  <c r="S112" i="15" s="1"/>
  <c r="R111" i="15"/>
  <c r="R112" i="15" s="1"/>
  <c r="Q111" i="15"/>
  <c r="Q112" i="15" s="1"/>
  <c r="P111" i="15"/>
  <c r="P112" i="15" s="1"/>
  <c r="J111" i="15"/>
  <c r="G111" i="15"/>
  <c r="AE110" i="15"/>
  <c r="I110" i="15"/>
  <c r="F110" i="15"/>
  <c r="AE109" i="15"/>
  <c r="I109" i="15"/>
  <c r="F109" i="15"/>
  <c r="AE108" i="15"/>
  <c r="I108" i="15"/>
  <c r="F108" i="15"/>
  <c r="AE107" i="15"/>
  <c r="I107" i="15"/>
  <c r="F107" i="15"/>
  <c r="AE106" i="15"/>
  <c r="I106" i="15"/>
  <c r="F106" i="15"/>
  <c r="AE105" i="15"/>
  <c r="I105" i="15"/>
  <c r="F105" i="15"/>
  <c r="AE104" i="15"/>
  <c r="I104" i="15"/>
  <c r="F104" i="15"/>
  <c r="AE103" i="15"/>
  <c r="I103" i="15"/>
  <c r="F103" i="15"/>
  <c r="AE102" i="15"/>
  <c r="I102" i="15"/>
  <c r="F102" i="15"/>
  <c r="AE101" i="15"/>
  <c r="I101" i="15"/>
  <c r="F101" i="15"/>
  <c r="AE100" i="15"/>
  <c r="I100" i="15"/>
  <c r="F100" i="15"/>
  <c r="AE99" i="15"/>
  <c r="I99" i="15"/>
  <c r="F99" i="15"/>
  <c r="AD96" i="15"/>
  <c r="AD97" i="15" s="1"/>
  <c r="AC96" i="15"/>
  <c r="AC97" i="15" s="1"/>
  <c r="AB96" i="15"/>
  <c r="AB97" i="15" s="1"/>
  <c r="AA96" i="15"/>
  <c r="AA97" i="15" s="1"/>
  <c r="Z96" i="15"/>
  <c r="Z97" i="15" s="1"/>
  <c r="Y96" i="15"/>
  <c r="Y97" i="15" s="1"/>
  <c r="X96" i="15"/>
  <c r="X97" i="15" s="1"/>
  <c r="W96" i="15"/>
  <c r="W97" i="15" s="1"/>
  <c r="V96" i="15"/>
  <c r="V97" i="15" s="1"/>
  <c r="U96" i="15"/>
  <c r="U97" i="15" s="1"/>
  <c r="T96" i="15"/>
  <c r="T97" i="15" s="1"/>
  <c r="S96" i="15"/>
  <c r="S97" i="15" s="1"/>
  <c r="R96" i="15"/>
  <c r="R97" i="15" s="1"/>
  <c r="Q96" i="15"/>
  <c r="Q97" i="15" s="1"/>
  <c r="P96" i="15"/>
  <c r="P97" i="15" s="1"/>
  <c r="J96" i="15"/>
  <c r="G96" i="15"/>
  <c r="AE95" i="15"/>
  <c r="I95" i="15"/>
  <c r="F95" i="15"/>
  <c r="AE94" i="15"/>
  <c r="I94" i="15"/>
  <c r="F94" i="15"/>
  <c r="AE93" i="15"/>
  <c r="I93" i="15"/>
  <c r="F93" i="15"/>
  <c r="AE92" i="15"/>
  <c r="I92" i="15"/>
  <c r="F92" i="15"/>
  <c r="AE91" i="15"/>
  <c r="I91" i="15"/>
  <c r="F91" i="15"/>
  <c r="AE90" i="15"/>
  <c r="I90" i="15"/>
  <c r="I96" i="15" s="1"/>
  <c r="F90" i="15"/>
  <c r="AE89" i="15"/>
  <c r="I89" i="15"/>
  <c r="F89" i="15"/>
  <c r="AE88" i="15"/>
  <c r="I88" i="15"/>
  <c r="F88" i="15"/>
  <c r="AE87" i="15"/>
  <c r="I87" i="15"/>
  <c r="F87" i="15"/>
  <c r="AE86" i="15"/>
  <c r="I86" i="15"/>
  <c r="F86" i="15"/>
  <c r="AE85" i="15"/>
  <c r="I85" i="15"/>
  <c r="F85" i="15"/>
  <c r="AE84" i="15"/>
  <c r="AE96" i="15" s="1"/>
  <c r="AE97" i="15" s="1"/>
  <c r="I84" i="15"/>
  <c r="F84" i="15"/>
  <c r="F96" i="15" s="1"/>
  <c r="AD81" i="15"/>
  <c r="AD82" i="15" s="1"/>
  <c r="AC81" i="15"/>
  <c r="AC82" i="15" s="1"/>
  <c r="AB81" i="15"/>
  <c r="AB82" i="15" s="1"/>
  <c r="AA81" i="15"/>
  <c r="AA82" i="15" s="1"/>
  <c r="Z81" i="15"/>
  <c r="Z82" i="15" s="1"/>
  <c r="Y81" i="15"/>
  <c r="Y82" i="15" s="1"/>
  <c r="X81" i="15"/>
  <c r="X82" i="15" s="1"/>
  <c r="W81" i="15"/>
  <c r="W82" i="15" s="1"/>
  <c r="V81" i="15"/>
  <c r="V82" i="15" s="1"/>
  <c r="U81" i="15"/>
  <c r="U82" i="15" s="1"/>
  <c r="T81" i="15"/>
  <c r="T82" i="15" s="1"/>
  <c r="S81" i="15"/>
  <c r="S82" i="15" s="1"/>
  <c r="R81" i="15"/>
  <c r="R82" i="15" s="1"/>
  <c r="Q81" i="15"/>
  <c r="Q82" i="15" s="1"/>
  <c r="P81" i="15"/>
  <c r="P82" i="15" s="1"/>
  <c r="J81" i="15"/>
  <c r="G81" i="15"/>
  <c r="AE80" i="15"/>
  <c r="I80" i="15"/>
  <c r="F80" i="15"/>
  <c r="AE79" i="15"/>
  <c r="I79" i="15"/>
  <c r="F79" i="15"/>
  <c r="AE78" i="15"/>
  <c r="I78" i="15"/>
  <c r="F78" i="15"/>
  <c r="AE77" i="15"/>
  <c r="I77" i="15"/>
  <c r="F77" i="15"/>
  <c r="AE76" i="15"/>
  <c r="I76" i="15"/>
  <c r="F76" i="15"/>
  <c r="AE75" i="15"/>
  <c r="I75" i="15"/>
  <c r="F75" i="15"/>
  <c r="AE74" i="15"/>
  <c r="AE81" i="15" s="1"/>
  <c r="AE82" i="15" s="1"/>
  <c r="I74" i="15"/>
  <c r="F74" i="15"/>
  <c r="AE73" i="15"/>
  <c r="I73" i="15"/>
  <c r="F73" i="15"/>
  <c r="AE72" i="15"/>
  <c r="I72" i="15"/>
  <c r="F72" i="15"/>
  <c r="AE71" i="15"/>
  <c r="I71" i="15"/>
  <c r="F71" i="15"/>
  <c r="AE70" i="15"/>
  <c r="I70" i="15"/>
  <c r="F70" i="15"/>
  <c r="AE69" i="15"/>
  <c r="I69" i="15"/>
  <c r="F69" i="15"/>
  <c r="F81" i="15" s="1"/>
  <c r="Q67" i="15"/>
  <c r="P67" i="15"/>
  <c r="AD66" i="15"/>
  <c r="AD67" i="15" s="1"/>
  <c r="AC66" i="15"/>
  <c r="AC67" i="15" s="1"/>
  <c r="AB66" i="15"/>
  <c r="AB67" i="15" s="1"/>
  <c r="AA66" i="15"/>
  <c r="AA67" i="15" s="1"/>
  <c r="Z66" i="15"/>
  <c r="Z67" i="15" s="1"/>
  <c r="Y66" i="15"/>
  <c r="Y67" i="15" s="1"/>
  <c r="X66" i="15"/>
  <c r="X67" i="15" s="1"/>
  <c r="W66" i="15"/>
  <c r="W67" i="15" s="1"/>
  <c r="V66" i="15"/>
  <c r="V67" i="15" s="1"/>
  <c r="U66" i="15"/>
  <c r="U67" i="15" s="1"/>
  <c r="T66" i="15"/>
  <c r="T67" i="15" s="1"/>
  <c r="S66" i="15"/>
  <c r="S67" i="15" s="1"/>
  <c r="R66" i="15"/>
  <c r="R67" i="15" s="1"/>
  <c r="Q66" i="15"/>
  <c r="P66" i="15"/>
  <c r="J66" i="15"/>
  <c r="G66" i="15"/>
  <c r="AE65" i="15"/>
  <c r="I65" i="15"/>
  <c r="F65" i="15"/>
  <c r="AE64" i="15"/>
  <c r="I64" i="15"/>
  <c r="F64" i="15"/>
  <c r="AE63" i="15"/>
  <c r="I63" i="15"/>
  <c r="F63" i="15"/>
  <c r="AE62" i="15"/>
  <c r="I62" i="15"/>
  <c r="F62" i="15"/>
  <c r="AE61" i="15"/>
  <c r="I61" i="15"/>
  <c r="F61" i="15"/>
  <c r="AE60" i="15"/>
  <c r="I60" i="15"/>
  <c r="F60" i="15"/>
  <c r="AE59" i="15"/>
  <c r="I59" i="15"/>
  <c r="F59" i="15"/>
  <c r="AE58" i="15"/>
  <c r="I58" i="15"/>
  <c r="F58" i="15"/>
  <c r="AE57" i="15"/>
  <c r="I57" i="15"/>
  <c r="F57" i="15"/>
  <c r="AE56" i="15"/>
  <c r="I56" i="15"/>
  <c r="F56" i="15"/>
  <c r="AE55" i="15"/>
  <c r="I55" i="15"/>
  <c r="F55" i="15"/>
  <c r="AE54" i="15"/>
  <c r="I54" i="15"/>
  <c r="F54" i="15"/>
  <c r="D54" i="15"/>
  <c r="O50" i="15"/>
  <c r="B50" i="15"/>
  <c r="B39" i="15"/>
  <c r="B41" i="15" s="1"/>
  <c r="B43" i="15" s="1"/>
  <c r="B45" i="15" s="1"/>
  <c r="B47" i="15" s="1"/>
  <c r="B37" i="15"/>
  <c r="B35" i="15"/>
  <c r="K34" i="15"/>
  <c r="B32" i="15"/>
  <c r="B28" i="15"/>
  <c r="B26" i="15"/>
  <c r="B24" i="15"/>
  <c r="B22" i="15"/>
  <c r="B20" i="15"/>
  <c r="H19" i="15"/>
  <c r="O16" i="15"/>
  <c r="B16" i="15"/>
  <c r="AE13" i="15"/>
  <c r="AE12" i="15"/>
  <c r="AE11" i="15"/>
  <c r="AE10" i="15"/>
  <c r="AE9" i="15"/>
  <c r="J9" i="15"/>
  <c r="AE8" i="15"/>
  <c r="AE7" i="15"/>
  <c r="AE6" i="15"/>
  <c r="AE5" i="15"/>
  <c r="O3" i="15"/>
  <c r="B3" i="15"/>
  <c r="AD157" i="14"/>
  <c r="AD156" i="14"/>
  <c r="AC156" i="14"/>
  <c r="AC157" i="14" s="1"/>
  <c r="AB156" i="14"/>
  <c r="AB157" i="14" s="1"/>
  <c r="AA156" i="14"/>
  <c r="AA157" i="14" s="1"/>
  <c r="Z156" i="14"/>
  <c r="Z157" i="14" s="1"/>
  <c r="Y156" i="14"/>
  <c r="Y157" i="14" s="1"/>
  <c r="X156" i="14"/>
  <c r="X157" i="14" s="1"/>
  <c r="W156" i="14"/>
  <c r="W157" i="14" s="1"/>
  <c r="V156" i="14"/>
  <c r="V157" i="14" s="1"/>
  <c r="U156" i="14"/>
  <c r="U157" i="14" s="1"/>
  <c r="T156" i="14"/>
  <c r="T157" i="14" s="1"/>
  <c r="S156" i="14"/>
  <c r="S157" i="14" s="1"/>
  <c r="R156" i="14"/>
  <c r="R157" i="14" s="1"/>
  <c r="Q156" i="14"/>
  <c r="Q157" i="14" s="1"/>
  <c r="P156" i="14"/>
  <c r="P157" i="14" s="1"/>
  <c r="AE155" i="14"/>
  <c r="AE154" i="14"/>
  <c r="AE153" i="14"/>
  <c r="AE152" i="14"/>
  <c r="AE151" i="14"/>
  <c r="AE150" i="14"/>
  <c r="AE149" i="14"/>
  <c r="AE148" i="14"/>
  <c r="AE147" i="14"/>
  <c r="AE146" i="14"/>
  <c r="AE145" i="14"/>
  <c r="AE144" i="14"/>
  <c r="AE156" i="14" s="1"/>
  <c r="AE157" i="14" s="1"/>
  <c r="AD142" i="14"/>
  <c r="W142" i="14"/>
  <c r="AD141" i="14"/>
  <c r="AC141" i="14"/>
  <c r="AC142" i="14" s="1"/>
  <c r="AB141" i="14"/>
  <c r="AB142" i="14" s="1"/>
  <c r="AA141" i="14"/>
  <c r="AA142" i="14" s="1"/>
  <c r="Z141" i="14"/>
  <c r="Z142" i="14" s="1"/>
  <c r="Y141" i="14"/>
  <c r="Y142" i="14" s="1"/>
  <c r="X141" i="14"/>
  <c r="X142" i="14" s="1"/>
  <c r="W141" i="14"/>
  <c r="V141" i="14"/>
  <c r="V142" i="14" s="1"/>
  <c r="U141" i="14"/>
  <c r="U142" i="14" s="1"/>
  <c r="T141" i="14"/>
  <c r="T142" i="14" s="1"/>
  <c r="S141" i="14"/>
  <c r="S142" i="14" s="1"/>
  <c r="R141" i="14"/>
  <c r="R142" i="14" s="1"/>
  <c r="Q141" i="14"/>
  <c r="Q142" i="14" s="1"/>
  <c r="P141" i="14"/>
  <c r="P142" i="14" s="1"/>
  <c r="AE140" i="14"/>
  <c r="AE139" i="14"/>
  <c r="AE138" i="14"/>
  <c r="AE137" i="14"/>
  <c r="AE136" i="14"/>
  <c r="AE135" i="14"/>
  <c r="AE134" i="14"/>
  <c r="AE141" i="14" s="1"/>
  <c r="AE142" i="14" s="1"/>
  <c r="AE133" i="14"/>
  <c r="AE132" i="14"/>
  <c r="AE131" i="14"/>
  <c r="AE130" i="14"/>
  <c r="AE129" i="14"/>
  <c r="X127" i="14"/>
  <c r="AD126" i="14"/>
  <c r="AD127" i="14" s="1"/>
  <c r="AC126" i="14"/>
  <c r="AC127" i="14" s="1"/>
  <c r="AB126" i="14"/>
  <c r="AB127" i="14" s="1"/>
  <c r="AA126" i="14"/>
  <c r="AA127" i="14" s="1"/>
  <c r="Z126" i="14"/>
  <c r="Z127" i="14" s="1"/>
  <c r="Y126" i="14"/>
  <c r="Y127" i="14" s="1"/>
  <c r="X126" i="14"/>
  <c r="W126" i="14"/>
  <c r="W127" i="14" s="1"/>
  <c r="V126" i="14"/>
  <c r="V127" i="14" s="1"/>
  <c r="U126" i="14"/>
  <c r="U127" i="14" s="1"/>
  <c r="T126" i="14"/>
  <c r="T127" i="14" s="1"/>
  <c r="S126" i="14"/>
  <c r="S127" i="14" s="1"/>
  <c r="R126" i="14"/>
  <c r="R127" i="14" s="1"/>
  <c r="Q126" i="14"/>
  <c r="Q127" i="14" s="1"/>
  <c r="P126" i="14"/>
  <c r="P127" i="14" s="1"/>
  <c r="AE125" i="14"/>
  <c r="AE124" i="14"/>
  <c r="AE123" i="14"/>
  <c r="AE122" i="14"/>
  <c r="AE121" i="14"/>
  <c r="AE120" i="14"/>
  <c r="AE119" i="14"/>
  <c r="AE118" i="14"/>
  <c r="AE117" i="14"/>
  <c r="AE116" i="14"/>
  <c r="AE115" i="14"/>
  <c r="AE114" i="14"/>
  <c r="AA112" i="14"/>
  <c r="Z112" i="14"/>
  <c r="AD111" i="14"/>
  <c r="AD112" i="14" s="1"/>
  <c r="AC111" i="14"/>
  <c r="AC112" i="14" s="1"/>
  <c r="AB111" i="14"/>
  <c r="AB112" i="14" s="1"/>
  <c r="AA111" i="14"/>
  <c r="Z111" i="14"/>
  <c r="Y111" i="14"/>
  <c r="Y112" i="14" s="1"/>
  <c r="X111" i="14"/>
  <c r="X112" i="14" s="1"/>
  <c r="W111" i="14"/>
  <c r="W112" i="14" s="1"/>
  <c r="V111" i="14"/>
  <c r="V112" i="14" s="1"/>
  <c r="U111" i="14"/>
  <c r="U112" i="14" s="1"/>
  <c r="T111" i="14"/>
  <c r="T112" i="14" s="1"/>
  <c r="S111" i="14"/>
  <c r="S112" i="14" s="1"/>
  <c r="R111" i="14"/>
  <c r="R112" i="14" s="1"/>
  <c r="Q111" i="14"/>
  <c r="Q112" i="14" s="1"/>
  <c r="P111" i="14"/>
  <c r="P112" i="14" s="1"/>
  <c r="AE110" i="14"/>
  <c r="AE109" i="14"/>
  <c r="AE108" i="14"/>
  <c r="AE107" i="14"/>
  <c r="AE106" i="14"/>
  <c r="AE105" i="14"/>
  <c r="AE104" i="14"/>
  <c r="AE103" i="14"/>
  <c r="AE102" i="14"/>
  <c r="AE101" i="14"/>
  <c r="AE100" i="14"/>
  <c r="AE99" i="14"/>
  <c r="AC97" i="14"/>
  <c r="AD96" i="14"/>
  <c r="AD97" i="14" s="1"/>
  <c r="AC96" i="14"/>
  <c r="AB96" i="14"/>
  <c r="AB97" i="14" s="1"/>
  <c r="AA96" i="14"/>
  <c r="AA97" i="14" s="1"/>
  <c r="Z96" i="14"/>
  <c r="Z97" i="14" s="1"/>
  <c r="Y96" i="14"/>
  <c r="Y97" i="14" s="1"/>
  <c r="X96" i="14"/>
  <c r="X97" i="14" s="1"/>
  <c r="W96" i="14"/>
  <c r="W97" i="14" s="1"/>
  <c r="V96" i="14"/>
  <c r="V97" i="14" s="1"/>
  <c r="U96" i="14"/>
  <c r="U97" i="14" s="1"/>
  <c r="T96" i="14"/>
  <c r="T97" i="14" s="1"/>
  <c r="S96" i="14"/>
  <c r="S97" i="14" s="1"/>
  <c r="R96" i="14"/>
  <c r="R97" i="14" s="1"/>
  <c r="Q96" i="14"/>
  <c r="Q97" i="14" s="1"/>
  <c r="P96" i="14"/>
  <c r="P97" i="14" s="1"/>
  <c r="AE95" i="14"/>
  <c r="AE94" i="14"/>
  <c r="AE93" i="14"/>
  <c r="AE92" i="14"/>
  <c r="AE91" i="14"/>
  <c r="AE90" i="14"/>
  <c r="AE89" i="14"/>
  <c r="AE88" i="14"/>
  <c r="AE87" i="14"/>
  <c r="AE86" i="14"/>
  <c r="AE85" i="14"/>
  <c r="AE84" i="14"/>
  <c r="AD81" i="14"/>
  <c r="AD82" i="14" s="1"/>
  <c r="AC81" i="14"/>
  <c r="AC82" i="14" s="1"/>
  <c r="AB81" i="14"/>
  <c r="AB82" i="14" s="1"/>
  <c r="AA81" i="14"/>
  <c r="AA82" i="14" s="1"/>
  <c r="Z81" i="14"/>
  <c r="Z82" i="14" s="1"/>
  <c r="Y81" i="14"/>
  <c r="Y82" i="14" s="1"/>
  <c r="X81" i="14"/>
  <c r="X82" i="14" s="1"/>
  <c r="W81" i="14"/>
  <c r="W82" i="14" s="1"/>
  <c r="V81" i="14"/>
  <c r="V82" i="14" s="1"/>
  <c r="U81" i="14"/>
  <c r="U82" i="14" s="1"/>
  <c r="T81" i="14"/>
  <c r="T82" i="14" s="1"/>
  <c r="S81" i="14"/>
  <c r="S82" i="14" s="1"/>
  <c r="R81" i="14"/>
  <c r="R82" i="14" s="1"/>
  <c r="Q81" i="14"/>
  <c r="Q82" i="14" s="1"/>
  <c r="P81" i="14"/>
  <c r="P82" i="14" s="1"/>
  <c r="AE80" i="14"/>
  <c r="AE79" i="14"/>
  <c r="AE78" i="14"/>
  <c r="AE77" i="14"/>
  <c r="AE76" i="14"/>
  <c r="AE75" i="14"/>
  <c r="AE74" i="14"/>
  <c r="AE73" i="14"/>
  <c r="AE72" i="14"/>
  <c r="AE71" i="14"/>
  <c r="AE70" i="14"/>
  <c r="AE69" i="14"/>
  <c r="Y67" i="14"/>
  <c r="X67" i="14"/>
  <c r="AD66" i="14"/>
  <c r="AD67" i="14" s="1"/>
  <c r="AC66" i="14"/>
  <c r="AC67" i="14" s="1"/>
  <c r="AB66" i="14"/>
  <c r="AB67" i="14" s="1"/>
  <c r="AA66" i="14"/>
  <c r="AA67" i="14" s="1"/>
  <c r="Z66" i="14"/>
  <c r="Z67" i="14" s="1"/>
  <c r="Y66" i="14"/>
  <c r="X66" i="14"/>
  <c r="W66" i="14"/>
  <c r="W67" i="14" s="1"/>
  <c r="V66" i="14"/>
  <c r="V67" i="14" s="1"/>
  <c r="U66" i="14"/>
  <c r="U67" i="14" s="1"/>
  <c r="T66" i="14"/>
  <c r="T67" i="14" s="1"/>
  <c r="S66" i="14"/>
  <c r="S67" i="14" s="1"/>
  <c r="R66" i="14"/>
  <c r="R67" i="14" s="1"/>
  <c r="Q66" i="14"/>
  <c r="Q67" i="14" s="1"/>
  <c r="P66" i="14"/>
  <c r="P67" i="14" s="1"/>
  <c r="AE65" i="14"/>
  <c r="AE64" i="14"/>
  <c r="AE63" i="14"/>
  <c r="AE62" i="14"/>
  <c r="AE61" i="14"/>
  <c r="AE60" i="14"/>
  <c r="AE59" i="14"/>
  <c r="AE58" i="14"/>
  <c r="AE57" i="14"/>
  <c r="AE56" i="14"/>
  <c r="AE55" i="14"/>
  <c r="AE54" i="14"/>
  <c r="D54" i="14"/>
  <c r="O50" i="14"/>
  <c r="B50" i="14"/>
  <c r="B35" i="14"/>
  <c r="B37" i="14" s="1"/>
  <c r="B39" i="14" s="1"/>
  <c r="B41" i="14" s="1"/>
  <c r="B43" i="14" s="1"/>
  <c r="B45" i="14" s="1"/>
  <c r="K34" i="14"/>
  <c r="B32" i="14"/>
  <c r="B28" i="14"/>
  <c r="B26" i="14"/>
  <c r="B24" i="14"/>
  <c r="B22" i="14"/>
  <c r="B20" i="14"/>
  <c r="H19" i="14"/>
  <c r="O16" i="14"/>
  <c r="B16" i="14"/>
  <c r="AE13" i="14"/>
  <c r="AE12" i="14"/>
  <c r="AE11" i="14"/>
  <c r="AE10" i="14"/>
  <c r="AE9" i="14"/>
  <c r="J9" i="14"/>
  <c r="AE8" i="14"/>
  <c r="AE7" i="14"/>
  <c r="AE6" i="14"/>
  <c r="AE5" i="14"/>
  <c r="O3" i="14"/>
  <c r="B3" i="14"/>
  <c r="U157" i="12"/>
  <c r="AE156" i="12"/>
  <c r="AE157" i="12" s="1"/>
  <c r="AD156" i="12"/>
  <c r="AD157" i="12" s="1"/>
  <c r="AC156" i="12"/>
  <c r="AC157" i="12" s="1"/>
  <c r="AB156" i="12"/>
  <c r="AB157" i="12" s="1"/>
  <c r="AA156" i="12"/>
  <c r="AA157" i="12" s="1"/>
  <c r="Z156" i="12"/>
  <c r="Z157" i="12" s="1"/>
  <c r="Y156" i="12"/>
  <c r="Y157" i="12" s="1"/>
  <c r="X156" i="12"/>
  <c r="X157" i="12" s="1"/>
  <c r="W156" i="12"/>
  <c r="W157" i="12" s="1"/>
  <c r="V156" i="12"/>
  <c r="V157" i="12" s="1"/>
  <c r="U156" i="12"/>
  <c r="T156" i="12"/>
  <c r="T157" i="12" s="1"/>
  <c r="S156" i="12"/>
  <c r="S157" i="12" s="1"/>
  <c r="R156" i="12"/>
  <c r="R157" i="12" s="1"/>
  <c r="Q156" i="12"/>
  <c r="Q157" i="12" s="1"/>
  <c r="P156" i="12"/>
  <c r="P157" i="12" s="1"/>
  <c r="J156" i="12"/>
  <c r="I156" i="12"/>
  <c r="G156" i="12"/>
  <c r="AE155" i="12"/>
  <c r="I155" i="12"/>
  <c r="F155" i="12"/>
  <c r="AE154" i="12"/>
  <c r="I154" i="12"/>
  <c r="F154" i="12"/>
  <c r="AE153" i="12"/>
  <c r="I153" i="12"/>
  <c r="F153" i="12"/>
  <c r="AE152" i="12"/>
  <c r="I152" i="12"/>
  <c r="F152" i="12"/>
  <c r="AE151" i="12"/>
  <c r="I151" i="12"/>
  <c r="F151" i="12"/>
  <c r="AE150" i="12"/>
  <c r="I150" i="12"/>
  <c r="F150" i="12"/>
  <c r="AE149" i="12"/>
  <c r="I149" i="12"/>
  <c r="F149" i="12"/>
  <c r="AE148" i="12"/>
  <c r="I148" i="12"/>
  <c r="F148" i="12"/>
  <c r="AE147" i="12"/>
  <c r="I147" i="12"/>
  <c r="F147" i="12"/>
  <c r="AE146" i="12"/>
  <c r="I146" i="12"/>
  <c r="F146" i="12"/>
  <c r="AE145" i="12"/>
  <c r="I145" i="12"/>
  <c r="F145" i="12"/>
  <c r="AE144" i="12"/>
  <c r="I144" i="12"/>
  <c r="F144" i="12"/>
  <c r="W142" i="12"/>
  <c r="AE141" i="12"/>
  <c r="AE142" i="12" s="1"/>
  <c r="AD141" i="12"/>
  <c r="AD142" i="12" s="1"/>
  <c r="AC141" i="12"/>
  <c r="AC142" i="12" s="1"/>
  <c r="AB141" i="12"/>
  <c r="AB142" i="12" s="1"/>
  <c r="AA141" i="12"/>
  <c r="AA142" i="12" s="1"/>
  <c r="Z141" i="12"/>
  <c r="Z142" i="12" s="1"/>
  <c r="Y141" i="12"/>
  <c r="Y142" i="12" s="1"/>
  <c r="X141" i="12"/>
  <c r="X142" i="12" s="1"/>
  <c r="W141" i="12"/>
  <c r="V141" i="12"/>
  <c r="V142" i="12" s="1"/>
  <c r="U141" i="12"/>
  <c r="U142" i="12" s="1"/>
  <c r="T141" i="12"/>
  <c r="T142" i="12" s="1"/>
  <c r="S141" i="12"/>
  <c r="S142" i="12" s="1"/>
  <c r="R141" i="12"/>
  <c r="R142" i="12" s="1"/>
  <c r="Q141" i="12"/>
  <c r="Q142" i="12" s="1"/>
  <c r="P141" i="12"/>
  <c r="P142" i="12" s="1"/>
  <c r="J141" i="12"/>
  <c r="G141" i="12"/>
  <c r="AE140" i="12"/>
  <c r="I140" i="12"/>
  <c r="F140" i="12"/>
  <c r="AE139" i="12"/>
  <c r="I139" i="12"/>
  <c r="F139" i="12"/>
  <c r="AE138" i="12"/>
  <c r="I138" i="12"/>
  <c r="F138" i="12"/>
  <c r="AE137" i="12"/>
  <c r="I137" i="12"/>
  <c r="F137" i="12"/>
  <c r="AE136" i="12"/>
  <c r="I136" i="12"/>
  <c r="F136" i="12"/>
  <c r="AE135" i="12"/>
  <c r="I135" i="12"/>
  <c r="F135" i="12"/>
  <c r="AE134" i="12"/>
  <c r="I134" i="12"/>
  <c r="F134" i="12"/>
  <c r="AE133" i="12"/>
  <c r="I133" i="12"/>
  <c r="F133" i="12"/>
  <c r="AE132" i="12"/>
  <c r="I132" i="12"/>
  <c r="F132" i="12"/>
  <c r="AE131" i="12"/>
  <c r="I131" i="12"/>
  <c r="F131" i="12"/>
  <c r="AE130" i="12"/>
  <c r="I130" i="12"/>
  <c r="F130" i="12"/>
  <c r="AE129" i="12"/>
  <c r="I129" i="12"/>
  <c r="I141" i="12" s="1"/>
  <c r="F129" i="12"/>
  <c r="F141" i="12" s="1"/>
  <c r="AD126" i="12"/>
  <c r="AD127" i="12" s="1"/>
  <c r="AC126" i="12"/>
  <c r="AC127" i="12" s="1"/>
  <c r="AB126" i="12"/>
  <c r="AB127" i="12" s="1"/>
  <c r="AA126" i="12"/>
  <c r="AA127" i="12" s="1"/>
  <c r="Z126" i="12"/>
  <c r="Z127" i="12" s="1"/>
  <c r="Y126" i="12"/>
  <c r="Y127" i="12" s="1"/>
  <c r="X126" i="12"/>
  <c r="X127" i="12" s="1"/>
  <c r="W126" i="12"/>
  <c r="W127" i="12" s="1"/>
  <c r="V126" i="12"/>
  <c r="V127" i="12" s="1"/>
  <c r="U126" i="12"/>
  <c r="U127" i="12" s="1"/>
  <c r="T126" i="12"/>
  <c r="T127" i="12" s="1"/>
  <c r="S126" i="12"/>
  <c r="S127" i="12" s="1"/>
  <c r="R126" i="12"/>
  <c r="R127" i="12" s="1"/>
  <c r="Q126" i="12"/>
  <c r="Q127" i="12" s="1"/>
  <c r="P126" i="12"/>
  <c r="P127" i="12" s="1"/>
  <c r="J126" i="12"/>
  <c r="G126" i="12"/>
  <c r="AE125" i="12"/>
  <c r="I125" i="12"/>
  <c r="F125" i="12"/>
  <c r="AE124" i="12"/>
  <c r="I124" i="12"/>
  <c r="F124" i="12"/>
  <c r="AE123" i="12"/>
  <c r="I123" i="12"/>
  <c r="F123" i="12"/>
  <c r="AE122" i="12"/>
  <c r="I122" i="12"/>
  <c r="F122" i="12"/>
  <c r="AE121" i="12"/>
  <c r="I121" i="12"/>
  <c r="F121" i="12"/>
  <c r="AE120" i="12"/>
  <c r="I120" i="12"/>
  <c r="F120" i="12"/>
  <c r="AE119" i="12"/>
  <c r="I119" i="12"/>
  <c r="F119" i="12"/>
  <c r="AE118" i="12"/>
  <c r="I118" i="12"/>
  <c r="F118" i="12"/>
  <c r="AE117" i="12"/>
  <c r="I117" i="12"/>
  <c r="F117" i="12"/>
  <c r="AE116" i="12"/>
  <c r="I116" i="12"/>
  <c r="F116" i="12"/>
  <c r="AE115" i="12"/>
  <c r="I115" i="12"/>
  <c r="F115" i="12"/>
  <c r="AE114" i="12"/>
  <c r="I114" i="12"/>
  <c r="F114" i="12"/>
  <c r="F126" i="12" s="1"/>
  <c r="AC112" i="12"/>
  <c r="U112" i="12"/>
  <c r="AD111" i="12"/>
  <c r="AD112" i="12" s="1"/>
  <c r="AC111" i="12"/>
  <c r="AB111" i="12"/>
  <c r="AB112" i="12" s="1"/>
  <c r="AA111" i="12"/>
  <c r="AA112" i="12" s="1"/>
  <c r="Z111" i="12"/>
  <c r="Z112" i="12" s="1"/>
  <c r="Y111" i="12"/>
  <c r="Y112" i="12" s="1"/>
  <c r="X111" i="12"/>
  <c r="X112" i="12" s="1"/>
  <c r="W111" i="12"/>
  <c r="W112" i="12" s="1"/>
  <c r="V111" i="12"/>
  <c r="V112" i="12" s="1"/>
  <c r="U111" i="12"/>
  <c r="T111" i="12"/>
  <c r="T112" i="12" s="1"/>
  <c r="S111" i="12"/>
  <c r="S112" i="12" s="1"/>
  <c r="R111" i="12"/>
  <c r="R112" i="12" s="1"/>
  <c r="Q111" i="12"/>
  <c r="Q112" i="12" s="1"/>
  <c r="P111" i="12"/>
  <c r="P112" i="12" s="1"/>
  <c r="J111" i="12"/>
  <c r="G111" i="12"/>
  <c r="AE110" i="12"/>
  <c r="I110" i="12"/>
  <c r="F110" i="12"/>
  <c r="AE109" i="12"/>
  <c r="I109" i="12"/>
  <c r="F109" i="12"/>
  <c r="AE108" i="12"/>
  <c r="I108" i="12"/>
  <c r="F108" i="12"/>
  <c r="AE107" i="12"/>
  <c r="I107" i="12"/>
  <c r="F107" i="12"/>
  <c r="AE106" i="12"/>
  <c r="I106" i="12"/>
  <c r="F106" i="12"/>
  <c r="AE105" i="12"/>
  <c r="I105" i="12"/>
  <c r="F105" i="12"/>
  <c r="AE104" i="12"/>
  <c r="I104" i="12"/>
  <c r="I111" i="12" s="1"/>
  <c r="F104" i="12"/>
  <c r="AE103" i="12"/>
  <c r="I103" i="12"/>
  <c r="F103" i="12"/>
  <c r="AE102" i="12"/>
  <c r="I102" i="12"/>
  <c r="F102" i="12"/>
  <c r="AE101" i="12"/>
  <c r="I101" i="12"/>
  <c r="F101" i="12"/>
  <c r="AE100" i="12"/>
  <c r="I100" i="12"/>
  <c r="F100" i="12"/>
  <c r="AE99" i="12"/>
  <c r="I99" i="12"/>
  <c r="F99" i="12"/>
  <c r="AC97" i="12"/>
  <c r="W97" i="12"/>
  <c r="U97" i="12"/>
  <c r="AD96" i="12"/>
  <c r="AD97" i="12" s="1"/>
  <c r="AC96" i="12"/>
  <c r="AB96" i="12"/>
  <c r="AB97" i="12" s="1"/>
  <c r="AA96" i="12"/>
  <c r="AA97" i="12" s="1"/>
  <c r="Z96" i="12"/>
  <c r="Z97" i="12" s="1"/>
  <c r="Y96" i="12"/>
  <c r="Y97" i="12" s="1"/>
  <c r="X96" i="12"/>
  <c r="X97" i="12" s="1"/>
  <c r="W96" i="12"/>
  <c r="V96" i="12"/>
  <c r="V97" i="12" s="1"/>
  <c r="U96" i="12"/>
  <c r="T96" i="12"/>
  <c r="T97" i="12" s="1"/>
  <c r="S96" i="12"/>
  <c r="S97" i="12" s="1"/>
  <c r="R96" i="12"/>
  <c r="R97" i="12" s="1"/>
  <c r="Q96" i="12"/>
  <c r="Q97" i="12" s="1"/>
  <c r="P96" i="12"/>
  <c r="P97" i="12" s="1"/>
  <c r="J96" i="12"/>
  <c r="G96" i="12"/>
  <c r="AE95" i="12"/>
  <c r="I95" i="12"/>
  <c r="F95" i="12"/>
  <c r="AE94" i="12"/>
  <c r="I94" i="12"/>
  <c r="F94" i="12"/>
  <c r="AE93" i="12"/>
  <c r="I93" i="12"/>
  <c r="F93" i="12"/>
  <c r="AE92" i="12"/>
  <c r="I92" i="12"/>
  <c r="F92" i="12"/>
  <c r="AE91" i="12"/>
  <c r="I91" i="12"/>
  <c r="F91" i="12"/>
  <c r="AE90" i="12"/>
  <c r="I90" i="12"/>
  <c r="F90" i="12"/>
  <c r="AE89" i="12"/>
  <c r="AE96" i="12" s="1"/>
  <c r="AE97" i="12" s="1"/>
  <c r="I89" i="12"/>
  <c r="F89" i="12"/>
  <c r="AE88" i="12"/>
  <c r="I88" i="12"/>
  <c r="F88" i="12"/>
  <c r="AE87" i="12"/>
  <c r="I87" i="12"/>
  <c r="I96" i="12" s="1"/>
  <c r="F87" i="12"/>
  <c r="AE86" i="12"/>
  <c r="I86" i="12"/>
  <c r="F86" i="12"/>
  <c r="AE85" i="12"/>
  <c r="I85" i="12"/>
  <c r="F85" i="12"/>
  <c r="AE84" i="12"/>
  <c r="I84" i="12"/>
  <c r="F84" i="12"/>
  <c r="Y82" i="12"/>
  <c r="W82" i="12"/>
  <c r="AD81" i="12"/>
  <c r="AD82" i="12" s="1"/>
  <c r="AC81" i="12"/>
  <c r="AC82" i="12" s="1"/>
  <c r="AB81" i="12"/>
  <c r="AB82" i="12" s="1"/>
  <c r="AA81" i="12"/>
  <c r="AA82" i="12" s="1"/>
  <c r="Z81" i="12"/>
  <c r="Z82" i="12" s="1"/>
  <c r="Y81" i="12"/>
  <c r="X81" i="12"/>
  <c r="X82" i="12" s="1"/>
  <c r="W81" i="12"/>
  <c r="V81" i="12"/>
  <c r="V82" i="12" s="1"/>
  <c r="U81" i="12"/>
  <c r="U82" i="12" s="1"/>
  <c r="T81" i="12"/>
  <c r="T82" i="12" s="1"/>
  <c r="S81" i="12"/>
  <c r="S82" i="12" s="1"/>
  <c r="R81" i="12"/>
  <c r="R82" i="12" s="1"/>
  <c r="Q81" i="12"/>
  <c r="Q82" i="12" s="1"/>
  <c r="P81" i="12"/>
  <c r="P82" i="12" s="1"/>
  <c r="G81" i="12"/>
  <c r="AE80" i="12"/>
  <c r="I80" i="12"/>
  <c r="F80" i="12"/>
  <c r="AE79" i="12"/>
  <c r="I79" i="12"/>
  <c r="F79" i="12"/>
  <c r="AE78" i="12"/>
  <c r="I78" i="12"/>
  <c r="F78" i="12"/>
  <c r="AE77" i="12"/>
  <c r="I77" i="12"/>
  <c r="F77" i="12"/>
  <c r="AE76" i="12"/>
  <c r="I76" i="12"/>
  <c r="F76" i="12"/>
  <c r="AE75" i="12"/>
  <c r="I75" i="12"/>
  <c r="F75" i="12"/>
  <c r="AE74" i="12"/>
  <c r="I74" i="12"/>
  <c r="F74" i="12"/>
  <c r="AE73" i="12"/>
  <c r="I73" i="12"/>
  <c r="F73" i="12"/>
  <c r="AE72" i="12"/>
  <c r="I72" i="12"/>
  <c r="F72" i="12"/>
  <c r="AE71" i="12"/>
  <c r="H71" i="12" s="1"/>
  <c r="I71" i="12" s="1"/>
  <c r="J71" i="12" s="1"/>
  <c r="F71" i="12"/>
  <c r="AE70" i="12"/>
  <c r="H70" i="12" s="1"/>
  <c r="I70" i="12" s="1"/>
  <c r="J70" i="12" s="1"/>
  <c r="F70" i="12"/>
  <c r="AE69" i="12"/>
  <c r="H69" i="12" s="1"/>
  <c r="I69" i="12" s="1"/>
  <c r="J69" i="12" s="1"/>
  <c r="J81" i="12" s="1"/>
  <c r="F69" i="12"/>
  <c r="AA67" i="12"/>
  <c r="S67" i="12"/>
  <c r="AD66" i="12"/>
  <c r="AD67" i="12" s="1"/>
  <c r="AC66" i="12"/>
  <c r="AC67" i="12" s="1"/>
  <c r="AB66" i="12"/>
  <c r="AB67" i="12" s="1"/>
  <c r="AA66" i="12"/>
  <c r="Z66" i="12"/>
  <c r="Z67" i="12" s="1"/>
  <c r="Y66" i="12"/>
  <c r="Y67" i="12" s="1"/>
  <c r="X66" i="12"/>
  <c r="X67" i="12" s="1"/>
  <c r="W66" i="12"/>
  <c r="W67" i="12" s="1"/>
  <c r="V66" i="12"/>
  <c r="V67" i="12" s="1"/>
  <c r="U66" i="12"/>
  <c r="U67" i="12" s="1"/>
  <c r="T66" i="12"/>
  <c r="T67" i="12" s="1"/>
  <c r="S66" i="12"/>
  <c r="R66" i="12"/>
  <c r="R67" i="12" s="1"/>
  <c r="Q66" i="12"/>
  <c r="Q67" i="12" s="1"/>
  <c r="P66" i="12"/>
  <c r="P67" i="12" s="1"/>
  <c r="G66" i="12"/>
  <c r="AE65" i="12"/>
  <c r="H65" i="12" s="1"/>
  <c r="I65" i="12" s="1"/>
  <c r="J65" i="12" s="1"/>
  <c r="F65" i="12"/>
  <c r="AE64" i="12"/>
  <c r="H64" i="12" s="1"/>
  <c r="I64" i="12" s="1"/>
  <c r="J64" i="12" s="1"/>
  <c r="F64" i="12"/>
  <c r="AE63" i="12"/>
  <c r="H63" i="12" s="1"/>
  <c r="I63" i="12" s="1"/>
  <c r="J63" i="12" s="1"/>
  <c r="F63" i="12"/>
  <c r="AE62" i="12"/>
  <c r="H62" i="12" s="1"/>
  <c r="I62" i="12" s="1"/>
  <c r="J62" i="12" s="1"/>
  <c r="F62" i="12"/>
  <c r="AE61" i="12"/>
  <c r="H61" i="12" s="1"/>
  <c r="I61" i="12" s="1"/>
  <c r="J61" i="12" s="1"/>
  <c r="F61" i="12"/>
  <c r="AE60" i="12"/>
  <c r="H60" i="12" s="1"/>
  <c r="I60" i="12" s="1"/>
  <c r="J60" i="12" s="1"/>
  <c r="F60" i="12"/>
  <c r="AE59" i="12"/>
  <c r="H59" i="12" s="1"/>
  <c r="I59" i="12" s="1"/>
  <c r="J59" i="12" s="1"/>
  <c r="F59" i="12"/>
  <c r="AE58" i="12"/>
  <c r="H58" i="12" s="1"/>
  <c r="I58" i="12" s="1"/>
  <c r="J58" i="12" s="1"/>
  <c r="F58" i="12"/>
  <c r="AE57" i="12"/>
  <c r="F57" i="12"/>
  <c r="AE56" i="12"/>
  <c r="I56" i="12"/>
  <c r="F56" i="12"/>
  <c r="AE55" i="12"/>
  <c r="I55" i="12"/>
  <c r="F55" i="12"/>
  <c r="AE54" i="12"/>
  <c r="I54" i="12"/>
  <c r="F54" i="12"/>
  <c r="D54" i="12"/>
  <c r="D55" i="12" s="1"/>
  <c r="O50" i="12"/>
  <c r="B50" i="12"/>
  <c r="B37" i="12"/>
  <c r="B39" i="12" s="1"/>
  <c r="B41" i="12" s="1"/>
  <c r="B43" i="12" s="1"/>
  <c r="B45" i="12" s="1"/>
  <c r="B35" i="12"/>
  <c r="K34" i="12"/>
  <c r="B32" i="12"/>
  <c r="B28" i="12"/>
  <c r="B26" i="12"/>
  <c r="B24" i="12"/>
  <c r="B22" i="12"/>
  <c r="B20" i="12"/>
  <c r="H19" i="12"/>
  <c r="O16" i="12"/>
  <c r="B16" i="12"/>
  <c r="AE13" i="12"/>
  <c r="AE12" i="12"/>
  <c r="AE11" i="12"/>
  <c r="AE10" i="12"/>
  <c r="AE9" i="12"/>
  <c r="J9" i="12"/>
  <c r="AE8" i="12"/>
  <c r="AE7" i="12"/>
  <c r="AE6" i="12"/>
  <c r="AE5" i="12"/>
  <c r="O3" i="12"/>
  <c r="B3" i="12"/>
  <c r="W157" i="11"/>
  <c r="AD156" i="11"/>
  <c r="AD157" i="11" s="1"/>
  <c r="AC156" i="11"/>
  <c r="AC157" i="11" s="1"/>
  <c r="AB156" i="11"/>
  <c r="AB157" i="11" s="1"/>
  <c r="AA156" i="11"/>
  <c r="AA157" i="11" s="1"/>
  <c r="Z156" i="11"/>
  <c r="Z157" i="11" s="1"/>
  <c r="Y156" i="11"/>
  <c r="Y157" i="11" s="1"/>
  <c r="X156" i="11"/>
  <c r="X157" i="11" s="1"/>
  <c r="W156" i="11"/>
  <c r="V156" i="11"/>
  <c r="V157" i="11" s="1"/>
  <c r="U156" i="11"/>
  <c r="U157" i="11" s="1"/>
  <c r="T156" i="11"/>
  <c r="T157" i="11" s="1"/>
  <c r="S156" i="11"/>
  <c r="S157" i="11" s="1"/>
  <c r="R156" i="11"/>
  <c r="R157" i="11" s="1"/>
  <c r="Q156" i="11"/>
  <c r="Q157" i="11" s="1"/>
  <c r="P156" i="11"/>
  <c r="P157" i="11" s="1"/>
  <c r="J156" i="11"/>
  <c r="G156" i="11"/>
  <c r="AE155" i="11"/>
  <c r="I155" i="11"/>
  <c r="F155" i="11"/>
  <c r="AE154" i="11"/>
  <c r="I154" i="11"/>
  <c r="F154" i="11"/>
  <c r="AE153" i="11"/>
  <c r="I153" i="11"/>
  <c r="F153" i="11"/>
  <c r="AE152" i="11"/>
  <c r="I152" i="11"/>
  <c r="F152" i="11"/>
  <c r="AE151" i="11"/>
  <c r="I151" i="11"/>
  <c r="F151" i="11"/>
  <c r="AE150" i="11"/>
  <c r="I150" i="11"/>
  <c r="F150" i="11"/>
  <c r="AE149" i="11"/>
  <c r="I149" i="11"/>
  <c r="F149" i="11"/>
  <c r="AE148" i="11"/>
  <c r="I148" i="11"/>
  <c r="F148" i="11"/>
  <c r="AE147" i="11"/>
  <c r="AE156" i="11" s="1"/>
  <c r="AE157" i="11" s="1"/>
  <c r="I147" i="11"/>
  <c r="F147" i="11"/>
  <c r="AE146" i="11"/>
  <c r="I146" i="11"/>
  <c r="F146" i="11"/>
  <c r="AE145" i="11"/>
  <c r="I145" i="11"/>
  <c r="I156" i="11" s="1"/>
  <c r="F145" i="11"/>
  <c r="AE144" i="11"/>
  <c r="I144" i="11"/>
  <c r="F144" i="11"/>
  <c r="AD141" i="11"/>
  <c r="AD142" i="11" s="1"/>
  <c r="AC141" i="11"/>
  <c r="AC142" i="11" s="1"/>
  <c r="AB141" i="11"/>
  <c r="AB142" i="11" s="1"/>
  <c r="AA141" i="11"/>
  <c r="AA142" i="11" s="1"/>
  <c r="Z141" i="11"/>
  <c r="Z142" i="11" s="1"/>
  <c r="Y141" i="11"/>
  <c r="Y142" i="11" s="1"/>
  <c r="X141" i="11"/>
  <c r="X142" i="11" s="1"/>
  <c r="W141" i="11"/>
  <c r="W142" i="11" s="1"/>
  <c r="V141" i="11"/>
  <c r="V142" i="11" s="1"/>
  <c r="U141" i="11"/>
  <c r="U142" i="11" s="1"/>
  <c r="T141" i="11"/>
  <c r="T142" i="11" s="1"/>
  <c r="S141" i="11"/>
  <c r="S142" i="11" s="1"/>
  <c r="R141" i="11"/>
  <c r="R142" i="11" s="1"/>
  <c r="Q141" i="11"/>
  <c r="Q142" i="11" s="1"/>
  <c r="P141" i="11"/>
  <c r="P142" i="11" s="1"/>
  <c r="J141" i="11"/>
  <c r="G141" i="11"/>
  <c r="AE140" i="11"/>
  <c r="I140" i="11"/>
  <c r="F140" i="11"/>
  <c r="AE139" i="11"/>
  <c r="I139" i="11"/>
  <c r="F139" i="11"/>
  <c r="AE138" i="11"/>
  <c r="I138" i="11"/>
  <c r="F138" i="11"/>
  <c r="AE137" i="11"/>
  <c r="I137" i="11"/>
  <c r="F137" i="11"/>
  <c r="AE136" i="11"/>
  <c r="I136" i="11"/>
  <c r="F136" i="11"/>
  <c r="AE135" i="11"/>
  <c r="I135" i="11"/>
  <c r="F135" i="11"/>
  <c r="AE134" i="11"/>
  <c r="I134" i="11"/>
  <c r="F134" i="11"/>
  <c r="AE133" i="11"/>
  <c r="I133" i="11"/>
  <c r="F133" i="11"/>
  <c r="AE132" i="11"/>
  <c r="I132" i="11"/>
  <c r="F132" i="11"/>
  <c r="AE131" i="11"/>
  <c r="I131" i="11"/>
  <c r="F131" i="11"/>
  <c r="AE130" i="11"/>
  <c r="AE141" i="11" s="1"/>
  <c r="AE142" i="11" s="1"/>
  <c r="I130" i="11"/>
  <c r="F130" i="11"/>
  <c r="AE129" i="11"/>
  <c r="I129" i="11"/>
  <c r="F129" i="11"/>
  <c r="U127" i="11"/>
  <c r="AD126" i="11"/>
  <c r="AD127" i="11" s="1"/>
  <c r="AC126" i="11"/>
  <c r="AC127" i="11" s="1"/>
  <c r="AB126" i="11"/>
  <c r="AB127" i="11" s="1"/>
  <c r="AA126" i="11"/>
  <c r="AA127" i="11" s="1"/>
  <c r="Z126" i="11"/>
  <c r="Z127" i="11" s="1"/>
  <c r="Y126" i="11"/>
  <c r="Y127" i="11" s="1"/>
  <c r="X126" i="11"/>
  <c r="X127" i="11" s="1"/>
  <c r="W126" i="11"/>
  <c r="W127" i="11" s="1"/>
  <c r="V126" i="11"/>
  <c r="V127" i="11" s="1"/>
  <c r="U126" i="11"/>
  <c r="T126" i="11"/>
  <c r="T127" i="11" s="1"/>
  <c r="S126" i="11"/>
  <c r="S127" i="11" s="1"/>
  <c r="R126" i="11"/>
  <c r="R127" i="11" s="1"/>
  <c r="Q126" i="11"/>
  <c r="Q127" i="11" s="1"/>
  <c r="P126" i="11"/>
  <c r="P127" i="11" s="1"/>
  <c r="J126" i="11"/>
  <c r="I126" i="11"/>
  <c r="G126" i="11"/>
  <c r="AE125" i="11"/>
  <c r="I125" i="11"/>
  <c r="F125" i="11"/>
  <c r="AE124" i="11"/>
  <c r="I124" i="11"/>
  <c r="F124" i="11"/>
  <c r="AE123" i="11"/>
  <c r="I123" i="11"/>
  <c r="F123" i="11"/>
  <c r="AE122" i="11"/>
  <c r="I122" i="11"/>
  <c r="F122" i="11"/>
  <c r="AE121" i="11"/>
  <c r="I121" i="11"/>
  <c r="F121" i="11"/>
  <c r="AE120" i="11"/>
  <c r="I120" i="11"/>
  <c r="F120" i="11"/>
  <c r="AE119" i="11"/>
  <c r="I119" i="11"/>
  <c r="F119" i="11"/>
  <c r="AE118" i="11"/>
  <c r="I118" i="11"/>
  <c r="F118" i="11"/>
  <c r="F126" i="11" s="1"/>
  <c r="AE117" i="11"/>
  <c r="I117" i="11"/>
  <c r="F117" i="11"/>
  <c r="AE116" i="11"/>
  <c r="I116" i="11"/>
  <c r="F116" i="11"/>
  <c r="AE115" i="11"/>
  <c r="I115" i="11"/>
  <c r="F115" i="11"/>
  <c r="AE114" i="11"/>
  <c r="AE126" i="11" s="1"/>
  <c r="AE127" i="11" s="1"/>
  <c r="I114" i="11"/>
  <c r="F114" i="11"/>
  <c r="W112" i="11"/>
  <c r="U112" i="11"/>
  <c r="AE111" i="11"/>
  <c r="AE112" i="11" s="1"/>
  <c r="AD111" i="11"/>
  <c r="AD112" i="11" s="1"/>
  <c r="AC111" i="11"/>
  <c r="AC112" i="11" s="1"/>
  <c r="AB111" i="11"/>
  <c r="AB112" i="11" s="1"/>
  <c r="AA111" i="11"/>
  <c r="AA112" i="11" s="1"/>
  <c r="Z111" i="11"/>
  <c r="Z112" i="11" s="1"/>
  <c r="Y111" i="11"/>
  <c r="Y112" i="11" s="1"/>
  <c r="X111" i="11"/>
  <c r="X112" i="11" s="1"/>
  <c r="W111" i="11"/>
  <c r="V111" i="11"/>
  <c r="V112" i="11" s="1"/>
  <c r="U111" i="11"/>
  <c r="T111" i="11"/>
  <c r="T112" i="11" s="1"/>
  <c r="S111" i="11"/>
  <c r="S112" i="11" s="1"/>
  <c r="R111" i="11"/>
  <c r="R112" i="11" s="1"/>
  <c r="Q111" i="11"/>
  <c r="Q112" i="11" s="1"/>
  <c r="P111" i="11"/>
  <c r="P112" i="11" s="1"/>
  <c r="J111" i="11"/>
  <c r="G111" i="11"/>
  <c r="AE110" i="11"/>
  <c r="I110" i="11"/>
  <c r="F110" i="11"/>
  <c r="AE109" i="11"/>
  <c r="I109" i="11"/>
  <c r="F109" i="11"/>
  <c r="AE108" i="11"/>
  <c r="I108" i="11"/>
  <c r="F108" i="11"/>
  <c r="AE107" i="11"/>
  <c r="I107" i="11"/>
  <c r="F107" i="11"/>
  <c r="AE106" i="11"/>
  <c r="I106" i="11"/>
  <c r="F106" i="11"/>
  <c r="AE105" i="11"/>
  <c r="I105" i="11"/>
  <c r="F105" i="11"/>
  <c r="AE104" i="11"/>
  <c r="I104" i="11"/>
  <c r="F104" i="11"/>
  <c r="AE103" i="11"/>
  <c r="I103" i="11"/>
  <c r="F103" i="11"/>
  <c r="AE102" i="11"/>
  <c r="I102" i="11"/>
  <c r="F102" i="11"/>
  <c r="AE101" i="11"/>
  <c r="I101" i="11"/>
  <c r="F101" i="11"/>
  <c r="AE100" i="11"/>
  <c r="I100" i="11"/>
  <c r="F100" i="11"/>
  <c r="AE99" i="11"/>
  <c r="I99" i="11"/>
  <c r="F99" i="11"/>
  <c r="Y97" i="11"/>
  <c r="Q97" i="11"/>
  <c r="AD96" i="11"/>
  <c r="AD97" i="11" s="1"/>
  <c r="AC96" i="11"/>
  <c r="AC97" i="11" s="1"/>
  <c r="AB96" i="11"/>
  <c r="AB97" i="11" s="1"/>
  <c r="AA96" i="11"/>
  <c r="AA97" i="11" s="1"/>
  <c r="Z96" i="11"/>
  <c r="Z97" i="11" s="1"/>
  <c r="Y96" i="11"/>
  <c r="X96" i="11"/>
  <c r="X97" i="11" s="1"/>
  <c r="W96" i="11"/>
  <c r="W97" i="11" s="1"/>
  <c r="V96" i="11"/>
  <c r="V97" i="11" s="1"/>
  <c r="U96" i="11"/>
  <c r="U97" i="11" s="1"/>
  <c r="T96" i="11"/>
  <c r="T97" i="11" s="1"/>
  <c r="S96" i="11"/>
  <c r="S97" i="11" s="1"/>
  <c r="R96" i="11"/>
  <c r="R97" i="11" s="1"/>
  <c r="Q96" i="11"/>
  <c r="P96" i="11"/>
  <c r="P97" i="11" s="1"/>
  <c r="J96" i="11"/>
  <c r="G96" i="11"/>
  <c r="AE95" i="11"/>
  <c r="I95" i="11"/>
  <c r="F95" i="11"/>
  <c r="AE94" i="11"/>
  <c r="I94" i="11"/>
  <c r="F94" i="11"/>
  <c r="AE93" i="11"/>
  <c r="I93" i="11"/>
  <c r="F93" i="11"/>
  <c r="AE92" i="11"/>
  <c r="I92" i="11"/>
  <c r="F92" i="11"/>
  <c r="AE91" i="11"/>
  <c r="I91" i="11"/>
  <c r="F91" i="11"/>
  <c r="AE90" i="11"/>
  <c r="I90" i="11"/>
  <c r="F90" i="11"/>
  <c r="AE89" i="11"/>
  <c r="I89" i="11"/>
  <c r="F89" i="11"/>
  <c r="AE88" i="11"/>
  <c r="I88" i="11"/>
  <c r="F88" i="11"/>
  <c r="AE87" i="11"/>
  <c r="I87" i="11"/>
  <c r="F87" i="11"/>
  <c r="AE86" i="11"/>
  <c r="I86" i="11"/>
  <c r="F86" i="11"/>
  <c r="AE85" i="11"/>
  <c r="I85" i="11"/>
  <c r="F85" i="11"/>
  <c r="AE84" i="11"/>
  <c r="AE96" i="11" s="1"/>
  <c r="AE97" i="11" s="1"/>
  <c r="I84" i="11"/>
  <c r="F84" i="11"/>
  <c r="AD82" i="11"/>
  <c r="X82" i="11"/>
  <c r="AD81" i="11"/>
  <c r="AC81" i="11"/>
  <c r="AC82" i="11" s="1"/>
  <c r="AB81" i="11"/>
  <c r="AB82" i="11" s="1"/>
  <c r="AA81" i="11"/>
  <c r="AA82" i="11" s="1"/>
  <c r="Z81" i="11"/>
  <c r="Z82" i="11" s="1"/>
  <c r="Y81" i="11"/>
  <c r="Y82" i="11" s="1"/>
  <c r="X81" i="11"/>
  <c r="W81" i="11"/>
  <c r="W82" i="11" s="1"/>
  <c r="V81" i="11"/>
  <c r="V82" i="11" s="1"/>
  <c r="U81" i="11"/>
  <c r="U82" i="11" s="1"/>
  <c r="T81" i="11"/>
  <c r="T82" i="11" s="1"/>
  <c r="S81" i="11"/>
  <c r="S82" i="11" s="1"/>
  <c r="R81" i="11"/>
  <c r="R82" i="11" s="1"/>
  <c r="Q81" i="11"/>
  <c r="Q82" i="11" s="1"/>
  <c r="P81" i="11"/>
  <c r="P82" i="11" s="1"/>
  <c r="J81" i="11"/>
  <c r="G81" i="11"/>
  <c r="AE80" i="11"/>
  <c r="I80" i="11"/>
  <c r="F80" i="11"/>
  <c r="AE79" i="11"/>
  <c r="I79" i="11"/>
  <c r="F79" i="11"/>
  <c r="AE78" i="11"/>
  <c r="I78" i="11"/>
  <c r="F78" i="11"/>
  <c r="AE77" i="11"/>
  <c r="I77" i="11"/>
  <c r="F77" i="11"/>
  <c r="AE76" i="11"/>
  <c r="I76" i="11"/>
  <c r="F76" i="11"/>
  <c r="AE75" i="11"/>
  <c r="I75" i="11"/>
  <c r="F75" i="11"/>
  <c r="AE74" i="11"/>
  <c r="I74" i="11"/>
  <c r="F74" i="11"/>
  <c r="AE73" i="11"/>
  <c r="I73" i="11"/>
  <c r="F73" i="11"/>
  <c r="AE72" i="11"/>
  <c r="I72" i="11"/>
  <c r="F72" i="11"/>
  <c r="AE71" i="11"/>
  <c r="I71" i="11"/>
  <c r="F71" i="11"/>
  <c r="AE70" i="11"/>
  <c r="I70" i="11"/>
  <c r="F70" i="11"/>
  <c r="AE69" i="11"/>
  <c r="I69" i="11"/>
  <c r="F69" i="11"/>
  <c r="Z67" i="11"/>
  <c r="Y67" i="11"/>
  <c r="X67" i="11"/>
  <c r="R67" i="11"/>
  <c r="AD66" i="11"/>
  <c r="AD67" i="11" s="1"/>
  <c r="AC66" i="11"/>
  <c r="AC67" i="11" s="1"/>
  <c r="AB66" i="11"/>
  <c r="AB67" i="11" s="1"/>
  <c r="AA66" i="11"/>
  <c r="AA67" i="11" s="1"/>
  <c r="Z66" i="11"/>
  <c r="Y66" i="11"/>
  <c r="X66" i="11"/>
  <c r="W66" i="11"/>
  <c r="W67" i="11" s="1"/>
  <c r="V66" i="11"/>
  <c r="V67" i="11" s="1"/>
  <c r="U66" i="11"/>
  <c r="U67" i="11" s="1"/>
  <c r="T66" i="11"/>
  <c r="T67" i="11" s="1"/>
  <c r="S66" i="11"/>
  <c r="S67" i="11" s="1"/>
  <c r="R66" i="11"/>
  <c r="Q66" i="11"/>
  <c r="Q67" i="11" s="1"/>
  <c r="P66" i="11"/>
  <c r="P67" i="11" s="1"/>
  <c r="J66" i="11"/>
  <c r="G66" i="11"/>
  <c r="AE65" i="11"/>
  <c r="I65" i="11"/>
  <c r="F65" i="11"/>
  <c r="AE64" i="11"/>
  <c r="I64" i="11"/>
  <c r="F64" i="11"/>
  <c r="AE63" i="11"/>
  <c r="I63" i="11"/>
  <c r="F63" i="11"/>
  <c r="AE62" i="11"/>
  <c r="I62" i="11"/>
  <c r="F62" i="11"/>
  <c r="AE61" i="11"/>
  <c r="I61" i="11"/>
  <c r="F61" i="11"/>
  <c r="AE60" i="11"/>
  <c r="I60" i="11"/>
  <c r="F60" i="11"/>
  <c r="AE59" i="11"/>
  <c r="I59" i="11"/>
  <c r="F59" i="11"/>
  <c r="AE58" i="11"/>
  <c r="I58" i="11"/>
  <c r="F58" i="11"/>
  <c r="AE57" i="11"/>
  <c r="I57" i="11"/>
  <c r="F57" i="11"/>
  <c r="AE56" i="11"/>
  <c r="I56" i="11"/>
  <c r="F56" i="11"/>
  <c r="AE55" i="11"/>
  <c r="I55" i="11"/>
  <c r="F55" i="11"/>
  <c r="AE54" i="11"/>
  <c r="O54" i="11"/>
  <c r="I54" i="11"/>
  <c r="I66" i="11" s="1"/>
  <c r="F54" i="11"/>
  <c r="D54" i="11"/>
  <c r="D55" i="11" s="1"/>
  <c r="C54" i="11"/>
  <c r="O50" i="11"/>
  <c r="B50" i="11"/>
  <c r="B35" i="11"/>
  <c r="K34" i="11"/>
  <c r="B32" i="11"/>
  <c r="B28" i="11"/>
  <c r="B26" i="11"/>
  <c r="B24" i="11"/>
  <c r="B22" i="11"/>
  <c r="B20" i="11"/>
  <c r="H19" i="11"/>
  <c r="O16" i="11"/>
  <c r="B16" i="11"/>
  <c r="AE13" i="11"/>
  <c r="AE12" i="11"/>
  <c r="AE11" i="11"/>
  <c r="AE10" i="11"/>
  <c r="AE9" i="11"/>
  <c r="J9" i="11"/>
  <c r="AE8" i="11"/>
  <c r="AE7" i="11"/>
  <c r="AE6" i="11"/>
  <c r="AE5" i="11"/>
  <c r="O3" i="11"/>
  <c r="B3" i="11"/>
  <c r="AD157" i="10"/>
  <c r="AC157" i="10"/>
  <c r="V157" i="10"/>
  <c r="AD156" i="10"/>
  <c r="AC156" i="10"/>
  <c r="AB156" i="10"/>
  <c r="AB157" i="10" s="1"/>
  <c r="AA156" i="10"/>
  <c r="AA157" i="10" s="1"/>
  <c r="Z156" i="10"/>
  <c r="Z157" i="10" s="1"/>
  <c r="Y156" i="10"/>
  <c r="Y157" i="10" s="1"/>
  <c r="X156" i="10"/>
  <c r="X157" i="10" s="1"/>
  <c r="W156" i="10"/>
  <c r="W157" i="10" s="1"/>
  <c r="V156" i="10"/>
  <c r="U156" i="10"/>
  <c r="U157" i="10" s="1"/>
  <c r="T156" i="10"/>
  <c r="T157" i="10" s="1"/>
  <c r="S156" i="10"/>
  <c r="S157" i="10" s="1"/>
  <c r="R156" i="10"/>
  <c r="R157" i="10" s="1"/>
  <c r="Q156" i="10"/>
  <c r="Q157" i="10" s="1"/>
  <c r="P156" i="10"/>
  <c r="P157" i="10" s="1"/>
  <c r="J156" i="10"/>
  <c r="G156" i="10"/>
  <c r="AE155" i="10"/>
  <c r="I155" i="10"/>
  <c r="F155" i="10"/>
  <c r="AE154" i="10"/>
  <c r="I154" i="10"/>
  <c r="F154" i="10"/>
  <c r="AE153" i="10"/>
  <c r="I153" i="10"/>
  <c r="F153" i="10"/>
  <c r="AE152" i="10"/>
  <c r="I152" i="10"/>
  <c r="F152" i="10"/>
  <c r="AE151" i="10"/>
  <c r="I151" i="10"/>
  <c r="F151" i="10"/>
  <c r="AE150" i="10"/>
  <c r="I150" i="10"/>
  <c r="F150" i="10"/>
  <c r="AE149" i="10"/>
  <c r="I149" i="10"/>
  <c r="F149" i="10"/>
  <c r="AE148" i="10"/>
  <c r="I148" i="10"/>
  <c r="I156" i="10" s="1"/>
  <c r="F148" i="10"/>
  <c r="AE147" i="10"/>
  <c r="I147" i="10"/>
  <c r="F147" i="10"/>
  <c r="F156" i="10" s="1"/>
  <c r="AE146" i="10"/>
  <c r="I146" i="10"/>
  <c r="F146" i="10"/>
  <c r="AE145" i="10"/>
  <c r="I145" i="10"/>
  <c r="F145" i="10"/>
  <c r="AE144" i="10"/>
  <c r="I144" i="10"/>
  <c r="F144" i="10"/>
  <c r="X142" i="10"/>
  <c r="AD141" i="10"/>
  <c r="AD142" i="10" s="1"/>
  <c r="AC141" i="10"/>
  <c r="AC142" i="10" s="1"/>
  <c r="AB141" i="10"/>
  <c r="AB142" i="10" s="1"/>
  <c r="AA141" i="10"/>
  <c r="AA142" i="10" s="1"/>
  <c r="Z141" i="10"/>
  <c r="Z142" i="10" s="1"/>
  <c r="Y141" i="10"/>
  <c r="Y142" i="10" s="1"/>
  <c r="X141" i="10"/>
  <c r="W141" i="10"/>
  <c r="W142" i="10" s="1"/>
  <c r="V141" i="10"/>
  <c r="V142" i="10" s="1"/>
  <c r="U141" i="10"/>
  <c r="U142" i="10" s="1"/>
  <c r="T141" i="10"/>
  <c r="T142" i="10" s="1"/>
  <c r="S141" i="10"/>
  <c r="S142" i="10" s="1"/>
  <c r="R141" i="10"/>
  <c r="R142" i="10" s="1"/>
  <c r="Q141" i="10"/>
  <c r="Q142" i="10" s="1"/>
  <c r="P141" i="10"/>
  <c r="P142" i="10" s="1"/>
  <c r="J141" i="10"/>
  <c r="I141" i="10"/>
  <c r="G141" i="10"/>
  <c r="AE140" i="10"/>
  <c r="I140" i="10"/>
  <c r="F140" i="10"/>
  <c r="AE139" i="10"/>
  <c r="I139" i="10"/>
  <c r="F139" i="10"/>
  <c r="AE138" i="10"/>
  <c r="I138" i="10"/>
  <c r="F138" i="10"/>
  <c r="AE137" i="10"/>
  <c r="I137" i="10"/>
  <c r="F137" i="10"/>
  <c r="AE136" i="10"/>
  <c r="I136" i="10"/>
  <c r="F136" i="10"/>
  <c r="AE135" i="10"/>
  <c r="I135" i="10"/>
  <c r="F135" i="10"/>
  <c r="AE134" i="10"/>
  <c r="AE141" i="10" s="1"/>
  <c r="AE142" i="10" s="1"/>
  <c r="I134" i="10"/>
  <c r="F134" i="10"/>
  <c r="AE133" i="10"/>
  <c r="I133" i="10"/>
  <c r="F133" i="10"/>
  <c r="AE132" i="10"/>
  <c r="I132" i="10"/>
  <c r="F132" i="10"/>
  <c r="AE131" i="10"/>
  <c r="I131" i="10"/>
  <c r="F131" i="10"/>
  <c r="AE130" i="10"/>
  <c r="I130" i="10"/>
  <c r="F130" i="10"/>
  <c r="AE129" i="10"/>
  <c r="I129" i="10"/>
  <c r="F129" i="10"/>
  <c r="Z127" i="10"/>
  <c r="AD126" i="10"/>
  <c r="AD127" i="10" s="1"/>
  <c r="AC126" i="10"/>
  <c r="AC127" i="10" s="1"/>
  <c r="AB126" i="10"/>
  <c r="AB127" i="10" s="1"/>
  <c r="AA126" i="10"/>
  <c r="AA127" i="10" s="1"/>
  <c r="Z126" i="10"/>
  <c r="Y126" i="10"/>
  <c r="Y127" i="10" s="1"/>
  <c r="X126" i="10"/>
  <c r="X127" i="10" s="1"/>
  <c r="W126" i="10"/>
  <c r="W127" i="10" s="1"/>
  <c r="V126" i="10"/>
  <c r="V127" i="10" s="1"/>
  <c r="U126" i="10"/>
  <c r="U127" i="10" s="1"/>
  <c r="T126" i="10"/>
  <c r="T127" i="10" s="1"/>
  <c r="S126" i="10"/>
  <c r="S127" i="10" s="1"/>
  <c r="R126" i="10"/>
  <c r="R127" i="10" s="1"/>
  <c r="Q126" i="10"/>
  <c r="Q127" i="10" s="1"/>
  <c r="P126" i="10"/>
  <c r="P127" i="10" s="1"/>
  <c r="J126" i="10"/>
  <c r="I126" i="10"/>
  <c r="G126" i="10"/>
  <c r="AE125" i="10"/>
  <c r="I125" i="10"/>
  <c r="F125" i="10"/>
  <c r="AE124" i="10"/>
  <c r="I124" i="10"/>
  <c r="F124" i="10"/>
  <c r="AE123" i="10"/>
  <c r="I123" i="10"/>
  <c r="F123" i="10"/>
  <c r="AE122" i="10"/>
  <c r="I122" i="10"/>
  <c r="F122" i="10"/>
  <c r="AE121" i="10"/>
  <c r="AE126" i="10" s="1"/>
  <c r="AE127" i="10" s="1"/>
  <c r="I121" i="10"/>
  <c r="F121" i="10"/>
  <c r="AE120" i="10"/>
  <c r="I120" i="10"/>
  <c r="F120" i="10"/>
  <c r="AE119" i="10"/>
  <c r="I119" i="10"/>
  <c r="F119" i="10"/>
  <c r="AE118" i="10"/>
  <c r="I118" i="10"/>
  <c r="F118" i="10"/>
  <c r="AE117" i="10"/>
  <c r="I117" i="10"/>
  <c r="F117" i="10"/>
  <c r="AE116" i="10"/>
  <c r="I116" i="10"/>
  <c r="F116" i="10"/>
  <c r="AE115" i="10"/>
  <c r="I115" i="10"/>
  <c r="F115" i="10"/>
  <c r="AE114" i="10"/>
  <c r="I114" i="10"/>
  <c r="F114" i="10"/>
  <c r="AB112" i="10"/>
  <c r="AA112" i="10"/>
  <c r="T112" i="10"/>
  <c r="S112" i="10"/>
  <c r="AD111" i="10"/>
  <c r="AD112" i="10" s="1"/>
  <c r="AC111" i="10"/>
  <c r="AC112" i="10" s="1"/>
  <c r="AB111" i="10"/>
  <c r="AA111" i="10"/>
  <c r="Z111" i="10"/>
  <c r="Z112" i="10" s="1"/>
  <c r="Y111" i="10"/>
  <c r="Y112" i="10" s="1"/>
  <c r="X111" i="10"/>
  <c r="X112" i="10" s="1"/>
  <c r="W111" i="10"/>
  <c r="W112" i="10" s="1"/>
  <c r="V111" i="10"/>
  <c r="V112" i="10" s="1"/>
  <c r="U111" i="10"/>
  <c r="U112" i="10" s="1"/>
  <c r="T111" i="10"/>
  <c r="S111" i="10"/>
  <c r="R111" i="10"/>
  <c r="R112" i="10" s="1"/>
  <c r="Q111" i="10"/>
  <c r="Q112" i="10" s="1"/>
  <c r="P111" i="10"/>
  <c r="P112" i="10" s="1"/>
  <c r="J111" i="10"/>
  <c r="G111" i="10"/>
  <c r="AE110" i="10"/>
  <c r="I110" i="10"/>
  <c r="F110" i="10"/>
  <c r="AE109" i="10"/>
  <c r="I109" i="10"/>
  <c r="F109" i="10"/>
  <c r="AE108" i="10"/>
  <c r="I108" i="10"/>
  <c r="F108" i="10"/>
  <c r="AE107" i="10"/>
  <c r="I107" i="10"/>
  <c r="F107" i="10"/>
  <c r="AE106" i="10"/>
  <c r="I106" i="10"/>
  <c r="F106" i="10"/>
  <c r="AE105" i="10"/>
  <c r="I105" i="10"/>
  <c r="F105" i="10"/>
  <c r="AE104" i="10"/>
  <c r="I104" i="10"/>
  <c r="F104" i="10"/>
  <c r="AE103" i="10"/>
  <c r="I103" i="10"/>
  <c r="F103" i="10"/>
  <c r="AE102" i="10"/>
  <c r="I102" i="10"/>
  <c r="F102" i="10"/>
  <c r="AE101" i="10"/>
  <c r="I101" i="10"/>
  <c r="F101" i="10"/>
  <c r="AE100" i="10"/>
  <c r="I100" i="10"/>
  <c r="F100" i="10"/>
  <c r="AE99" i="10"/>
  <c r="I99" i="10"/>
  <c r="F99" i="10"/>
  <c r="Y97" i="10"/>
  <c r="AD96" i="10"/>
  <c r="AD97" i="10" s="1"/>
  <c r="AC96" i="10"/>
  <c r="AC97" i="10" s="1"/>
  <c r="AB96" i="10"/>
  <c r="AB97" i="10" s="1"/>
  <c r="AA96" i="10"/>
  <c r="AA97" i="10" s="1"/>
  <c r="Z96" i="10"/>
  <c r="Z97" i="10" s="1"/>
  <c r="Y96" i="10"/>
  <c r="X96" i="10"/>
  <c r="X97" i="10" s="1"/>
  <c r="W96" i="10"/>
  <c r="W97" i="10" s="1"/>
  <c r="V96" i="10"/>
  <c r="V97" i="10" s="1"/>
  <c r="U96" i="10"/>
  <c r="U97" i="10" s="1"/>
  <c r="T96" i="10"/>
  <c r="T97" i="10" s="1"/>
  <c r="S96" i="10"/>
  <c r="S97" i="10" s="1"/>
  <c r="R96" i="10"/>
  <c r="R97" i="10" s="1"/>
  <c r="Q96" i="10"/>
  <c r="Q97" i="10" s="1"/>
  <c r="P96" i="10"/>
  <c r="P97" i="10" s="1"/>
  <c r="J96" i="10"/>
  <c r="G96" i="10"/>
  <c r="AE95" i="10"/>
  <c r="I95" i="10"/>
  <c r="F95" i="10"/>
  <c r="AE94" i="10"/>
  <c r="I94" i="10"/>
  <c r="F94" i="10"/>
  <c r="AE93" i="10"/>
  <c r="I93" i="10"/>
  <c r="F93" i="10"/>
  <c r="AE92" i="10"/>
  <c r="I92" i="10"/>
  <c r="F92" i="10"/>
  <c r="AE91" i="10"/>
  <c r="I91" i="10"/>
  <c r="F91" i="10"/>
  <c r="AE90" i="10"/>
  <c r="I90" i="10"/>
  <c r="F90" i="10"/>
  <c r="AE89" i="10"/>
  <c r="I89" i="10"/>
  <c r="F89" i="10"/>
  <c r="AE88" i="10"/>
  <c r="I88" i="10"/>
  <c r="F88" i="10"/>
  <c r="AE87" i="10"/>
  <c r="I87" i="10"/>
  <c r="F87" i="10"/>
  <c r="AE86" i="10"/>
  <c r="I86" i="10"/>
  <c r="F86" i="10"/>
  <c r="AE85" i="10"/>
  <c r="I85" i="10"/>
  <c r="F85" i="10"/>
  <c r="AE84" i="10"/>
  <c r="I84" i="10"/>
  <c r="F84" i="10"/>
  <c r="AC82" i="10"/>
  <c r="AA82" i="10"/>
  <c r="X82" i="10"/>
  <c r="AD81" i="10"/>
  <c r="AD82" i="10" s="1"/>
  <c r="AC81" i="10"/>
  <c r="AB81" i="10"/>
  <c r="AB82" i="10" s="1"/>
  <c r="AA81" i="10"/>
  <c r="Z81" i="10"/>
  <c r="Z82" i="10" s="1"/>
  <c r="Y81" i="10"/>
  <c r="Y82" i="10" s="1"/>
  <c r="X81" i="10"/>
  <c r="W81" i="10"/>
  <c r="W82" i="10" s="1"/>
  <c r="V81" i="10"/>
  <c r="V82" i="10" s="1"/>
  <c r="U81" i="10"/>
  <c r="U82" i="10" s="1"/>
  <c r="T81" i="10"/>
  <c r="T82" i="10" s="1"/>
  <c r="S81" i="10"/>
  <c r="S82" i="10" s="1"/>
  <c r="R81" i="10"/>
  <c r="R82" i="10" s="1"/>
  <c r="Q81" i="10"/>
  <c r="Q82" i="10" s="1"/>
  <c r="P81" i="10"/>
  <c r="P82" i="10" s="1"/>
  <c r="J81" i="10"/>
  <c r="G81" i="10"/>
  <c r="AE80" i="10"/>
  <c r="I80" i="10"/>
  <c r="F80" i="10"/>
  <c r="AE79" i="10"/>
  <c r="I79" i="10"/>
  <c r="F79" i="10"/>
  <c r="AE78" i="10"/>
  <c r="I78" i="10"/>
  <c r="F78" i="10"/>
  <c r="AE77" i="10"/>
  <c r="I77" i="10"/>
  <c r="F77" i="10"/>
  <c r="AE76" i="10"/>
  <c r="I76" i="10"/>
  <c r="F76" i="10"/>
  <c r="AE75" i="10"/>
  <c r="I75" i="10"/>
  <c r="F75" i="10"/>
  <c r="AE74" i="10"/>
  <c r="I74" i="10"/>
  <c r="F74" i="10"/>
  <c r="AE73" i="10"/>
  <c r="I73" i="10"/>
  <c r="F73" i="10"/>
  <c r="AE72" i="10"/>
  <c r="I72" i="10"/>
  <c r="F72" i="10"/>
  <c r="AE71" i="10"/>
  <c r="I71" i="10"/>
  <c r="F71" i="10"/>
  <c r="AE70" i="10"/>
  <c r="I70" i="10"/>
  <c r="F70" i="10"/>
  <c r="AE69" i="10"/>
  <c r="I69" i="10"/>
  <c r="F69" i="10"/>
  <c r="AC67" i="10"/>
  <c r="Y67" i="10"/>
  <c r="W67" i="10"/>
  <c r="U67" i="10"/>
  <c r="AD66" i="10"/>
  <c r="AD67" i="10" s="1"/>
  <c r="AC66" i="10"/>
  <c r="AB66" i="10"/>
  <c r="AB67" i="10" s="1"/>
  <c r="AA66" i="10"/>
  <c r="AA67" i="10" s="1"/>
  <c r="Z66" i="10"/>
  <c r="Z67" i="10" s="1"/>
  <c r="Y66" i="10"/>
  <c r="X66" i="10"/>
  <c r="X67" i="10" s="1"/>
  <c r="W66" i="10"/>
  <c r="V66" i="10"/>
  <c r="V67" i="10" s="1"/>
  <c r="U66" i="10"/>
  <c r="T66" i="10"/>
  <c r="T67" i="10" s="1"/>
  <c r="S66" i="10"/>
  <c r="S67" i="10" s="1"/>
  <c r="R66" i="10"/>
  <c r="R67" i="10" s="1"/>
  <c r="Q66" i="10"/>
  <c r="Q67" i="10" s="1"/>
  <c r="P66" i="10"/>
  <c r="P67" i="10" s="1"/>
  <c r="J66" i="10"/>
  <c r="G66" i="10"/>
  <c r="AE65" i="10"/>
  <c r="I65" i="10"/>
  <c r="F65" i="10"/>
  <c r="AE64" i="10"/>
  <c r="I64" i="10"/>
  <c r="F64" i="10"/>
  <c r="AE63" i="10"/>
  <c r="I63" i="10"/>
  <c r="F63" i="10"/>
  <c r="AE62" i="10"/>
  <c r="I62" i="10"/>
  <c r="F62" i="10"/>
  <c r="AE61" i="10"/>
  <c r="I61" i="10"/>
  <c r="F61" i="10"/>
  <c r="AE60" i="10"/>
  <c r="I60" i="10"/>
  <c r="F60" i="10"/>
  <c r="AE59" i="10"/>
  <c r="I59" i="10"/>
  <c r="F59" i="10"/>
  <c r="AE58" i="10"/>
  <c r="I58" i="10"/>
  <c r="F58" i="10"/>
  <c r="AE57" i="10"/>
  <c r="I57" i="10"/>
  <c r="F57" i="10"/>
  <c r="AE56" i="10"/>
  <c r="I56" i="10"/>
  <c r="F56" i="10"/>
  <c r="AE55" i="10"/>
  <c r="I55" i="10"/>
  <c r="F55" i="10"/>
  <c r="AE54" i="10"/>
  <c r="I54" i="10"/>
  <c r="F54" i="10"/>
  <c r="D54" i="10"/>
  <c r="O54" i="10" s="1"/>
  <c r="C54" i="10"/>
  <c r="O50" i="10"/>
  <c r="B50" i="10"/>
  <c r="B35" i="10"/>
  <c r="B37" i="10" s="1"/>
  <c r="B39" i="10" s="1"/>
  <c r="B41" i="10" s="1"/>
  <c r="B43" i="10" s="1"/>
  <c r="B45" i="10" s="1"/>
  <c r="K34" i="10"/>
  <c r="B32" i="10"/>
  <c r="B28" i="10"/>
  <c r="B26" i="10"/>
  <c r="B24" i="10"/>
  <c r="B22" i="10"/>
  <c r="B20" i="10"/>
  <c r="H19" i="10"/>
  <c r="O16" i="10"/>
  <c r="B16" i="10"/>
  <c r="AE13" i="10"/>
  <c r="AE12" i="10"/>
  <c r="AE11" i="10"/>
  <c r="AE10" i="10"/>
  <c r="AE9" i="10"/>
  <c r="J9" i="10"/>
  <c r="AE8" i="10"/>
  <c r="AE7" i="10"/>
  <c r="O3" i="10"/>
  <c r="B3" i="10"/>
  <c r="V157" i="9"/>
  <c r="AD156" i="9"/>
  <c r="AD157" i="9" s="1"/>
  <c r="AC156" i="9"/>
  <c r="AC157" i="9" s="1"/>
  <c r="AB156" i="9"/>
  <c r="AB157" i="9" s="1"/>
  <c r="AA156" i="9"/>
  <c r="AA157" i="9" s="1"/>
  <c r="Z156" i="9"/>
  <c r="Z157" i="9" s="1"/>
  <c r="Y156" i="9"/>
  <c r="Y157" i="9" s="1"/>
  <c r="X156" i="9"/>
  <c r="X157" i="9" s="1"/>
  <c r="W156" i="9"/>
  <c r="W157" i="9" s="1"/>
  <c r="V156" i="9"/>
  <c r="U156" i="9"/>
  <c r="U157" i="9" s="1"/>
  <c r="T156" i="9"/>
  <c r="T157" i="9" s="1"/>
  <c r="S156" i="9"/>
  <c r="S157" i="9" s="1"/>
  <c r="R156" i="9"/>
  <c r="R157" i="9" s="1"/>
  <c r="Q156" i="9"/>
  <c r="Q157" i="9" s="1"/>
  <c r="P156" i="9"/>
  <c r="P157" i="9" s="1"/>
  <c r="J156" i="9"/>
  <c r="G156" i="9"/>
  <c r="AE155" i="9"/>
  <c r="I155" i="9"/>
  <c r="F155" i="9"/>
  <c r="AE154" i="9"/>
  <c r="I154" i="9"/>
  <c r="F154" i="9"/>
  <c r="AE153" i="9"/>
  <c r="I153" i="9"/>
  <c r="F153" i="9"/>
  <c r="AE152" i="9"/>
  <c r="I152" i="9"/>
  <c r="F152" i="9"/>
  <c r="AE151" i="9"/>
  <c r="I151" i="9"/>
  <c r="F151" i="9"/>
  <c r="AE150" i="9"/>
  <c r="I150" i="9"/>
  <c r="F150" i="9"/>
  <c r="AE149" i="9"/>
  <c r="I149" i="9"/>
  <c r="F149" i="9"/>
  <c r="AE148" i="9"/>
  <c r="I148" i="9"/>
  <c r="F148" i="9"/>
  <c r="AE147" i="9"/>
  <c r="I147" i="9"/>
  <c r="F147" i="9"/>
  <c r="AE146" i="9"/>
  <c r="I146" i="9"/>
  <c r="F146" i="9"/>
  <c r="AE145" i="9"/>
  <c r="I145" i="9"/>
  <c r="F145" i="9"/>
  <c r="AE144" i="9"/>
  <c r="I144" i="9"/>
  <c r="F144" i="9"/>
  <c r="P142" i="9"/>
  <c r="AD141" i="9"/>
  <c r="AD142" i="9" s="1"/>
  <c r="AC141" i="9"/>
  <c r="AC142" i="9" s="1"/>
  <c r="AB141" i="9"/>
  <c r="AB142" i="9" s="1"/>
  <c r="AA141" i="9"/>
  <c r="AA142" i="9" s="1"/>
  <c r="Z141" i="9"/>
  <c r="Z142" i="9" s="1"/>
  <c r="Y141" i="9"/>
  <c r="Y142" i="9" s="1"/>
  <c r="X141" i="9"/>
  <c r="X142" i="9" s="1"/>
  <c r="W141" i="9"/>
  <c r="W142" i="9" s="1"/>
  <c r="V141" i="9"/>
  <c r="V142" i="9" s="1"/>
  <c r="U141" i="9"/>
  <c r="U142" i="9" s="1"/>
  <c r="T141" i="9"/>
  <c r="T142" i="9" s="1"/>
  <c r="S141" i="9"/>
  <c r="S142" i="9" s="1"/>
  <c r="R141" i="9"/>
  <c r="R142" i="9" s="1"/>
  <c r="Q141" i="9"/>
  <c r="Q142" i="9" s="1"/>
  <c r="P141" i="9"/>
  <c r="J141" i="9"/>
  <c r="G141" i="9"/>
  <c r="AE140" i="9"/>
  <c r="I140" i="9"/>
  <c r="F140" i="9"/>
  <c r="AE139" i="9"/>
  <c r="I139" i="9"/>
  <c r="F139" i="9"/>
  <c r="AE138" i="9"/>
  <c r="I138" i="9"/>
  <c r="F138" i="9"/>
  <c r="AE137" i="9"/>
  <c r="I137" i="9"/>
  <c r="F137" i="9"/>
  <c r="AE136" i="9"/>
  <c r="I136" i="9"/>
  <c r="F136" i="9"/>
  <c r="AE135" i="9"/>
  <c r="I135" i="9"/>
  <c r="F135" i="9"/>
  <c r="AE134" i="9"/>
  <c r="I134" i="9"/>
  <c r="F134" i="9"/>
  <c r="AE133" i="9"/>
  <c r="I133" i="9"/>
  <c r="F133" i="9"/>
  <c r="AE132" i="9"/>
  <c r="I132" i="9"/>
  <c r="F132" i="9"/>
  <c r="AE131" i="9"/>
  <c r="I131" i="9"/>
  <c r="F131" i="9"/>
  <c r="AE130" i="9"/>
  <c r="I130" i="9"/>
  <c r="F130" i="9"/>
  <c r="AE129" i="9"/>
  <c r="I129" i="9"/>
  <c r="I141" i="9" s="1"/>
  <c r="F129" i="9"/>
  <c r="Z127" i="9"/>
  <c r="T127" i="9"/>
  <c r="R127" i="9"/>
  <c r="AD126" i="9"/>
  <c r="AD127" i="9" s="1"/>
  <c r="AC126" i="9"/>
  <c r="AC127" i="9" s="1"/>
  <c r="AB126" i="9"/>
  <c r="AB127" i="9" s="1"/>
  <c r="AA126" i="9"/>
  <c r="AA127" i="9" s="1"/>
  <c r="Z126" i="9"/>
  <c r="Y126" i="9"/>
  <c r="Y127" i="9" s="1"/>
  <c r="X126" i="9"/>
  <c r="X127" i="9" s="1"/>
  <c r="W126" i="9"/>
  <c r="W127" i="9" s="1"/>
  <c r="V126" i="9"/>
  <c r="V127" i="9" s="1"/>
  <c r="U126" i="9"/>
  <c r="U127" i="9" s="1"/>
  <c r="T126" i="9"/>
  <c r="S126" i="9"/>
  <c r="S127" i="9" s="1"/>
  <c r="R126" i="9"/>
  <c r="Q126" i="9"/>
  <c r="Q127" i="9" s="1"/>
  <c r="P126" i="9"/>
  <c r="P127" i="9" s="1"/>
  <c r="J126" i="9"/>
  <c r="G126" i="9"/>
  <c r="AE125" i="9"/>
  <c r="I125" i="9"/>
  <c r="F125" i="9"/>
  <c r="AE124" i="9"/>
  <c r="I124" i="9"/>
  <c r="F124" i="9"/>
  <c r="AE123" i="9"/>
  <c r="I123" i="9"/>
  <c r="F123" i="9"/>
  <c r="AE122" i="9"/>
  <c r="I122" i="9"/>
  <c r="F122" i="9"/>
  <c r="AE121" i="9"/>
  <c r="I121" i="9"/>
  <c r="F121" i="9"/>
  <c r="AE120" i="9"/>
  <c r="I120" i="9"/>
  <c r="F120" i="9"/>
  <c r="AE119" i="9"/>
  <c r="I119" i="9"/>
  <c r="F119" i="9"/>
  <c r="AE118" i="9"/>
  <c r="I118" i="9"/>
  <c r="F118" i="9"/>
  <c r="AE117" i="9"/>
  <c r="I117" i="9"/>
  <c r="F117" i="9"/>
  <c r="AE116" i="9"/>
  <c r="I116" i="9"/>
  <c r="F116" i="9"/>
  <c r="AE115" i="9"/>
  <c r="I115" i="9"/>
  <c r="F115" i="9"/>
  <c r="AE114" i="9"/>
  <c r="AE126" i="9" s="1"/>
  <c r="AE127" i="9" s="1"/>
  <c r="I114" i="9"/>
  <c r="F114" i="9"/>
  <c r="AD112" i="9"/>
  <c r="AB112" i="9"/>
  <c r="V112" i="9"/>
  <c r="AD111" i="9"/>
  <c r="AC111" i="9"/>
  <c r="AC112" i="9" s="1"/>
  <c r="AB111" i="9"/>
  <c r="AA111" i="9"/>
  <c r="AA112" i="9" s="1"/>
  <c r="Z111" i="9"/>
  <c r="Z112" i="9" s="1"/>
  <c r="Y111" i="9"/>
  <c r="Y112" i="9" s="1"/>
  <c r="X111" i="9"/>
  <c r="X112" i="9" s="1"/>
  <c r="W111" i="9"/>
  <c r="W112" i="9" s="1"/>
  <c r="V111" i="9"/>
  <c r="U111" i="9"/>
  <c r="U112" i="9" s="1"/>
  <c r="T111" i="9"/>
  <c r="T112" i="9" s="1"/>
  <c r="S111" i="9"/>
  <c r="S112" i="9" s="1"/>
  <c r="R111" i="9"/>
  <c r="R112" i="9" s="1"/>
  <c r="Q111" i="9"/>
  <c r="Q112" i="9" s="1"/>
  <c r="P111" i="9"/>
  <c r="P112" i="9" s="1"/>
  <c r="J111" i="9"/>
  <c r="G111" i="9"/>
  <c r="AE110" i="9"/>
  <c r="I110" i="9"/>
  <c r="F110" i="9"/>
  <c r="AE109" i="9"/>
  <c r="I109" i="9"/>
  <c r="F109" i="9"/>
  <c r="AE108" i="9"/>
  <c r="I108" i="9"/>
  <c r="F108" i="9"/>
  <c r="AE107" i="9"/>
  <c r="I107" i="9"/>
  <c r="F107" i="9"/>
  <c r="AE106" i="9"/>
  <c r="I106" i="9"/>
  <c r="F106" i="9"/>
  <c r="AE105" i="9"/>
  <c r="I105" i="9"/>
  <c r="F105" i="9"/>
  <c r="AE104" i="9"/>
  <c r="I104" i="9"/>
  <c r="F104" i="9"/>
  <c r="AE103" i="9"/>
  <c r="I103" i="9"/>
  <c r="F103" i="9"/>
  <c r="AE102" i="9"/>
  <c r="I102" i="9"/>
  <c r="F102" i="9"/>
  <c r="AE101" i="9"/>
  <c r="I101" i="9"/>
  <c r="F101" i="9"/>
  <c r="AE100" i="9"/>
  <c r="I100" i="9"/>
  <c r="F100" i="9"/>
  <c r="AE99" i="9"/>
  <c r="I99" i="9"/>
  <c r="F99" i="9"/>
  <c r="AD96" i="9"/>
  <c r="AD97" i="9" s="1"/>
  <c r="AC96" i="9"/>
  <c r="AC97" i="9" s="1"/>
  <c r="AB96" i="9"/>
  <c r="AB97" i="9" s="1"/>
  <c r="AA96" i="9"/>
  <c r="AA97" i="9" s="1"/>
  <c r="Z96" i="9"/>
  <c r="Z97" i="9" s="1"/>
  <c r="Y96" i="9"/>
  <c r="Y97" i="9" s="1"/>
  <c r="X96" i="9"/>
  <c r="X97" i="9" s="1"/>
  <c r="W96" i="9"/>
  <c r="W97" i="9" s="1"/>
  <c r="V96" i="9"/>
  <c r="V97" i="9" s="1"/>
  <c r="U96" i="9"/>
  <c r="U97" i="9" s="1"/>
  <c r="T96" i="9"/>
  <c r="T97" i="9" s="1"/>
  <c r="S96" i="9"/>
  <c r="S97" i="9" s="1"/>
  <c r="R96" i="9"/>
  <c r="R97" i="9" s="1"/>
  <c r="Q96" i="9"/>
  <c r="Q97" i="9" s="1"/>
  <c r="P96" i="9"/>
  <c r="P97" i="9" s="1"/>
  <c r="J96" i="9"/>
  <c r="G96" i="9"/>
  <c r="AE95" i="9"/>
  <c r="I95" i="9"/>
  <c r="F95" i="9"/>
  <c r="AE94" i="9"/>
  <c r="I94" i="9"/>
  <c r="F94" i="9"/>
  <c r="AE93" i="9"/>
  <c r="I93" i="9"/>
  <c r="F93" i="9"/>
  <c r="AE92" i="9"/>
  <c r="I92" i="9"/>
  <c r="F92" i="9"/>
  <c r="AE91" i="9"/>
  <c r="I91" i="9"/>
  <c r="F91" i="9"/>
  <c r="AE90" i="9"/>
  <c r="I90" i="9"/>
  <c r="F90" i="9"/>
  <c r="AE89" i="9"/>
  <c r="I89" i="9"/>
  <c r="F89" i="9"/>
  <c r="AE88" i="9"/>
  <c r="I88" i="9"/>
  <c r="F88" i="9"/>
  <c r="AE87" i="9"/>
  <c r="I87" i="9"/>
  <c r="F87" i="9"/>
  <c r="AE86" i="9"/>
  <c r="I86" i="9"/>
  <c r="F86" i="9"/>
  <c r="AE85" i="9"/>
  <c r="I85" i="9"/>
  <c r="F85" i="9"/>
  <c r="AE84" i="9"/>
  <c r="I84" i="9"/>
  <c r="F84" i="9"/>
  <c r="Y82" i="9"/>
  <c r="AD81" i="9"/>
  <c r="AD82" i="9" s="1"/>
  <c r="AC81" i="9"/>
  <c r="AC82" i="9" s="1"/>
  <c r="AB81" i="9"/>
  <c r="AB82" i="9" s="1"/>
  <c r="AA81" i="9"/>
  <c r="AA82" i="9" s="1"/>
  <c r="Z81" i="9"/>
  <c r="Z82" i="9" s="1"/>
  <c r="Y81" i="9"/>
  <c r="X81" i="9"/>
  <c r="X82" i="9" s="1"/>
  <c r="W81" i="9"/>
  <c r="W82" i="9" s="1"/>
  <c r="V81" i="9"/>
  <c r="V82" i="9" s="1"/>
  <c r="U81" i="9"/>
  <c r="U82" i="9" s="1"/>
  <c r="T81" i="9"/>
  <c r="T82" i="9" s="1"/>
  <c r="S81" i="9"/>
  <c r="S82" i="9" s="1"/>
  <c r="R81" i="9"/>
  <c r="R82" i="9" s="1"/>
  <c r="Q81" i="9"/>
  <c r="Q82" i="9" s="1"/>
  <c r="P81" i="9"/>
  <c r="P82" i="9" s="1"/>
  <c r="J81" i="9"/>
  <c r="G81" i="9"/>
  <c r="AE80" i="9"/>
  <c r="I80" i="9"/>
  <c r="F80" i="9"/>
  <c r="AE79" i="9"/>
  <c r="I79" i="9"/>
  <c r="F79" i="9"/>
  <c r="AE78" i="9"/>
  <c r="I78" i="9"/>
  <c r="F78" i="9"/>
  <c r="AE77" i="9"/>
  <c r="I77" i="9"/>
  <c r="F77" i="9"/>
  <c r="AE76" i="9"/>
  <c r="I76" i="9"/>
  <c r="F76" i="9"/>
  <c r="AE75" i="9"/>
  <c r="I75" i="9"/>
  <c r="F75" i="9"/>
  <c r="AE74" i="9"/>
  <c r="I74" i="9"/>
  <c r="F74" i="9"/>
  <c r="AE73" i="9"/>
  <c r="I73" i="9"/>
  <c r="F73" i="9"/>
  <c r="AE72" i="9"/>
  <c r="I72" i="9"/>
  <c r="F72" i="9"/>
  <c r="AE71" i="9"/>
  <c r="I71" i="9"/>
  <c r="F71" i="9"/>
  <c r="AE70" i="9"/>
  <c r="I70" i="9"/>
  <c r="F70" i="9"/>
  <c r="AE69" i="9"/>
  <c r="I69" i="9"/>
  <c r="F69" i="9"/>
  <c r="Z67" i="9"/>
  <c r="AD66" i="9"/>
  <c r="AD67" i="9" s="1"/>
  <c r="AC66" i="9"/>
  <c r="AC67" i="9" s="1"/>
  <c r="AB66" i="9"/>
  <c r="AB67" i="9" s="1"/>
  <c r="AA66" i="9"/>
  <c r="AA67" i="9" s="1"/>
  <c r="Z66" i="9"/>
  <c r="Y66" i="9"/>
  <c r="Y67" i="9" s="1"/>
  <c r="X66" i="9"/>
  <c r="X67" i="9" s="1"/>
  <c r="W66" i="9"/>
  <c r="W67" i="9" s="1"/>
  <c r="V66" i="9"/>
  <c r="V67" i="9" s="1"/>
  <c r="U66" i="9"/>
  <c r="U67" i="9" s="1"/>
  <c r="T66" i="9"/>
  <c r="T67" i="9" s="1"/>
  <c r="S66" i="9"/>
  <c r="S67" i="9" s="1"/>
  <c r="R66" i="9"/>
  <c r="R67" i="9" s="1"/>
  <c r="Q66" i="9"/>
  <c r="Q67" i="9" s="1"/>
  <c r="P66" i="9"/>
  <c r="P67" i="9" s="1"/>
  <c r="J66" i="9"/>
  <c r="G66" i="9"/>
  <c r="AE65" i="9"/>
  <c r="I65" i="9"/>
  <c r="F65" i="9"/>
  <c r="AE64" i="9"/>
  <c r="I64" i="9"/>
  <c r="F64" i="9"/>
  <c r="AE63" i="9"/>
  <c r="I63" i="9"/>
  <c r="F63" i="9"/>
  <c r="AE62" i="9"/>
  <c r="I62" i="9"/>
  <c r="F62" i="9"/>
  <c r="AE61" i="9"/>
  <c r="I61" i="9"/>
  <c r="F61" i="9"/>
  <c r="AE60" i="9"/>
  <c r="I60" i="9"/>
  <c r="F60" i="9"/>
  <c r="AE59" i="9"/>
  <c r="I59" i="9"/>
  <c r="F59" i="9"/>
  <c r="AE58" i="9"/>
  <c r="I58" i="9"/>
  <c r="F58" i="9"/>
  <c r="AE57" i="9"/>
  <c r="I57" i="9"/>
  <c r="F57" i="9"/>
  <c r="AE56" i="9"/>
  <c r="I56" i="9"/>
  <c r="F56" i="9"/>
  <c r="AE55" i="9"/>
  <c r="I55" i="9"/>
  <c r="F55" i="9"/>
  <c r="AE54" i="9"/>
  <c r="O54" i="9"/>
  <c r="I54" i="9"/>
  <c r="F54" i="9"/>
  <c r="D54" i="9"/>
  <c r="D55" i="9" s="1"/>
  <c r="C54" i="9"/>
  <c r="O50" i="9"/>
  <c r="B50" i="9"/>
  <c r="B35" i="9"/>
  <c r="K34" i="9"/>
  <c r="B32" i="9"/>
  <c r="B28" i="9"/>
  <c r="B26" i="9"/>
  <c r="B24" i="9"/>
  <c r="B22" i="9"/>
  <c r="B20" i="9"/>
  <c r="H19" i="9"/>
  <c r="O16" i="9"/>
  <c r="B16" i="9"/>
  <c r="AE13" i="9"/>
  <c r="AE12" i="9"/>
  <c r="AE11" i="9"/>
  <c r="AE10" i="9"/>
  <c r="AE9" i="9"/>
  <c r="J9" i="9"/>
  <c r="AE8" i="9"/>
  <c r="AE7" i="9"/>
  <c r="AE6" i="9"/>
  <c r="AE5" i="9"/>
  <c r="O3" i="9"/>
  <c r="B3" i="9"/>
  <c r="AB157" i="8"/>
  <c r="AA157" i="8"/>
  <c r="Y157" i="8"/>
  <c r="Q157" i="8"/>
  <c r="P157" i="8"/>
  <c r="AD156" i="8"/>
  <c r="AD157" i="8" s="1"/>
  <c r="AC156" i="8"/>
  <c r="AC157" i="8" s="1"/>
  <c r="AB156" i="8"/>
  <c r="AA156" i="8"/>
  <c r="Z156" i="8"/>
  <c r="Z157" i="8" s="1"/>
  <c r="Y156" i="8"/>
  <c r="X156" i="8"/>
  <c r="X157" i="8" s="1"/>
  <c r="W156" i="8"/>
  <c r="W157" i="8" s="1"/>
  <c r="V156" i="8"/>
  <c r="V157" i="8" s="1"/>
  <c r="U156" i="8"/>
  <c r="U157" i="8" s="1"/>
  <c r="T156" i="8"/>
  <c r="T157" i="8" s="1"/>
  <c r="S156" i="8"/>
  <c r="S157" i="8" s="1"/>
  <c r="R156" i="8"/>
  <c r="R157" i="8" s="1"/>
  <c r="Q156" i="8"/>
  <c r="P156" i="8"/>
  <c r="J156" i="8"/>
  <c r="G156" i="8"/>
  <c r="AE155" i="8"/>
  <c r="I155" i="8"/>
  <c r="F155" i="8"/>
  <c r="AE154" i="8"/>
  <c r="I154" i="8"/>
  <c r="F154" i="8"/>
  <c r="AE153" i="8"/>
  <c r="I153" i="8"/>
  <c r="F153" i="8"/>
  <c r="AE152" i="8"/>
  <c r="I152" i="8"/>
  <c r="F152" i="8"/>
  <c r="AE151" i="8"/>
  <c r="I151" i="8"/>
  <c r="F151" i="8"/>
  <c r="AE150" i="8"/>
  <c r="I150" i="8"/>
  <c r="F150" i="8"/>
  <c r="AE149" i="8"/>
  <c r="I149" i="8"/>
  <c r="F149" i="8"/>
  <c r="AE148" i="8"/>
  <c r="I148" i="8"/>
  <c r="F148" i="8"/>
  <c r="AE147" i="8"/>
  <c r="I147" i="8"/>
  <c r="F147" i="8"/>
  <c r="AE146" i="8"/>
  <c r="I146" i="8"/>
  <c r="F146" i="8"/>
  <c r="AE145" i="8"/>
  <c r="I145" i="8"/>
  <c r="F145" i="8"/>
  <c r="F156" i="8" s="1"/>
  <c r="AE144" i="8"/>
  <c r="AE156" i="8" s="1"/>
  <c r="AE157" i="8" s="1"/>
  <c r="I144" i="8"/>
  <c r="F144" i="8"/>
  <c r="Z142" i="8"/>
  <c r="V142" i="8"/>
  <c r="U142" i="8"/>
  <c r="AD141" i="8"/>
  <c r="AD142" i="8" s="1"/>
  <c r="AC141" i="8"/>
  <c r="AC142" i="8" s="1"/>
  <c r="AB141" i="8"/>
  <c r="AB142" i="8" s="1"/>
  <c r="AA141" i="8"/>
  <c r="AA142" i="8" s="1"/>
  <c r="Z141" i="8"/>
  <c r="Y141" i="8"/>
  <c r="Y142" i="8" s="1"/>
  <c r="X141" i="8"/>
  <c r="X142" i="8" s="1"/>
  <c r="W141" i="8"/>
  <c r="W142" i="8" s="1"/>
  <c r="V141" i="8"/>
  <c r="U141" i="8"/>
  <c r="T141" i="8"/>
  <c r="T142" i="8" s="1"/>
  <c r="S141" i="8"/>
  <c r="S142" i="8" s="1"/>
  <c r="R141" i="8"/>
  <c r="R142" i="8" s="1"/>
  <c r="Q141" i="8"/>
  <c r="Q142" i="8" s="1"/>
  <c r="P141" i="8"/>
  <c r="P142" i="8" s="1"/>
  <c r="J141" i="8"/>
  <c r="G141" i="8"/>
  <c r="AE140" i="8"/>
  <c r="I140" i="8"/>
  <c r="F140" i="8"/>
  <c r="AE139" i="8"/>
  <c r="I139" i="8"/>
  <c r="F139" i="8"/>
  <c r="AE138" i="8"/>
  <c r="I138" i="8"/>
  <c r="F138" i="8"/>
  <c r="AE137" i="8"/>
  <c r="I137" i="8"/>
  <c r="F137" i="8"/>
  <c r="AE136" i="8"/>
  <c r="I136" i="8"/>
  <c r="F136" i="8"/>
  <c r="F141" i="8" s="1"/>
  <c r="AE135" i="8"/>
  <c r="I135" i="8"/>
  <c r="F135" i="8"/>
  <c r="AE134" i="8"/>
  <c r="I134" i="8"/>
  <c r="F134" i="8"/>
  <c r="AE133" i="8"/>
  <c r="I133" i="8"/>
  <c r="F133" i="8"/>
  <c r="AE132" i="8"/>
  <c r="I132" i="8"/>
  <c r="F132" i="8"/>
  <c r="AE131" i="8"/>
  <c r="I131" i="8"/>
  <c r="F131" i="8"/>
  <c r="AE130" i="8"/>
  <c r="I130" i="8"/>
  <c r="F130" i="8"/>
  <c r="AE129" i="8"/>
  <c r="I129" i="8"/>
  <c r="I141" i="8" s="1"/>
  <c r="F129" i="8"/>
  <c r="AB127" i="8"/>
  <c r="X127" i="8"/>
  <c r="W127" i="8"/>
  <c r="AD126" i="8"/>
  <c r="AD127" i="8" s="1"/>
  <c r="AC126" i="8"/>
  <c r="AC127" i="8" s="1"/>
  <c r="AB126" i="8"/>
  <c r="AA126" i="8"/>
  <c r="AA127" i="8" s="1"/>
  <c r="Z126" i="8"/>
  <c r="Z127" i="8" s="1"/>
  <c r="Y126" i="8"/>
  <c r="Y127" i="8" s="1"/>
  <c r="X126" i="8"/>
  <c r="W126" i="8"/>
  <c r="V126" i="8"/>
  <c r="V127" i="8" s="1"/>
  <c r="U126" i="8"/>
  <c r="U127" i="8" s="1"/>
  <c r="T126" i="8"/>
  <c r="T127" i="8" s="1"/>
  <c r="S126" i="8"/>
  <c r="S127" i="8" s="1"/>
  <c r="R126" i="8"/>
  <c r="R127" i="8" s="1"/>
  <c r="Q126" i="8"/>
  <c r="Q127" i="8" s="1"/>
  <c r="P126" i="8"/>
  <c r="P127" i="8" s="1"/>
  <c r="J126" i="8"/>
  <c r="I126" i="8"/>
  <c r="G126" i="8"/>
  <c r="AE125" i="8"/>
  <c r="I125" i="8"/>
  <c r="F125" i="8"/>
  <c r="AE124" i="8"/>
  <c r="I124" i="8"/>
  <c r="F124" i="8"/>
  <c r="AE123" i="8"/>
  <c r="I123" i="8"/>
  <c r="F123" i="8"/>
  <c r="AE122" i="8"/>
  <c r="I122" i="8"/>
  <c r="F122" i="8"/>
  <c r="AE121" i="8"/>
  <c r="I121" i="8"/>
  <c r="F121" i="8"/>
  <c r="AE120" i="8"/>
  <c r="I120" i="8"/>
  <c r="F120" i="8"/>
  <c r="AE119" i="8"/>
  <c r="I119" i="8"/>
  <c r="F119" i="8"/>
  <c r="AE118" i="8"/>
  <c r="I118" i="8"/>
  <c r="F118" i="8"/>
  <c r="AE117" i="8"/>
  <c r="I117" i="8"/>
  <c r="F117" i="8"/>
  <c r="AE116" i="8"/>
  <c r="I116" i="8"/>
  <c r="F116" i="8"/>
  <c r="AE115" i="8"/>
  <c r="I115" i="8"/>
  <c r="F115" i="8"/>
  <c r="AE114" i="8"/>
  <c r="AE126" i="8" s="1"/>
  <c r="AE127" i="8" s="1"/>
  <c r="I114" i="8"/>
  <c r="F114" i="8"/>
  <c r="AD112" i="8"/>
  <c r="W112" i="8"/>
  <c r="V112" i="8"/>
  <c r="R112" i="8"/>
  <c r="AD111" i="8"/>
  <c r="AC111" i="8"/>
  <c r="AC112" i="8" s="1"/>
  <c r="AB111" i="8"/>
  <c r="AB112" i="8" s="1"/>
  <c r="AA111" i="8"/>
  <c r="AA112" i="8" s="1"/>
  <c r="Z111" i="8"/>
  <c r="Z112" i="8" s="1"/>
  <c r="Y111" i="8"/>
  <c r="Y112" i="8" s="1"/>
  <c r="X111" i="8"/>
  <c r="X112" i="8" s="1"/>
  <c r="W111" i="8"/>
  <c r="V111" i="8"/>
  <c r="U111" i="8"/>
  <c r="U112" i="8" s="1"/>
  <c r="T111" i="8"/>
  <c r="T112" i="8" s="1"/>
  <c r="S111" i="8"/>
  <c r="S112" i="8" s="1"/>
  <c r="R111" i="8"/>
  <c r="Q111" i="8"/>
  <c r="Q112" i="8" s="1"/>
  <c r="P111" i="8"/>
  <c r="P112" i="8" s="1"/>
  <c r="J111" i="8"/>
  <c r="G111" i="8"/>
  <c r="AE110" i="8"/>
  <c r="I110" i="8"/>
  <c r="F110" i="8"/>
  <c r="AE109" i="8"/>
  <c r="I109" i="8"/>
  <c r="F109" i="8"/>
  <c r="AE108" i="8"/>
  <c r="I108" i="8"/>
  <c r="F108" i="8"/>
  <c r="AE107" i="8"/>
  <c r="I107" i="8"/>
  <c r="F107" i="8"/>
  <c r="AE106" i="8"/>
  <c r="I106" i="8"/>
  <c r="F106" i="8"/>
  <c r="AE105" i="8"/>
  <c r="I105" i="8"/>
  <c r="F105" i="8"/>
  <c r="AE104" i="8"/>
  <c r="I104" i="8"/>
  <c r="F104" i="8"/>
  <c r="AE103" i="8"/>
  <c r="I103" i="8"/>
  <c r="F103" i="8"/>
  <c r="AE102" i="8"/>
  <c r="I102" i="8"/>
  <c r="F102" i="8"/>
  <c r="AE101" i="8"/>
  <c r="I101" i="8"/>
  <c r="F101" i="8"/>
  <c r="AE100" i="8"/>
  <c r="I100" i="8"/>
  <c r="F100" i="8"/>
  <c r="AE99" i="8"/>
  <c r="I99" i="8"/>
  <c r="F99" i="8"/>
  <c r="AD97" i="8"/>
  <c r="AC97" i="8"/>
  <c r="AB97" i="8"/>
  <c r="V97" i="8"/>
  <c r="U97" i="8"/>
  <c r="AD96" i="8"/>
  <c r="AC96" i="8"/>
  <c r="AB96" i="8"/>
  <c r="AA96" i="8"/>
  <c r="AA97" i="8" s="1"/>
  <c r="Z96" i="8"/>
  <c r="Z97" i="8" s="1"/>
  <c r="Y96" i="8"/>
  <c r="Y97" i="8" s="1"/>
  <c r="X96" i="8"/>
  <c r="X97" i="8" s="1"/>
  <c r="W96" i="8"/>
  <c r="W97" i="8" s="1"/>
  <c r="V96" i="8"/>
  <c r="U96" i="8"/>
  <c r="T96" i="8"/>
  <c r="T97" i="8" s="1"/>
  <c r="S96" i="8"/>
  <c r="S97" i="8" s="1"/>
  <c r="R96" i="8"/>
  <c r="R97" i="8" s="1"/>
  <c r="Q96" i="8"/>
  <c r="Q97" i="8" s="1"/>
  <c r="P96" i="8"/>
  <c r="P97" i="8" s="1"/>
  <c r="J96" i="8"/>
  <c r="G96" i="8"/>
  <c r="AE95" i="8"/>
  <c r="I95" i="8"/>
  <c r="F95" i="8"/>
  <c r="AE94" i="8"/>
  <c r="I94" i="8"/>
  <c r="F94" i="8"/>
  <c r="AE93" i="8"/>
  <c r="I93" i="8"/>
  <c r="F93" i="8"/>
  <c r="AE92" i="8"/>
  <c r="I92" i="8"/>
  <c r="F92" i="8"/>
  <c r="AE91" i="8"/>
  <c r="I91" i="8"/>
  <c r="F91" i="8"/>
  <c r="AE90" i="8"/>
  <c r="I90" i="8"/>
  <c r="F90" i="8"/>
  <c r="AE89" i="8"/>
  <c r="I89" i="8"/>
  <c r="F89" i="8"/>
  <c r="AE88" i="8"/>
  <c r="I88" i="8"/>
  <c r="F88" i="8"/>
  <c r="AE87" i="8"/>
  <c r="I87" i="8"/>
  <c r="F87" i="8"/>
  <c r="AE86" i="8"/>
  <c r="I86" i="8"/>
  <c r="F86" i="8"/>
  <c r="AE85" i="8"/>
  <c r="I85" i="8"/>
  <c r="F85" i="8"/>
  <c r="AE84" i="8"/>
  <c r="I84" i="8"/>
  <c r="F84" i="8"/>
  <c r="AD82" i="8"/>
  <c r="AC82" i="8"/>
  <c r="W82" i="8"/>
  <c r="V82" i="8"/>
  <c r="U82" i="8"/>
  <c r="AD81" i="8"/>
  <c r="AC81" i="8"/>
  <c r="AB81" i="8"/>
  <c r="AB82" i="8" s="1"/>
  <c r="AA81" i="8"/>
  <c r="AA82" i="8" s="1"/>
  <c r="Z81" i="8"/>
  <c r="Z82" i="8" s="1"/>
  <c r="Y81" i="8"/>
  <c r="Y82" i="8" s="1"/>
  <c r="X81" i="8"/>
  <c r="X82" i="8" s="1"/>
  <c r="W81" i="8"/>
  <c r="V81" i="8"/>
  <c r="U81" i="8"/>
  <c r="T81" i="8"/>
  <c r="T82" i="8" s="1"/>
  <c r="S81" i="8"/>
  <c r="S82" i="8" s="1"/>
  <c r="R81" i="8"/>
  <c r="R82" i="8" s="1"/>
  <c r="Q81" i="8"/>
  <c r="Q82" i="8" s="1"/>
  <c r="P81" i="8"/>
  <c r="P82" i="8" s="1"/>
  <c r="J81" i="8"/>
  <c r="G81" i="8"/>
  <c r="AE80" i="8"/>
  <c r="I80" i="8"/>
  <c r="F80" i="8"/>
  <c r="AE79" i="8"/>
  <c r="I79" i="8"/>
  <c r="F79" i="8"/>
  <c r="AE78" i="8"/>
  <c r="I78" i="8"/>
  <c r="F78" i="8"/>
  <c r="AE77" i="8"/>
  <c r="I77" i="8"/>
  <c r="F77" i="8"/>
  <c r="AE76" i="8"/>
  <c r="I76" i="8"/>
  <c r="F76" i="8"/>
  <c r="AE75" i="8"/>
  <c r="I75" i="8"/>
  <c r="F75" i="8"/>
  <c r="AE74" i="8"/>
  <c r="I74" i="8"/>
  <c r="F74" i="8"/>
  <c r="AE73" i="8"/>
  <c r="I73" i="8"/>
  <c r="F73" i="8"/>
  <c r="AE72" i="8"/>
  <c r="I72" i="8"/>
  <c r="F72" i="8"/>
  <c r="AE71" i="8"/>
  <c r="I71" i="8"/>
  <c r="F71" i="8"/>
  <c r="AE70" i="8"/>
  <c r="I70" i="8"/>
  <c r="F70" i="8"/>
  <c r="AE69" i="8"/>
  <c r="I69" i="8"/>
  <c r="F69" i="8"/>
  <c r="Z67" i="8"/>
  <c r="Y67" i="8"/>
  <c r="X67" i="8"/>
  <c r="U67" i="8"/>
  <c r="AD66" i="8"/>
  <c r="AD67" i="8" s="1"/>
  <c r="AC66" i="8"/>
  <c r="AC67" i="8" s="1"/>
  <c r="AB66" i="8"/>
  <c r="AB67" i="8" s="1"/>
  <c r="AA66" i="8"/>
  <c r="AA67" i="8" s="1"/>
  <c r="Z66" i="8"/>
  <c r="Y66" i="8"/>
  <c r="X66" i="8"/>
  <c r="W66" i="8"/>
  <c r="W67" i="8" s="1"/>
  <c r="V66" i="8"/>
  <c r="V67" i="8" s="1"/>
  <c r="U66" i="8"/>
  <c r="T66" i="8"/>
  <c r="T67" i="8" s="1"/>
  <c r="S66" i="8"/>
  <c r="S67" i="8" s="1"/>
  <c r="R66" i="8"/>
  <c r="R67" i="8" s="1"/>
  <c r="Q66" i="8"/>
  <c r="Q67" i="8" s="1"/>
  <c r="P66" i="8"/>
  <c r="P67" i="8" s="1"/>
  <c r="J66" i="8"/>
  <c r="AE65" i="8"/>
  <c r="I65" i="8"/>
  <c r="F65" i="8"/>
  <c r="AE64" i="8"/>
  <c r="I64" i="8"/>
  <c r="F64" i="8"/>
  <c r="AE63" i="8"/>
  <c r="I63" i="8"/>
  <c r="F63" i="8"/>
  <c r="AE62" i="8"/>
  <c r="I62" i="8"/>
  <c r="F62" i="8"/>
  <c r="AE61" i="8"/>
  <c r="I61" i="8"/>
  <c r="F61" i="8"/>
  <c r="AE60" i="8"/>
  <c r="I60" i="8"/>
  <c r="F60" i="8"/>
  <c r="AE59" i="8"/>
  <c r="I59" i="8"/>
  <c r="F59" i="8"/>
  <c r="AE58" i="8"/>
  <c r="I58" i="8"/>
  <c r="F58" i="8"/>
  <c r="AE57" i="8"/>
  <c r="I57" i="8"/>
  <c r="F57" i="8"/>
  <c r="AE56" i="8"/>
  <c r="I56" i="8"/>
  <c r="F56" i="8"/>
  <c r="AE55" i="8"/>
  <c r="I55" i="8"/>
  <c r="F55" i="8"/>
  <c r="AE54" i="8"/>
  <c r="I54" i="8"/>
  <c r="F54" i="8"/>
  <c r="D54" i="8"/>
  <c r="O54" i="8" s="1"/>
  <c r="C54" i="8"/>
  <c r="O50" i="8"/>
  <c r="B50" i="8"/>
  <c r="B37" i="8"/>
  <c r="B39" i="8" s="1"/>
  <c r="B41" i="8" s="1"/>
  <c r="B43" i="8" s="1"/>
  <c r="B45" i="8" s="1"/>
  <c r="B35" i="8"/>
  <c r="K34" i="8"/>
  <c r="B32" i="8"/>
  <c r="B28" i="8"/>
  <c r="B26" i="8"/>
  <c r="B24" i="8"/>
  <c r="B22" i="8"/>
  <c r="B20" i="8"/>
  <c r="H19" i="8"/>
  <c r="O16" i="8"/>
  <c r="B16" i="8"/>
  <c r="AE13" i="8"/>
  <c r="AE12" i="8"/>
  <c r="AE11" i="8"/>
  <c r="AE10" i="8"/>
  <c r="AE9" i="8"/>
  <c r="J9" i="8"/>
  <c r="AE8" i="8"/>
  <c r="AE7" i="8"/>
  <c r="O3" i="8"/>
  <c r="B3" i="8"/>
  <c r="AD156" i="7"/>
  <c r="AD157" i="7" s="1"/>
  <c r="AC156" i="7"/>
  <c r="AC157" i="7" s="1"/>
  <c r="AB156" i="7"/>
  <c r="AB157" i="7" s="1"/>
  <c r="AA156" i="7"/>
  <c r="AA157" i="7" s="1"/>
  <c r="Z156" i="7"/>
  <c r="Z157" i="7" s="1"/>
  <c r="Y156" i="7"/>
  <c r="Y157" i="7" s="1"/>
  <c r="X156" i="7"/>
  <c r="X157" i="7" s="1"/>
  <c r="W156" i="7"/>
  <c r="W157" i="7" s="1"/>
  <c r="V156" i="7"/>
  <c r="V157" i="7" s="1"/>
  <c r="U156" i="7"/>
  <c r="U157" i="7" s="1"/>
  <c r="T156" i="7"/>
  <c r="T157" i="7" s="1"/>
  <c r="S156" i="7"/>
  <c r="S157" i="7" s="1"/>
  <c r="R156" i="7"/>
  <c r="R157" i="7" s="1"/>
  <c r="Q156" i="7"/>
  <c r="Q157" i="7" s="1"/>
  <c r="P156" i="7"/>
  <c r="P157" i="7" s="1"/>
  <c r="J156" i="7"/>
  <c r="G156" i="7"/>
  <c r="AE155" i="7"/>
  <c r="I155" i="7"/>
  <c r="F155" i="7"/>
  <c r="AE154" i="7"/>
  <c r="I154" i="7"/>
  <c r="F154" i="7"/>
  <c r="AE153" i="7"/>
  <c r="I153" i="7"/>
  <c r="F153" i="7"/>
  <c r="AE152" i="7"/>
  <c r="I152" i="7"/>
  <c r="F152" i="7"/>
  <c r="AE151" i="7"/>
  <c r="I151" i="7"/>
  <c r="F151" i="7"/>
  <c r="AE150" i="7"/>
  <c r="I150" i="7"/>
  <c r="F150" i="7"/>
  <c r="AE149" i="7"/>
  <c r="AE156" i="7" s="1"/>
  <c r="AE157" i="7" s="1"/>
  <c r="I149" i="7"/>
  <c r="F149" i="7"/>
  <c r="AE148" i="7"/>
  <c r="I148" i="7"/>
  <c r="F148" i="7"/>
  <c r="AE147" i="7"/>
  <c r="I147" i="7"/>
  <c r="F147" i="7"/>
  <c r="AE146" i="7"/>
  <c r="I146" i="7"/>
  <c r="F146" i="7"/>
  <c r="AE145" i="7"/>
  <c r="I145" i="7"/>
  <c r="I156" i="7" s="1"/>
  <c r="F145" i="7"/>
  <c r="F156" i="7" s="1"/>
  <c r="AE144" i="7"/>
  <c r="I144" i="7"/>
  <c r="F144" i="7"/>
  <c r="AD141" i="7"/>
  <c r="AD142" i="7" s="1"/>
  <c r="AC141" i="7"/>
  <c r="AC142" i="7" s="1"/>
  <c r="AB141" i="7"/>
  <c r="AB142" i="7" s="1"/>
  <c r="AA141" i="7"/>
  <c r="AA142" i="7" s="1"/>
  <c r="Z141" i="7"/>
  <c r="Z142" i="7" s="1"/>
  <c r="Y141" i="7"/>
  <c r="Y142" i="7" s="1"/>
  <c r="X141" i="7"/>
  <c r="X142" i="7" s="1"/>
  <c r="W141" i="7"/>
  <c r="W142" i="7" s="1"/>
  <c r="V141" i="7"/>
  <c r="V142" i="7" s="1"/>
  <c r="U141" i="7"/>
  <c r="U142" i="7" s="1"/>
  <c r="T141" i="7"/>
  <c r="T142" i="7" s="1"/>
  <c r="S141" i="7"/>
  <c r="S142" i="7" s="1"/>
  <c r="R141" i="7"/>
  <c r="R142" i="7" s="1"/>
  <c r="Q141" i="7"/>
  <c r="Q142" i="7" s="1"/>
  <c r="P141" i="7"/>
  <c r="P142" i="7" s="1"/>
  <c r="J141" i="7"/>
  <c r="G141" i="7"/>
  <c r="AE140" i="7"/>
  <c r="I140" i="7"/>
  <c r="F140" i="7"/>
  <c r="AE139" i="7"/>
  <c r="I139" i="7"/>
  <c r="F139" i="7"/>
  <c r="AE138" i="7"/>
  <c r="I138" i="7"/>
  <c r="F138" i="7"/>
  <c r="AE137" i="7"/>
  <c r="I137" i="7"/>
  <c r="F137" i="7"/>
  <c r="AE136" i="7"/>
  <c r="I136" i="7"/>
  <c r="F136" i="7"/>
  <c r="AE135" i="7"/>
  <c r="I135" i="7"/>
  <c r="F135" i="7"/>
  <c r="AE134" i="7"/>
  <c r="I134" i="7"/>
  <c r="F134" i="7"/>
  <c r="AE133" i="7"/>
  <c r="I133" i="7"/>
  <c r="F133" i="7"/>
  <c r="AE132" i="7"/>
  <c r="I132" i="7"/>
  <c r="F132" i="7"/>
  <c r="AE131" i="7"/>
  <c r="I131" i="7"/>
  <c r="F131" i="7"/>
  <c r="AE130" i="7"/>
  <c r="I130" i="7"/>
  <c r="F130" i="7"/>
  <c r="AE129" i="7"/>
  <c r="AE141" i="7" s="1"/>
  <c r="AE142" i="7" s="1"/>
  <c r="I129" i="7"/>
  <c r="I141" i="7" s="1"/>
  <c r="F129" i="7"/>
  <c r="F141" i="7" s="1"/>
  <c r="AD126" i="7"/>
  <c r="AD127" i="7" s="1"/>
  <c r="AC126" i="7"/>
  <c r="AC127" i="7" s="1"/>
  <c r="AB126" i="7"/>
  <c r="AB127" i="7" s="1"/>
  <c r="AA126" i="7"/>
  <c r="AA127" i="7" s="1"/>
  <c r="Z126" i="7"/>
  <c r="Z127" i="7" s="1"/>
  <c r="Y126" i="7"/>
  <c r="Y127" i="7" s="1"/>
  <c r="X126" i="7"/>
  <c r="X127" i="7" s="1"/>
  <c r="W126" i="7"/>
  <c r="W127" i="7" s="1"/>
  <c r="V126" i="7"/>
  <c r="V127" i="7" s="1"/>
  <c r="U126" i="7"/>
  <c r="U127" i="7" s="1"/>
  <c r="T126" i="7"/>
  <c r="T127" i="7" s="1"/>
  <c r="S126" i="7"/>
  <c r="S127" i="7" s="1"/>
  <c r="R126" i="7"/>
  <c r="R127" i="7" s="1"/>
  <c r="Q126" i="7"/>
  <c r="Q127" i="7" s="1"/>
  <c r="P126" i="7"/>
  <c r="P127" i="7" s="1"/>
  <c r="J126" i="7"/>
  <c r="G126" i="7"/>
  <c r="AE125" i="7"/>
  <c r="I125" i="7"/>
  <c r="F125" i="7"/>
  <c r="AE124" i="7"/>
  <c r="I124" i="7"/>
  <c r="F124" i="7"/>
  <c r="AE123" i="7"/>
  <c r="I123" i="7"/>
  <c r="F123" i="7"/>
  <c r="AE122" i="7"/>
  <c r="I122" i="7"/>
  <c r="F122" i="7"/>
  <c r="AE121" i="7"/>
  <c r="I121" i="7"/>
  <c r="F121" i="7"/>
  <c r="AE120" i="7"/>
  <c r="I120" i="7"/>
  <c r="F120" i="7"/>
  <c r="F126" i="7" s="1"/>
  <c r="AE119" i="7"/>
  <c r="I119" i="7"/>
  <c r="F119" i="7"/>
  <c r="AE118" i="7"/>
  <c r="I118" i="7"/>
  <c r="F118" i="7"/>
  <c r="AE117" i="7"/>
  <c r="I117" i="7"/>
  <c r="F117" i="7"/>
  <c r="AE116" i="7"/>
  <c r="I116" i="7"/>
  <c r="I126" i="7" s="1"/>
  <c r="F116" i="7"/>
  <c r="AE115" i="7"/>
  <c r="I115" i="7"/>
  <c r="F115" i="7"/>
  <c r="AE114" i="7"/>
  <c r="AE126" i="7" s="1"/>
  <c r="AE127" i="7" s="1"/>
  <c r="I114" i="7"/>
  <c r="F114" i="7"/>
  <c r="AD111" i="7"/>
  <c r="AD112" i="7" s="1"/>
  <c r="AC111" i="7"/>
  <c r="AC112" i="7" s="1"/>
  <c r="AB111" i="7"/>
  <c r="AB112" i="7" s="1"/>
  <c r="AA111" i="7"/>
  <c r="AA112" i="7" s="1"/>
  <c r="Z111" i="7"/>
  <c r="Z112" i="7" s="1"/>
  <c r="Y111" i="7"/>
  <c r="Y112" i="7" s="1"/>
  <c r="X111" i="7"/>
  <c r="X112" i="7" s="1"/>
  <c r="W111" i="7"/>
  <c r="W112" i="7" s="1"/>
  <c r="V111" i="7"/>
  <c r="V112" i="7" s="1"/>
  <c r="U111" i="7"/>
  <c r="U112" i="7" s="1"/>
  <c r="T111" i="7"/>
  <c r="T112" i="7" s="1"/>
  <c r="S111" i="7"/>
  <c r="S112" i="7" s="1"/>
  <c r="R111" i="7"/>
  <c r="R112" i="7" s="1"/>
  <c r="Q111" i="7"/>
  <c r="Q112" i="7" s="1"/>
  <c r="P111" i="7"/>
  <c r="P112" i="7" s="1"/>
  <c r="J111" i="7"/>
  <c r="G111" i="7"/>
  <c r="AE110" i="7"/>
  <c r="I110" i="7"/>
  <c r="F110" i="7"/>
  <c r="AE109" i="7"/>
  <c r="I109" i="7"/>
  <c r="F109" i="7"/>
  <c r="AE108" i="7"/>
  <c r="I108" i="7"/>
  <c r="F108" i="7"/>
  <c r="AE107" i="7"/>
  <c r="I107" i="7"/>
  <c r="F107" i="7"/>
  <c r="AE106" i="7"/>
  <c r="I106" i="7"/>
  <c r="F106" i="7"/>
  <c r="AE105" i="7"/>
  <c r="I105" i="7"/>
  <c r="F105" i="7"/>
  <c r="AE104" i="7"/>
  <c r="I104" i="7"/>
  <c r="I111" i="7" s="1"/>
  <c r="F104" i="7"/>
  <c r="AE103" i="7"/>
  <c r="I103" i="7"/>
  <c r="F103" i="7"/>
  <c r="AE102" i="7"/>
  <c r="I102" i="7"/>
  <c r="F102" i="7"/>
  <c r="AE101" i="7"/>
  <c r="AE111" i="7" s="1"/>
  <c r="AE112" i="7" s="1"/>
  <c r="I101" i="7"/>
  <c r="F101" i="7"/>
  <c r="AE100" i="7"/>
  <c r="I100" i="7"/>
  <c r="F100" i="7"/>
  <c r="AE99" i="7"/>
  <c r="I99" i="7"/>
  <c r="F99" i="7"/>
  <c r="F111" i="7" s="1"/>
  <c r="AD96" i="7"/>
  <c r="AD97" i="7" s="1"/>
  <c r="AC96" i="7"/>
  <c r="AC97" i="7" s="1"/>
  <c r="AB96" i="7"/>
  <c r="AB97" i="7" s="1"/>
  <c r="AA96" i="7"/>
  <c r="AA97" i="7" s="1"/>
  <c r="Z96" i="7"/>
  <c r="Z97" i="7" s="1"/>
  <c r="Y96" i="7"/>
  <c r="Y97" i="7" s="1"/>
  <c r="X96" i="7"/>
  <c r="X97" i="7" s="1"/>
  <c r="W96" i="7"/>
  <c r="W97" i="7" s="1"/>
  <c r="V96" i="7"/>
  <c r="V97" i="7" s="1"/>
  <c r="U96" i="7"/>
  <c r="U97" i="7" s="1"/>
  <c r="T96" i="7"/>
  <c r="T97" i="7" s="1"/>
  <c r="S96" i="7"/>
  <c r="S97" i="7" s="1"/>
  <c r="R96" i="7"/>
  <c r="R97" i="7" s="1"/>
  <c r="Q96" i="7"/>
  <c r="Q97" i="7" s="1"/>
  <c r="P96" i="7"/>
  <c r="P97" i="7" s="1"/>
  <c r="J96" i="7"/>
  <c r="G96" i="7"/>
  <c r="AE95" i="7"/>
  <c r="I95" i="7"/>
  <c r="F95" i="7"/>
  <c r="AE94" i="7"/>
  <c r="I94" i="7"/>
  <c r="F94" i="7"/>
  <c r="AE93" i="7"/>
  <c r="I93" i="7"/>
  <c r="F93" i="7"/>
  <c r="AE92" i="7"/>
  <c r="I92" i="7"/>
  <c r="F92" i="7"/>
  <c r="AE91" i="7"/>
  <c r="I91" i="7"/>
  <c r="F91" i="7"/>
  <c r="AE90" i="7"/>
  <c r="I90" i="7"/>
  <c r="F90" i="7"/>
  <c r="AE89" i="7"/>
  <c r="AE96" i="7" s="1"/>
  <c r="AE97" i="7" s="1"/>
  <c r="I89" i="7"/>
  <c r="F89" i="7"/>
  <c r="AE88" i="7"/>
  <c r="I88" i="7"/>
  <c r="F88" i="7"/>
  <c r="AE87" i="7"/>
  <c r="I87" i="7"/>
  <c r="F87" i="7"/>
  <c r="AE86" i="7"/>
  <c r="I86" i="7"/>
  <c r="F86" i="7"/>
  <c r="AE85" i="7"/>
  <c r="I85" i="7"/>
  <c r="I96" i="7" s="1"/>
  <c r="F85" i="7"/>
  <c r="AE84" i="7"/>
  <c r="I84" i="7"/>
  <c r="F84" i="7"/>
  <c r="AD81" i="7"/>
  <c r="AD82" i="7" s="1"/>
  <c r="AC81" i="7"/>
  <c r="AC82" i="7" s="1"/>
  <c r="AB81" i="7"/>
  <c r="AB82" i="7" s="1"/>
  <c r="AA81" i="7"/>
  <c r="AA82" i="7" s="1"/>
  <c r="Z81" i="7"/>
  <c r="Z82" i="7" s="1"/>
  <c r="Y81" i="7"/>
  <c r="Y82" i="7" s="1"/>
  <c r="X81" i="7"/>
  <c r="X82" i="7" s="1"/>
  <c r="W81" i="7"/>
  <c r="W82" i="7" s="1"/>
  <c r="V81" i="7"/>
  <c r="V82" i="7" s="1"/>
  <c r="U81" i="7"/>
  <c r="U82" i="7" s="1"/>
  <c r="T81" i="7"/>
  <c r="T82" i="7" s="1"/>
  <c r="S81" i="7"/>
  <c r="S82" i="7" s="1"/>
  <c r="R81" i="7"/>
  <c r="R82" i="7" s="1"/>
  <c r="Q81" i="7"/>
  <c r="Q82" i="7" s="1"/>
  <c r="P81" i="7"/>
  <c r="P82" i="7" s="1"/>
  <c r="J81" i="7"/>
  <c r="G81" i="7"/>
  <c r="AE80" i="7"/>
  <c r="I80" i="7"/>
  <c r="F80" i="7"/>
  <c r="AE79" i="7"/>
  <c r="I79" i="7"/>
  <c r="F79" i="7"/>
  <c r="AE78" i="7"/>
  <c r="I78" i="7"/>
  <c r="F78" i="7"/>
  <c r="AE77" i="7"/>
  <c r="I77" i="7"/>
  <c r="F77" i="7"/>
  <c r="AE76" i="7"/>
  <c r="I76" i="7"/>
  <c r="F76" i="7"/>
  <c r="AE75" i="7"/>
  <c r="I75" i="7"/>
  <c r="F75" i="7"/>
  <c r="AE74" i="7"/>
  <c r="I74" i="7"/>
  <c r="F74" i="7"/>
  <c r="AE73" i="7"/>
  <c r="I73" i="7"/>
  <c r="F73" i="7"/>
  <c r="AE72" i="7"/>
  <c r="I72" i="7"/>
  <c r="F72" i="7"/>
  <c r="AE71" i="7"/>
  <c r="I71" i="7"/>
  <c r="F71" i="7"/>
  <c r="AE70" i="7"/>
  <c r="I70" i="7"/>
  <c r="F70" i="7"/>
  <c r="AE69" i="7"/>
  <c r="I69" i="7"/>
  <c r="F69" i="7"/>
  <c r="S67" i="7"/>
  <c r="AD66" i="7"/>
  <c r="AD67" i="7" s="1"/>
  <c r="AC66" i="7"/>
  <c r="AC67" i="7" s="1"/>
  <c r="AB66" i="7"/>
  <c r="AB67" i="7" s="1"/>
  <c r="AA66" i="7"/>
  <c r="AA67" i="7" s="1"/>
  <c r="Z66" i="7"/>
  <c r="Z67" i="7" s="1"/>
  <c r="Y66" i="7"/>
  <c r="Y67" i="7" s="1"/>
  <c r="X66" i="7"/>
  <c r="X67" i="7" s="1"/>
  <c r="W66" i="7"/>
  <c r="W67" i="7" s="1"/>
  <c r="V66" i="7"/>
  <c r="V67" i="7" s="1"/>
  <c r="U66" i="7"/>
  <c r="U67" i="7" s="1"/>
  <c r="T66" i="7"/>
  <c r="T67" i="7" s="1"/>
  <c r="S66" i="7"/>
  <c r="R66" i="7"/>
  <c r="R67" i="7" s="1"/>
  <c r="Q66" i="7"/>
  <c r="Q67" i="7" s="1"/>
  <c r="P66" i="7"/>
  <c r="P67" i="7" s="1"/>
  <c r="J66" i="7"/>
  <c r="G66" i="7"/>
  <c r="AE65" i="7"/>
  <c r="I65" i="7"/>
  <c r="F65" i="7"/>
  <c r="AE64" i="7"/>
  <c r="I64" i="7"/>
  <c r="F64" i="7"/>
  <c r="AE63" i="7"/>
  <c r="I63" i="7"/>
  <c r="F63" i="7"/>
  <c r="AE62" i="7"/>
  <c r="I62" i="7"/>
  <c r="F62" i="7"/>
  <c r="AE61" i="7"/>
  <c r="I61" i="7"/>
  <c r="F61" i="7"/>
  <c r="AE60" i="7"/>
  <c r="I60" i="7"/>
  <c r="F60" i="7"/>
  <c r="AE59" i="7"/>
  <c r="I59" i="7"/>
  <c r="F59" i="7"/>
  <c r="AE58" i="7"/>
  <c r="I58" i="7"/>
  <c r="F58" i="7"/>
  <c r="F66" i="7" s="1"/>
  <c r="AE57" i="7"/>
  <c r="I57" i="7"/>
  <c r="F57" i="7"/>
  <c r="AE56" i="7"/>
  <c r="I56" i="7"/>
  <c r="F56" i="7"/>
  <c r="AE55" i="7"/>
  <c r="I55" i="7"/>
  <c r="F55" i="7"/>
  <c r="AE54" i="7"/>
  <c r="I54" i="7"/>
  <c r="F54" i="7"/>
  <c r="D54" i="7"/>
  <c r="D55" i="7" s="1"/>
  <c r="O50" i="7"/>
  <c r="B50" i="7"/>
  <c r="B35" i="7"/>
  <c r="B37" i="7" s="1"/>
  <c r="B39" i="7" s="1"/>
  <c r="B41" i="7" s="1"/>
  <c r="B43" i="7" s="1"/>
  <c r="B45" i="7" s="1"/>
  <c r="B48" i="7" s="1"/>
  <c r="K34" i="7"/>
  <c r="B32" i="7"/>
  <c r="B28" i="7"/>
  <c r="B26" i="7"/>
  <c r="B24" i="7"/>
  <c r="B22" i="7"/>
  <c r="B20" i="7"/>
  <c r="H19" i="7"/>
  <c r="O16" i="7"/>
  <c r="B16" i="7"/>
  <c r="AE13" i="7"/>
  <c r="AE12" i="7"/>
  <c r="AE11" i="7"/>
  <c r="AE10" i="7"/>
  <c r="AE9" i="7"/>
  <c r="J9" i="7"/>
  <c r="AE8" i="7"/>
  <c r="AE7" i="7"/>
  <c r="AE6" i="7"/>
  <c r="O3" i="7"/>
  <c r="B3" i="7"/>
  <c r="S52" i="5"/>
  <c r="R52" i="5"/>
  <c r="Q52" i="5"/>
  <c r="P52" i="5"/>
  <c r="O52" i="5"/>
  <c r="N52" i="5"/>
  <c r="M52" i="5"/>
  <c r="L52" i="5"/>
  <c r="K52" i="5"/>
  <c r="J52" i="5"/>
  <c r="I52" i="5"/>
  <c r="H52" i="5"/>
  <c r="G52" i="5"/>
  <c r="F52" i="5"/>
  <c r="E52" i="5"/>
  <c r="C52" i="5"/>
  <c r="S51" i="5"/>
  <c r="R51" i="5"/>
  <c r="Q51" i="5"/>
  <c r="P51" i="5"/>
  <c r="O51" i="5"/>
  <c r="N51" i="5"/>
  <c r="M51" i="5"/>
  <c r="L51" i="5"/>
  <c r="K51" i="5"/>
  <c r="J51" i="5"/>
  <c r="I51" i="5"/>
  <c r="H51" i="5"/>
  <c r="G51" i="5"/>
  <c r="F51" i="5"/>
  <c r="E51" i="5"/>
  <c r="C51" i="5"/>
  <c r="S50" i="5"/>
  <c r="R50" i="5"/>
  <c r="Q50" i="5"/>
  <c r="P50" i="5"/>
  <c r="O50" i="5"/>
  <c r="N50" i="5"/>
  <c r="M50" i="5"/>
  <c r="L50" i="5"/>
  <c r="K50" i="5"/>
  <c r="J50" i="5"/>
  <c r="I50" i="5"/>
  <c r="H50" i="5"/>
  <c r="G50" i="5"/>
  <c r="F50" i="5"/>
  <c r="E50" i="5"/>
  <c r="C50" i="5"/>
  <c r="S49" i="5"/>
  <c r="R49" i="5"/>
  <c r="Q49" i="5"/>
  <c r="P49" i="5"/>
  <c r="O49" i="5"/>
  <c r="N49" i="5"/>
  <c r="M49" i="5"/>
  <c r="L49" i="5"/>
  <c r="K49" i="5"/>
  <c r="J49" i="5"/>
  <c r="I49" i="5"/>
  <c r="H49" i="5"/>
  <c r="G49" i="5"/>
  <c r="F49" i="5"/>
  <c r="E49" i="5"/>
  <c r="C49" i="5"/>
  <c r="S48" i="5"/>
  <c r="R48" i="5"/>
  <c r="Q48" i="5"/>
  <c r="P48" i="5"/>
  <c r="O48" i="5"/>
  <c r="N48" i="5"/>
  <c r="M48" i="5"/>
  <c r="L48" i="5"/>
  <c r="K48" i="5"/>
  <c r="J48" i="5"/>
  <c r="I48" i="5"/>
  <c r="H48" i="5"/>
  <c r="G48" i="5"/>
  <c r="F48" i="5"/>
  <c r="E48" i="5"/>
  <c r="C48" i="5"/>
  <c r="S2" i="5"/>
  <c r="R2" i="5"/>
  <c r="Q2" i="5"/>
  <c r="P2" i="5"/>
  <c r="O2" i="5"/>
  <c r="N2" i="5"/>
  <c r="M2" i="5"/>
  <c r="L2" i="5"/>
  <c r="K2" i="5"/>
  <c r="J2" i="5"/>
  <c r="I2" i="5"/>
  <c r="H2" i="5"/>
  <c r="G2" i="5"/>
  <c r="F2" i="5"/>
  <c r="E2" i="5"/>
  <c r="F2" i="4" s="1"/>
  <c r="A1" i="5"/>
  <c r="V96" i="4"/>
  <c r="V95" i="4"/>
  <c r="V84" i="4"/>
  <c r="V85" i="4" s="1"/>
  <c r="V73" i="4"/>
  <c r="V62" i="4"/>
  <c r="V51" i="4"/>
  <c r="V52" i="4" s="1"/>
  <c r="V53" i="4" s="1"/>
  <c r="V40" i="4"/>
  <c r="V41" i="4" s="1"/>
  <c r="V29" i="4"/>
  <c r="V30" i="4" s="1"/>
  <c r="V31" i="4" s="1"/>
  <c r="V18" i="4"/>
  <c r="V7" i="4"/>
  <c r="T2" i="4"/>
  <c r="S2" i="4"/>
  <c r="R2" i="4"/>
  <c r="Q2" i="4"/>
  <c r="P2" i="4"/>
  <c r="O2" i="4"/>
  <c r="N2" i="4"/>
  <c r="M2" i="4"/>
  <c r="L2" i="4"/>
  <c r="K2" i="4"/>
  <c r="J2" i="4"/>
  <c r="H2" i="4"/>
  <c r="G2" i="4"/>
  <c r="A1" i="4"/>
  <c r="E34" i="3"/>
  <c r="D34" i="3"/>
  <c r="E33" i="3"/>
  <c r="D33" i="3"/>
  <c r="E32" i="3"/>
  <c r="D32" i="3"/>
  <c r="E31" i="3"/>
  <c r="D31" i="3"/>
  <c r="E30" i="3"/>
  <c r="D30" i="3"/>
  <c r="E29" i="3"/>
  <c r="D29" i="3"/>
  <c r="E28" i="3"/>
  <c r="D28" i="3"/>
  <c r="E27" i="3"/>
  <c r="D27" i="3"/>
  <c r="E26" i="3"/>
  <c r="D26" i="3"/>
  <c r="E25" i="3"/>
  <c r="D25" i="3"/>
  <c r="E24" i="3"/>
  <c r="D24" i="3"/>
  <c r="E23" i="3"/>
  <c r="D23" i="3"/>
  <c r="E22" i="3"/>
  <c r="D22" i="3"/>
  <c r="E21" i="3"/>
  <c r="D21" i="3"/>
  <c r="E20" i="3"/>
  <c r="D20" i="3"/>
  <c r="E16" i="3"/>
  <c r="D16" i="3"/>
  <c r="F16" i="3" s="1"/>
  <c r="E15" i="3"/>
  <c r="D15" i="3"/>
  <c r="E14" i="3"/>
  <c r="D14" i="3"/>
  <c r="E13" i="3"/>
  <c r="D13" i="3"/>
  <c r="F13" i="3" s="1"/>
  <c r="E12" i="3"/>
  <c r="G12" i="3" s="1"/>
  <c r="D12" i="3"/>
  <c r="C7" i="3"/>
  <c r="A1" i="3"/>
  <c r="A117" i="2"/>
  <c r="A116" i="2"/>
  <c r="A114" i="2"/>
  <c r="A113" i="2"/>
  <c r="A111" i="2"/>
  <c r="A110" i="2"/>
  <c r="A108" i="2"/>
  <c r="A107" i="2"/>
  <c r="A105" i="2"/>
  <c r="A104" i="2"/>
  <c r="A102" i="2"/>
  <c r="A101" i="2"/>
  <c r="A99" i="2"/>
  <c r="A98" i="2"/>
  <c r="A96" i="2"/>
  <c r="A95" i="2"/>
  <c r="A93" i="2"/>
  <c r="A92" i="2"/>
  <c r="A90" i="2"/>
  <c r="A65" i="2"/>
  <c r="A63" i="2"/>
  <c r="A61" i="2"/>
  <c r="A60" i="2"/>
  <c r="A59" i="2"/>
  <c r="A57" i="2"/>
  <c r="A56" i="2"/>
  <c r="A55" i="2"/>
  <c r="A54" i="2"/>
  <c r="A53" i="2"/>
  <c r="A52" i="2"/>
  <c r="A49" i="2"/>
  <c r="A48" i="2"/>
  <c r="A47" i="2"/>
  <c r="A46" i="2"/>
  <c r="A45" i="2"/>
  <c r="A44" i="2"/>
  <c r="A43" i="2"/>
  <c r="A41" i="2"/>
  <c r="A40" i="2"/>
  <c r="A38" i="2"/>
  <c r="A37" i="2"/>
  <c r="A36" i="2"/>
  <c r="A35" i="2"/>
  <c r="A34" i="2"/>
  <c r="A33" i="2"/>
  <c r="A31" i="2"/>
  <c r="A30" i="2"/>
  <c r="A29" i="2"/>
  <c r="A28" i="2"/>
  <c r="A27" i="2"/>
  <c r="A26" i="2"/>
  <c r="A25" i="2"/>
  <c r="A24" i="2"/>
  <c r="A22" i="2"/>
  <c r="A21" i="2"/>
  <c r="A20" i="2"/>
  <c r="A19" i="2"/>
  <c r="A17" i="2"/>
  <c r="A16" i="2"/>
  <c r="A14" i="2"/>
  <c r="A13" i="2"/>
  <c r="A12" i="2"/>
  <c r="A11" i="2"/>
  <c r="A9" i="2"/>
  <c r="A8" i="2"/>
  <c r="A7" i="2"/>
  <c r="D85" i="4"/>
  <c r="A29" i="4"/>
  <c r="D95" i="4"/>
  <c r="D53" i="4"/>
  <c r="A86" i="4"/>
  <c r="A31" i="4"/>
  <c r="D41" i="4"/>
  <c r="A52" i="4"/>
  <c r="A95" i="4"/>
  <c r="A85" i="4"/>
  <c r="A84" i="4"/>
  <c r="A42" i="4"/>
  <c r="D29" i="4"/>
  <c r="A96" i="4"/>
  <c r="D84" i="4"/>
  <c r="A30" i="4"/>
  <c r="D40" i="4"/>
  <c r="D51" i="4"/>
  <c r="D30" i="4"/>
  <c r="A41" i="4"/>
  <c r="C95" i="4"/>
  <c r="P53" i="5" l="1"/>
  <c r="C53" i="5"/>
  <c r="N53" i="5"/>
  <c r="I103" i="14"/>
  <c r="H41" i="14" s="1"/>
  <c r="I102" i="14"/>
  <c r="AE111" i="14"/>
  <c r="AE112" i="14" s="1"/>
  <c r="AE96" i="14"/>
  <c r="AE97" i="14" s="1"/>
  <c r="AE81" i="14"/>
  <c r="AE82" i="14" s="1"/>
  <c r="O59" i="20"/>
  <c r="D60" i="20"/>
  <c r="C35" i="20"/>
  <c r="C59" i="20"/>
  <c r="B58" i="20"/>
  <c r="J66" i="12"/>
  <c r="AE81" i="12"/>
  <c r="AE82" i="12" s="1"/>
  <c r="AE66" i="12"/>
  <c r="AE67" i="12" s="1"/>
  <c r="F111" i="12"/>
  <c r="F96" i="12"/>
  <c r="I66" i="12"/>
  <c r="F66" i="12"/>
  <c r="AE5" i="10"/>
  <c r="AE66" i="10"/>
  <c r="AE67" i="10" s="1"/>
  <c r="AE81" i="10"/>
  <c r="AE82" i="10" s="1"/>
  <c r="AE96" i="10"/>
  <c r="AE97" i="10" s="1"/>
  <c r="F111" i="10"/>
  <c r="F96" i="10"/>
  <c r="F81" i="10"/>
  <c r="I66" i="10"/>
  <c r="F81" i="11"/>
  <c r="F66" i="11"/>
  <c r="AE96" i="9"/>
  <c r="AE97" i="9" s="1"/>
  <c r="AE111" i="9"/>
  <c r="AE112" i="9" s="1"/>
  <c r="F81" i="9"/>
  <c r="F66" i="9"/>
  <c r="AE5" i="8"/>
  <c r="AE111" i="8"/>
  <c r="AE112" i="8" s="1"/>
  <c r="AE81" i="8"/>
  <c r="AE82" i="8" s="1"/>
  <c r="AE66" i="8"/>
  <c r="AE67" i="8" s="1"/>
  <c r="I66" i="8"/>
  <c r="I81" i="8"/>
  <c r="I96" i="8"/>
  <c r="F111" i="8"/>
  <c r="F96" i="8"/>
  <c r="F81" i="8"/>
  <c r="F66" i="8"/>
  <c r="AE81" i="7"/>
  <c r="AE82" i="7" s="1"/>
  <c r="AE66" i="7"/>
  <c r="AE67" i="7" s="1"/>
  <c r="E53" i="5"/>
  <c r="I53" i="5"/>
  <c r="M53" i="5"/>
  <c r="J53" i="5"/>
  <c r="G53" i="5"/>
  <c r="O53" i="5"/>
  <c r="Q53" i="5"/>
  <c r="L53" i="5"/>
  <c r="S53" i="5"/>
  <c r="R53" i="5"/>
  <c r="D49" i="5"/>
  <c r="F53" i="5"/>
  <c r="D50" i="5"/>
  <c r="D52" i="5"/>
  <c r="D51" i="5"/>
  <c r="D2" i="5"/>
  <c r="H53" i="5"/>
  <c r="C55" i="9"/>
  <c r="D56" i="9"/>
  <c r="O55" i="9"/>
  <c r="O54" i="7"/>
  <c r="B54" i="9"/>
  <c r="O54" i="12"/>
  <c r="E29" i="4"/>
  <c r="E95" i="4"/>
  <c r="D26" i="16"/>
  <c r="D26" i="15"/>
  <c r="D26" i="14"/>
  <c r="D26" i="12"/>
  <c r="D26" i="10"/>
  <c r="D26" i="9"/>
  <c r="D26" i="11"/>
  <c r="D26" i="8"/>
  <c r="D26" i="7"/>
  <c r="G15" i="3"/>
  <c r="V8" i="4"/>
  <c r="V19" i="4"/>
  <c r="V74" i="4"/>
  <c r="D22" i="16"/>
  <c r="D22" i="15"/>
  <c r="D22" i="14"/>
  <c r="D22" i="12"/>
  <c r="D22" i="11"/>
  <c r="D22" i="10"/>
  <c r="D22" i="9"/>
  <c r="D22" i="8"/>
  <c r="D22" i="7"/>
  <c r="G13" i="3"/>
  <c r="F15" i="3"/>
  <c r="V54" i="4"/>
  <c r="C24" i="16"/>
  <c r="C24" i="15"/>
  <c r="C24" i="14"/>
  <c r="C24" i="12"/>
  <c r="C24" i="11"/>
  <c r="C24" i="10"/>
  <c r="C24" i="9"/>
  <c r="C24" i="8"/>
  <c r="C24" i="7"/>
  <c r="D28" i="16"/>
  <c r="D28" i="15"/>
  <c r="D28" i="14"/>
  <c r="D28" i="12"/>
  <c r="D28" i="11"/>
  <c r="D28" i="10"/>
  <c r="D28" i="8"/>
  <c r="D28" i="9"/>
  <c r="D28" i="7"/>
  <c r="V32" i="4"/>
  <c r="C20" i="16"/>
  <c r="C20" i="15"/>
  <c r="C20" i="14"/>
  <c r="C20" i="12"/>
  <c r="C20" i="11"/>
  <c r="C20" i="10"/>
  <c r="C20" i="8"/>
  <c r="C20" i="9"/>
  <c r="C20" i="7"/>
  <c r="D24" i="16"/>
  <c r="D24" i="15"/>
  <c r="D24" i="14"/>
  <c r="D24" i="12"/>
  <c r="D24" i="11"/>
  <c r="D24" i="10"/>
  <c r="D24" i="8"/>
  <c r="D24" i="9"/>
  <c r="D24" i="7"/>
  <c r="V63" i="4"/>
  <c r="D20" i="16"/>
  <c r="D20" i="15"/>
  <c r="D20" i="14"/>
  <c r="D20" i="12"/>
  <c r="D20" i="10"/>
  <c r="D20" i="11"/>
  <c r="D20" i="9"/>
  <c r="D20" i="8"/>
  <c r="D20" i="7"/>
  <c r="F14" i="3"/>
  <c r="G16" i="3"/>
  <c r="C28" i="16"/>
  <c r="C28" i="15"/>
  <c r="C28" i="14"/>
  <c r="C28" i="12"/>
  <c r="C28" i="11"/>
  <c r="C28" i="10"/>
  <c r="C28" i="9"/>
  <c r="C28" i="8"/>
  <c r="C28" i="7"/>
  <c r="F12" i="3"/>
  <c r="G14" i="3"/>
  <c r="C22" i="16"/>
  <c r="C22" i="15"/>
  <c r="C22" i="14"/>
  <c r="C22" i="12"/>
  <c r="C22" i="11"/>
  <c r="C22" i="10"/>
  <c r="C22" i="9"/>
  <c r="C22" i="8"/>
  <c r="C22" i="7"/>
  <c r="C26" i="16"/>
  <c r="C26" i="15"/>
  <c r="C26" i="14"/>
  <c r="C26" i="12"/>
  <c r="C26" i="11"/>
  <c r="C26" i="10"/>
  <c r="C26" i="9"/>
  <c r="C26" i="8"/>
  <c r="C26" i="7"/>
  <c r="V86" i="4"/>
  <c r="V42" i="4"/>
  <c r="I2" i="4"/>
  <c r="V97" i="4"/>
  <c r="K53" i="5"/>
  <c r="D48" i="5"/>
  <c r="I66" i="7"/>
  <c r="F81" i="7"/>
  <c r="B47" i="7"/>
  <c r="O55" i="7"/>
  <c r="D56" i="7"/>
  <c r="I81" i="7"/>
  <c r="F96" i="7"/>
  <c r="B48" i="8"/>
  <c r="B47" i="8"/>
  <c r="I156" i="8"/>
  <c r="F126" i="8"/>
  <c r="C54" i="7"/>
  <c r="D55" i="8"/>
  <c r="I111" i="8"/>
  <c r="AE141" i="8"/>
  <c r="AE142" i="8" s="1"/>
  <c r="B54" i="8"/>
  <c r="AE96" i="8"/>
  <c r="AE97" i="8" s="1"/>
  <c r="I96" i="9"/>
  <c r="F141" i="9"/>
  <c r="AE111" i="10"/>
  <c r="AE112" i="10" s="1"/>
  <c r="B37" i="9"/>
  <c r="B39" i="9" s="1"/>
  <c r="B41" i="9" s="1"/>
  <c r="B43" i="9" s="1"/>
  <c r="B45" i="9" s="1"/>
  <c r="I66" i="9"/>
  <c r="I81" i="9"/>
  <c r="AE141" i="9"/>
  <c r="AE142" i="9" s="1"/>
  <c r="B47" i="10"/>
  <c r="B48" i="10"/>
  <c r="AE81" i="9"/>
  <c r="AE82" i="9" s="1"/>
  <c r="I126" i="9"/>
  <c r="I156" i="9"/>
  <c r="I96" i="10"/>
  <c r="AE66" i="9"/>
  <c r="AE67" i="9" s="1"/>
  <c r="O56" i="9"/>
  <c r="D57" i="9"/>
  <c r="F96" i="9"/>
  <c r="AE156" i="9"/>
  <c r="AE157" i="9" s="1"/>
  <c r="AE66" i="11"/>
  <c r="AE67" i="11" s="1"/>
  <c r="C56" i="9"/>
  <c r="B55" i="9"/>
  <c r="F111" i="9"/>
  <c r="F126" i="9"/>
  <c r="I111" i="9"/>
  <c r="F156" i="9"/>
  <c r="I81" i="10"/>
  <c r="I111" i="11"/>
  <c r="D55" i="10"/>
  <c r="F141" i="10"/>
  <c r="F126" i="10"/>
  <c r="C55" i="10"/>
  <c r="B54" i="10"/>
  <c r="AE156" i="10"/>
  <c r="AE157" i="10" s="1"/>
  <c r="D56" i="11"/>
  <c r="O55" i="11"/>
  <c r="F141" i="11"/>
  <c r="I111" i="10"/>
  <c r="F66" i="10"/>
  <c r="C55" i="11"/>
  <c r="B54" i="11"/>
  <c r="I96" i="11"/>
  <c r="F111" i="11"/>
  <c r="I141" i="11"/>
  <c r="B37" i="11"/>
  <c r="B39" i="11" s="1"/>
  <c r="B41" i="11" s="1"/>
  <c r="B43" i="11" s="1"/>
  <c r="B45" i="11" s="1"/>
  <c r="I81" i="11"/>
  <c r="AE81" i="11"/>
  <c r="AE82" i="11" s="1"/>
  <c r="F96" i="11"/>
  <c r="F156" i="11"/>
  <c r="B48" i="12"/>
  <c r="B47" i="12"/>
  <c r="I126" i="12"/>
  <c r="F81" i="12"/>
  <c r="O55" i="12"/>
  <c r="D56" i="12"/>
  <c r="I81" i="12"/>
  <c r="AE111" i="12"/>
  <c r="AE112" i="12" s="1"/>
  <c r="AE126" i="12"/>
  <c r="AE127" i="12" s="1"/>
  <c r="F156" i="12"/>
  <c r="C54" i="12"/>
  <c r="D55" i="14"/>
  <c r="C54" i="14"/>
  <c r="O54" i="14"/>
  <c r="B48" i="14"/>
  <c r="B47" i="14"/>
  <c r="AE66" i="14"/>
  <c r="AE67" i="14" s="1"/>
  <c r="AE126" i="14"/>
  <c r="AE127" i="14" s="1"/>
  <c r="I111" i="15"/>
  <c r="I81" i="15"/>
  <c r="D55" i="15"/>
  <c r="C54" i="15"/>
  <c r="O54" i="15"/>
  <c r="F66" i="15"/>
  <c r="B48" i="15"/>
  <c r="I66" i="15"/>
  <c r="AE66" i="15"/>
  <c r="AE67" i="15" s="1"/>
  <c r="AE111" i="15"/>
  <c r="AE112" i="15" s="1"/>
  <c r="B47" i="16"/>
  <c r="B48" i="16"/>
  <c r="F111" i="15"/>
  <c r="C54" i="16"/>
  <c r="I96" i="16"/>
  <c r="F66" i="16"/>
  <c r="I66" i="16"/>
  <c r="AE96" i="16"/>
  <c r="AE97" i="16" s="1"/>
  <c r="D55" i="16"/>
  <c r="F81" i="16"/>
  <c r="AE81" i="16"/>
  <c r="AE82" i="16" s="1"/>
  <c r="AE156" i="16"/>
  <c r="AE157" i="16" s="1"/>
  <c r="F111" i="16"/>
  <c r="D62" i="4"/>
  <c r="D18" i="4"/>
  <c r="A74" i="4"/>
  <c r="D52" i="4"/>
  <c r="A19" i="4"/>
  <c r="A51" i="4"/>
  <c r="D96" i="4"/>
  <c r="A54" i="4"/>
  <c r="D31" i="4"/>
  <c r="A63" i="4"/>
  <c r="A18" i="4"/>
  <c r="A8" i="4"/>
  <c r="C84" i="4"/>
  <c r="A40" i="4"/>
  <c r="A53" i="4"/>
  <c r="D7" i="4"/>
  <c r="A73" i="4"/>
  <c r="A32" i="4"/>
  <c r="A62" i="4"/>
  <c r="D73" i="4"/>
  <c r="A97" i="4"/>
  <c r="A7" i="4"/>
  <c r="I111" i="14" l="1"/>
  <c r="C60" i="20"/>
  <c r="B59" i="20"/>
  <c r="O60" i="20"/>
  <c r="D61" i="20"/>
  <c r="C36" i="20"/>
  <c r="E51" i="4"/>
  <c r="E30" i="4"/>
  <c r="E41" i="4"/>
  <c r="E40" i="4"/>
  <c r="E18" i="4"/>
  <c r="D53" i="5"/>
  <c r="P10" i="5"/>
  <c r="H10" i="5"/>
  <c r="Q9" i="5"/>
  <c r="I9" i="5"/>
  <c r="R8" i="5"/>
  <c r="J8" i="5"/>
  <c r="S7" i="5"/>
  <c r="K7" i="5"/>
  <c r="C7" i="5"/>
  <c r="L6" i="5"/>
  <c r="O10" i="5"/>
  <c r="G10" i="5"/>
  <c r="P9" i="5"/>
  <c r="H9" i="5"/>
  <c r="Q8" i="5"/>
  <c r="N10" i="5"/>
  <c r="F10" i="5"/>
  <c r="O9" i="5"/>
  <c r="G9" i="5"/>
  <c r="P8" i="5"/>
  <c r="H8" i="5"/>
  <c r="Q7" i="5"/>
  <c r="I7" i="5"/>
  <c r="R6" i="5"/>
  <c r="J6" i="5"/>
  <c r="L10" i="5"/>
  <c r="M9" i="5"/>
  <c r="E9" i="5"/>
  <c r="N8" i="5"/>
  <c r="F8" i="5"/>
  <c r="O7" i="5"/>
  <c r="G7" i="5"/>
  <c r="P6" i="5"/>
  <c r="H6" i="5"/>
  <c r="S10" i="5"/>
  <c r="K10" i="5"/>
  <c r="C10" i="5"/>
  <c r="L9" i="5"/>
  <c r="M8" i="5"/>
  <c r="E8" i="5"/>
  <c r="N7" i="5"/>
  <c r="F7" i="5"/>
  <c r="O6" i="5"/>
  <c r="G6" i="5"/>
  <c r="M10" i="5"/>
  <c r="J9" i="5"/>
  <c r="G8" i="5"/>
  <c r="H7" i="5"/>
  <c r="I6" i="5"/>
  <c r="J10" i="5"/>
  <c r="F9" i="5"/>
  <c r="E7" i="5"/>
  <c r="F6" i="5"/>
  <c r="I10" i="5"/>
  <c r="C9" i="5"/>
  <c r="C8" i="5"/>
  <c r="E6" i="5"/>
  <c r="E10" i="5"/>
  <c r="S8" i="5"/>
  <c r="R7" i="5"/>
  <c r="S6" i="5"/>
  <c r="C6" i="5"/>
  <c r="S9" i="5"/>
  <c r="O8" i="5"/>
  <c r="P7" i="5"/>
  <c r="Q6" i="5"/>
  <c r="R9" i="5"/>
  <c r="L8" i="5"/>
  <c r="M7" i="5"/>
  <c r="N6" i="5"/>
  <c r="R10" i="5"/>
  <c r="N9" i="5"/>
  <c r="K8" i="5"/>
  <c r="L7" i="5"/>
  <c r="M6" i="5"/>
  <c r="J7" i="5"/>
  <c r="Q10" i="5"/>
  <c r="K9" i="5"/>
  <c r="I8" i="5"/>
  <c r="K6" i="5"/>
  <c r="E62" i="4"/>
  <c r="E84" i="4"/>
  <c r="R16" i="5"/>
  <c r="J16" i="5"/>
  <c r="S15" i="5"/>
  <c r="K15" i="5"/>
  <c r="C15" i="5"/>
  <c r="N12" i="5"/>
  <c r="F12" i="5"/>
  <c r="Q16" i="5"/>
  <c r="I16" i="5"/>
  <c r="R15" i="5"/>
  <c r="J15" i="5"/>
  <c r="M12" i="5"/>
  <c r="E12" i="5"/>
  <c r="P16" i="5"/>
  <c r="H16" i="5"/>
  <c r="Q15" i="5"/>
  <c r="I15" i="5"/>
  <c r="L12" i="5"/>
  <c r="N16" i="5"/>
  <c r="F16" i="5"/>
  <c r="O15" i="5"/>
  <c r="G15" i="5"/>
  <c r="R12" i="5"/>
  <c r="J12" i="5"/>
  <c r="M16" i="5"/>
  <c r="E16" i="5"/>
  <c r="N15" i="5"/>
  <c r="F15" i="5"/>
  <c r="Q12" i="5"/>
  <c r="I12" i="5"/>
  <c r="S16" i="5"/>
  <c r="M15" i="5"/>
  <c r="O16" i="5"/>
  <c r="L15" i="5"/>
  <c r="S12" i="5"/>
  <c r="L16" i="5"/>
  <c r="H15" i="5"/>
  <c r="P12" i="5"/>
  <c r="K16" i="5"/>
  <c r="E15" i="5"/>
  <c r="O12" i="5"/>
  <c r="G16" i="5"/>
  <c r="K12" i="5"/>
  <c r="H12" i="5"/>
  <c r="C16" i="5"/>
  <c r="G12" i="5"/>
  <c r="C12" i="5"/>
  <c r="P15" i="5"/>
  <c r="E53" i="4"/>
  <c r="E96" i="4"/>
  <c r="E52" i="4"/>
  <c r="E31" i="4"/>
  <c r="E85" i="4"/>
  <c r="E7" i="4"/>
  <c r="E73" i="4"/>
  <c r="V43" i="4"/>
  <c r="V9" i="4"/>
  <c r="C55" i="14"/>
  <c r="B54" i="14"/>
  <c r="B56" i="9"/>
  <c r="C57" i="9"/>
  <c r="V55" i="4"/>
  <c r="V20" i="4"/>
  <c r="D57" i="12"/>
  <c r="O56" i="12"/>
  <c r="V33" i="4"/>
  <c r="V64" i="4"/>
  <c r="D56" i="15"/>
  <c r="O55" i="15"/>
  <c r="V98" i="4"/>
  <c r="D56" i="14"/>
  <c r="O55" i="14"/>
  <c r="D56" i="8"/>
  <c r="O55" i="8"/>
  <c r="O56" i="7"/>
  <c r="D57" i="7"/>
  <c r="V87" i="4"/>
  <c r="B55" i="11"/>
  <c r="C56" i="11"/>
  <c r="D56" i="10"/>
  <c r="O55" i="10"/>
  <c r="C55" i="8"/>
  <c r="C55" i="7"/>
  <c r="B54" i="7"/>
  <c r="C55" i="16"/>
  <c r="B54" i="16"/>
  <c r="V75" i="4"/>
  <c r="E2" i="4"/>
  <c r="B48" i="9"/>
  <c r="B47" i="9"/>
  <c r="O55" i="16"/>
  <c r="D56" i="16"/>
  <c r="D57" i="11"/>
  <c r="O56" i="11"/>
  <c r="C55" i="15"/>
  <c r="B54" i="15"/>
  <c r="C55" i="12"/>
  <c r="B54" i="12"/>
  <c r="B48" i="11"/>
  <c r="B47" i="11"/>
  <c r="B55" i="10"/>
  <c r="O57" i="9"/>
  <c r="D58" i="9"/>
  <c r="D32" i="4"/>
  <c r="C97" i="4"/>
  <c r="D63" i="4"/>
  <c r="A98" i="4"/>
  <c r="A87" i="4"/>
  <c r="A9" i="4"/>
  <c r="A20" i="4"/>
  <c r="D54" i="4"/>
  <c r="D86" i="4"/>
  <c r="A43" i="4"/>
  <c r="C86" i="4"/>
  <c r="A55" i="4"/>
  <c r="A64" i="4"/>
  <c r="D19" i="4"/>
  <c r="A33" i="4"/>
  <c r="D42" i="4"/>
  <c r="A75" i="4"/>
  <c r="D74" i="4"/>
  <c r="D8" i="4"/>
  <c r="D97" i="4"/>
  <c r="O61" i="20" l="1"/>
  <c r="D62" i="20"/>
  <c r="I36" i="20"/>
  <c r="F36" i="20"/>
  <c r="K36" i="20"/>
  <c r="B60" i="20"/>
  <c r="C61" i="20"/>
  <c r="E13" i="5"/>
  <c r="R13" i="5"/>
  <c r="Q13" i="5"/>
  <c r="H13" i="5"/>
  <c r="N13" i="5"/>
  <c r="L13" i="5"/>
  <c r="M13" i="5"/>
  <c r="S13" i="5"/>
  <c r="G13" i="5"/>
  <c r="J13" i="5"/>
  <c r="F13" i="5"/>
  <c r="C13" i="5"/>
  <c r="O13" i="5"/>
  <c r="K13" i="5"/>
  <c r="I13" i="5"/>
  <c r="P13" i="5"/>
  <c r="C14" i="5"/>
  <c r="P14" i="5"/>
  <c r="F14" i="5"/>
  <c r="Q14" i="5"/>
  <c r="L14" i="5"/>
  <c r="G14" i="5"/>
  <c r="N14" i="5"/>
  <c r="O14" i="5"/>
  <c r="M14" i="5"/>
  <c r="I14" i="5"/>
  <c r="J14" i="5"/>
  <c r="H14" i="5"/>
  <c r="R14" i="5"/>
  <c r="S14" i="5"/>
  <c r="K14" i="5"/>
  <c r="E14" i="5"/>
  <c r="N11" i="5"/>
  <c r="E19" i="4"/>
  <c r="E86" i="4"/>
  <c r="E97" i="4"/>
  <c r="E32" i="4"/>
  <c r="E74" i="4"/>
  <c r="L22" i="5"/>
  <c r="M21" i="5"/>
  <c r="E21" i="5"/>
  <c r="P18" i="5"/>
  <c r="H18" i="5"/>
  <c r="S22" i="5"/>
  <c r="K22" i="5"/>
  <c r="C22" i="5"/>
  <c r="L21" i="5"/>
  <c r="O18" i="5"/>
  <c r="G18" i="5"/>
  <c r="R22" i="5"/>
  <c r="J22" i="5"/>
  <c r="S21" i="5"/>
  <c r="K21" i="5"/>
  <c r="C21" i="5"/>
  <c r="N18" i="5"/>
  <c r="F18" i="5"/>
  <c r="P22" i="5"/>
  <c r="H22" i="5"/>
  <c r="Q21" i="5"/>
  <c r="I21" i="5"/>
  <c r="L18" i="5"/>
  <c r="O22" i="5"/>
  <c r="G22" i="5"/>
  <c r="P21" i="5"/>
  <c r="H21" i="5"/>
  <c r="S18" i="5"/>
  <c r="K18" i="5"/>
  <c r="C18" i="5"/>
  <c r="R21" i="5"/>
  <c r="E18" i="5"/>
  <c r="O21" i="5"/>
  <c r="Q22" i="5"/>
  <c r="N21" i="5"/>
  <c r="N22" i="5"/>
  <c r="J21" i="5"/>
  <c r="R18" i="5"/>
  <c r="M22" i="5"/>
  <c r="G21" i="5"/>
  <c r="Q18" i="5"/>
  <c r="I22" i="5"/>
  <c r="F21" i="5"/>
  <c r="M18" i="5"/>
  <c r="F22" i="5"/>
  <c r="J18" i="5"/>
  <c r="E22" i="5"/>
  <c r="I18" i="5"/>
  <c r="E42" i="4"/>
  <c r="E63" i="4"/>
  <c r="E54" i="4"/>
  <c r="E8" i="4"/>
  <c r="C11" i="5"/>
  <c r="O56" i="8"/>
  <c r="D57" i="8"/>
  <c r="V34" i="4"/>
  <c r="D16" i="5"/>
  <c r="S11" i="5"/>
  <c r="F11" i="5"/>
  <c r="V65" i="4"/>
  <c r="C58" i="9"/>
  <c r="B57" i="9"/>
  <c r="D57" i="15"/>
  <c r="O56" i="15"/>
  <c r="O57" i="12"/>
  <c r="D58" i="12"/>
  <c r="V44" i="4"/>
  <c r="D15" i="5"/>
  <c r="D7" i="5"/>
  <c r="G11" i="5"/>
  <c r="D9" i="5"/>
  <c r="O56" i="16"/>
  <c r="D57" i="16"/>
  <c r="V99" i="4"/>
  <c r="C56" i="14"/>
  <c r="B55" i="14"/>
  <c r="M11" i="5"/>
  <c r="O11" i="5"/>
  <c r="Q11" i="5"/>
  <c r="D10" i="5"/>
  <c r="H11" i="5"/>
  <c r="L11" i="5"/>
  <c r="D58" i="11"/>
  <c r="O57" i="11"/>
  <c r="C57" i="11"/>
  <c r="B56" i="11"/>
  <c r="V88" i="4"/>
  <c r="V21" i="4"/>
  <c r="C56" i="15"/>
  <c r="B55" i="15"/>
  <c r="C56" i="7"/>
  <c r="B55" i="7"/>
  <c r="O57" i="7"/>
  <c r="D58" i="7"/>
  <c r="D57" i="14"/>
  <c r="O56" i="14"/>
  <c r="V10" i="4"/>
  <c r="D6" i="5"/>
  <c r="E11" i="5"/>
  <c r="I11" i="5"/>
  <c r="P11" i="5"/>
  <c r="J11" i="5"/>
  <c r="D57" i="10"/>
  <c r="O56" i="10"/>
  <c r="C56" i="12"/>
  <c r="B55" i="12"/>
  <c r="C56" i="16"/>
  <c r="B55" i="16"/>
  <c r="O58" i="9"/>
  <c r="D59" i="9"/>
  <c r="C56" i="10"/>
  <c r="V76" i="4"/>
  <c r="B55" i="8"/>
  <c r="C56" i="8"/>
  <c r="V56" i="4"/>
  <c r="D12" i="5"/>
  <c r="K11" i="5"/>
  <c r="D8" i="5"/>
  <c r="R11" i="5"/>
  <c r="A34" i="4"/>
  <c r="D64" i="4"/>
  <c r="D9" i="4"/>
  <c r="D55" i="4"/>
  <c r="A21" i="4"/>
  <c r="A99" i="4"/>
  <c r="D75" i="4"/>
  <c r="D33" i="4"/>
  <c r="D98" i="4"/>
  <c r="A10" i="4"/>
  <c r="D87" i="4"/>
  <c r="D43" i="4"/>
  <c r="D20" i="4"/>
  <c r="A88" i="4"/>
  <c r="A76" i="4"/>
  <c r="A56" i="4"/>
  <c r="A44" i="4"/>
  <c r="A65" i="4"/>
  <c r="C62" i="20" l="1"/>
  <c r="B61" i="20"/>
  <c r="O62" i="20"/>
  <c r="D63" i="20"/>
  <c r="H17" i="5"/>
  <c r="J17" i="5"/>
  <c r="F17" i="5"/>
  <c r="R17" i="5"/>
  <c r="G17" i="5"/>
  <c r="Q17" i="5"/>
  <c r="C17" i="5"/>
  <c r="L17" i="5"/>
  <c r="I17" i="5"/>
  <c r="M17" i="5"/>
  <c r="D13" i="5"/>
  <c r="O17" i="5"/>
  <c r="N17" i="5"/>
  <c r="E19" i="5"/>
  <c r="K19" i="5"/>
  <c r="G19" i="5"/>
  <c r="F19" i="5"/>
  <c r="C19" i="5"/>
  <c r="H19" i="5"/>
  <c r="I19" i="5"/>
  <c r="P19" i="5"/>
  <c r="N19" i="5"/>
  <c r="O19" i="5"/>
  <c r="L19" i="5"/>
  <c r="M19" i="5"/>
  <c r="J19" i="5"/>
  <c r="S19" i="5"/>
  <c r="Q19" i="5"/>
  <c r="R19" i="5"/>
  <c r="K17" i="5"/>
  <c r="S17" i="5"/>
  <c r="P17" i="5"/>
  <c r="D14" i="5"/>
  <c r="E17" i="5"/>
  <c r="S20" i="5"/>
  <c r="J20" i="5"/>
  <c r="G20" i="5"/>
  <c r="I20" i="5"/>
  <c r="M20" i="5"/>
  <c r="L20" i="5"/>
  <c r="N20" i="5"/>
  <c r="F20" i="5"/>
  <c r="O20" i="5"/>
  <c r="H20" i="5"/>
  <c r="Q20" i="5"/>
  <c r="R20" i="5"/>
  <c r="E20" i="5"/>
  <c r="C20" i="5"/>
  <c r="P20" i="5"/>
  <c r="K20" i="5"/>
  <c r="N28" i="5"/>
  <c r="F28" i="5"/>
  <c r="O27" i="5"/>
  <c r="G27" i="5"/>
  <c r="R24" i="5"/>
  <c r="J24" i="5"/>
  <c r="M28" i="5"/>
  <c r="E28" i="5"/>
  <c r="N27" i="5"/>
  <c r="F27" i="5"/>
  <c r="Q24" i="5"/>
  <c r="I24" i="5"/>
  <c r="L28" i="5"/>
  <c r="M27" i="5"/>
  <c r="E27" i="5"/>
  <c r="P24" i="5"/>
  <c r="H24" i="5"/>
  <c r="S28" i="5"/>
  <c r="K28" i="5"/>
  <c r="C28" i="5"/>
  <c r="L27" i="5"/>
  <c r="R28" i="5"/>
  <c r="J28" i="5"/>
  <c r="S27" i="5"/>
  <c r="K27" i="5"/>
  <c r="C27" i="5"/>
  <c r="N24" i="5"/>
  <c r="F24" i="5"/>
  <c r="Q28" i="5"/>
  <c r="I28" i="5"/>
  <c r="R27" i="5"/>
  <c r="J27" i="5"/>
  <c r="M24" i="5"/>
  <c r="E24" i="5"/>
  <c r="Q27" i="5"/>
  <c r="K24" i="5"/>
  <c r="P27" i="5"/>
  <c r="G24" i="5"/>
  <c r="I27" i="5"/>
  <c r="H27" i="5"/>
  <c r="C24" i="5"/>
  <c r="P28" i="5"/>
  <c r="O28" i="5"/>
  <c r="S24" i="5"/>
  <c r="H28" i="5"/>
  <c r="O24" i="5"/>
  <c r="G28" i="5"/>
  <c r="L24" i="5"/>
  <c r="E20" i="4"/>
  <c r="E87" i="4"/>
  <c r="E55" i="4"/>
  <c r="E33" i="4"/>
  <c r="E64" i="4"/>
  <c r="E75" i="4"/>
  <c r="E9" i="4"/>
  <c r="E43" i="4"/>
  <c r="E98" i="4"/>
  <c r="D21" i="5"/>
  <c r="V22" i="4"/>
  <c r="C57" i="14"/>
  <c r="B56" i="14"/>
  <c r="D58" i="8"/>
  <c r="O57" i="8"/>
  <c r="C57" i="10"/>
  <c r="B56" i="10"/>
  <c r="C57" i="16"/>
  <c r="B56" i="16"/>
  <c r="B57" i="11"/>
  <c r="C58" i="11"/>
  <c r="V100" i="4"/>
  <c r="V45" i="4"/>
  <c r="B58" i="9"/>
  <c r="C59" i="9"/>
  <c r="V57" i="4"/>
  <c r="V77" i="4"/>
  <c r="D11" i="5"/>
  <c r="C57" i="7"/>
  <c r="B56" i="7"/>
  <c r="V89" i="4"/>
  <c r="O58" i="12"/>
  <c r="D59" i="12"/>
  <c r="D18" i="5"/>
  <c r="O58" i="7"/>
  <c r="D59" i="7"/>
  <c r="V35" i="4"/>
  <c r="O58" i="11"/>
  <c r="D59" i="11"/>
  <c r="C57" i="8"/>
  <c r="B56" i="8"/>
  <c r="D22" i="5"/>
  <c r="C57" i="12"/>
  <c r="B56" i="12"/>
  <c r="V11" i="4"/>
  <c r="D60" i="9"/>
  <c r="O59" i="9"/>
  <c r="D58" i="10"/>
  <c r="O57" i="10"/>
  <c r="D58" i="14"/>
  <c r="O57" i="14"/>
  <c r="C57" i="15"/>
  <c r="B56" i="15"/>
  <c r="D58" i="16"/>
  <c r="O57" i="16"/>
  <c r="D58" i="15"/>
  <c r="O57" i="15"/>
  <c r="V66" i="4"/>
  <c r="C88" i="4"/>
  <c r="A22" i="4"/>
  <c r="A66" i="4"/>
  <c r="D34" i="4"/>
  <c r="D76" i="4"/>
  <c r="A45" i="4"/>
  <c r="A11" i="4"/>
  <c r="D56" i="4"/>
  <c r="D10" i="4"/>
  <c r="D21" i="4"/>
  <c r="D44" i="4"/>
  <c r="A57" i="4"/>
  <c r="D65" i="4"/>
  <c r="C99" i="4"/>
  <c r="A35" i="4"/>
  <c r="A77" i="4"/>
  <c r="A100" i="4"/>
  <c r="A89" i="4"/>
  <c r="D88" i="4"/>
  <c r="D99" i="4"/>
  <c r="D64" i="20" l="1"/>
  <c r="O63" i="20"/>
  <c r="C63" i="20"/>
  <c r="B62" i="20"/>
  <c r="S23" i="5"/>
  <c r="C23" i="5"/>
  <c r="H23" i="5"/>
  <c r="I23" i="5"/>
  <c r="E23" i="5"/>
  <c r="Q23" i="5"/>
  <c r="J23" i="5"/>
  <c r="D17" i="5"/>
  <c r="L23" i="5"/>
  <c r="O23" i="5"/>
  <c r="K23" i="5"/>
  <c r="N23" i="5"/>
  <c r="G23" i="5"/>
  <c r="M23" i="5"/>
  <c r="D19" i="5"/>
  <c r="N25" i="5"/>
  <c r="E25" i="5"/>
  <c r="C25" i="5"/>
  <c r="L25" i="5"/>
  <c r="P25" i="5"/>
  <c r="K25" i="5"/>
  <c r="J25" i="5"/>
  <c r="Q25" i="5"/>
  <c r="M25" i="5"/>
  <c r="R25" i="5"/>
  <c r="F25" i="5"/>
  <c r="G25" i="5"/>
  <c r="S25" i="5"/>
  <c r="O25" i="5"/>
  <c r="I25" i="5"/>
  <c r="H25" i="5"/>
  <c r="P23" i="5"/>
  <c r="R23" i="5"/>
  <c r="D20" i="5"/>
  <c r="Q26" i="5"/>
  <c r="P26" i="5"/>
  <c r="G26" i="5"/>
  <c r="F26" i="5"/>
  <c r="R26" i="5"/>
  <c r="I26" i="5"/>
  <c r="C26" i="5"/>
  <c r="J26" i="5"/>
  <c r="O26" i="5"/>
  <c r="L26" i="5"/>
  <c r="K26" i="5"/>
  <c r="N26" i="5"/>
  <c r="M26" i="5"/>
  <c r="S26" i="5"/>
  <c r="E26" i="5"/>
  <c r="H26" i="5"/>
  <c r="F23" i="5"/>
  <c r="E21" i="4"/>
  <c r="E65" i="4"/>
  <c r="E44" i="4"/>
  <c r="P34" i="5"/>
  <c r="H34" i="5"/>
  <c r="Q33" i="5"/>
  <c r="I33" i="5"/>
  <c r="L30" i="5"/>
  <c r="O34" i="5"/>
  <c r="G34" i="5"/>
  <c r="P33" i="5"/>
  <c r="H33" i="5"/>
  <c r="S30" i="5"/>
  <c r="K30" i="5"/>
  <c r="C30" i="5"/>
  <c r="N34" i="5"/>
  <c r="F34" i="5"/>
  <c r="O33" i="5"/>
  <c r="G33" i="5"/>
  <c r="R30" i="5"/>
  <c r="J30" i="5"/>
  <c r="M34" i="5"/>
  <c r="E34" i="5"/>
  <c r="N33" i="5"/>
  <c r="F33" i="5"/>
  <c r="Q30" i="5"/>
  <c r="I30" i="5"/>
  <c r="L34" i="5"/>
  <c r="M33" i="5"/>
  <c r="E33" i="5"/>
  <c r="P30" i="5"/>
  <c r="H30" i="5"/>
  <c r="S34" i="5"/>
  <c r="K34" i="5"/>
  <c r="C34" i="5"/>
  <c r="L33" i="5"/>
  <c r="O30" i="5"/>
  <c r="G30" i="5"/>
  <c r="K33" i="5"/>
  <c r="J33" i="5"/>
  <c r="R34" i="5"/>
  <c r="C33" i="5"/>
  <c r="Q34" i="5"/>
  <c r="J34" i="5"/>
  <c r="N30" i="5"/>
  <c r="I34" i="5"/>
  <c r="M30" i="5"/>
  <c r="S33" i="5"/>
  <c r="F30" i="5"/>
  <c r="R33" i="5"/>
  <c r="E30" i="5"/>
  <c r="E76" i="4"/>
  <c r="E88" i="4"/>
  <c r="E56" i="4"/>
  <c r="E10" i="4"/>
  <c r="E34" i="4"/>
  <c r="E99" i="4"/>
  <c r="C58" i="15"/>
  <c r="B57" i="15"/>
  <c r="B57" i="7"/>
  <c r="C58" i="7"/>
  <c r="D61" i="9"/>
  <c r="O60" i="9"/>
  <c r="C58" i="12"/>
  <c r="B57" i="12"/>
  <c r="O59" i="11"/>
  <c r="D60" i="11"/>
  <c r="C58" i="16"/>
  <c r="B57" i="16"/>
  <c r="V36" i="4"/>
  <c r="V46" i="4"/>
  <c r="C58" i="14"/>
  <c r="B57" i="14"/>
  <c r="V12" i="4"/>
  <c r="D60" i="12"/>
  <c r="O59" i="12"/>
  <c r="V23" i="4"/>
  <c r="D27" i="5"/>
  <c r="V78" i="4"/>
  <c r="C59" i="11"/>
  <c r="B58" i="11"/>
  <c r="C58" i="8"/>
  <c r="B57" i="8"/>
  <c r="V67" i="4"/>
  <c r="O58" i="14"/>
  <c r="D59" i="14"/>
  <c r="V58" i="4"/>
  <c r="D28" i="5"/>
  <c r="O58" i="15"/>
  <c r="D59" i="15"/>
  <c r="D59" i="8"/>
  <c r="O58" i="8"/>
  <c r="V101" i="4"/>
  <c r="C58" i="10"/>
  <c r="B57" i="10"/>
  <c r="V90" i="4"/>
  <c r="D59" i="10"/>
  <c r="O58" i="10"/>
  <c r="D60" i="7"/>
  <c r="O59" i="7"/>
  <c r="C60" i="9"/>
  <c r="B59" i="9"/>
  <c r="D59" i="16"/>
  <c r="O58" i="16"/>
  <c r="D24" i="5"/>
  <c r="D77" i="4"/>
  <c r="D22" i="4"/>
  <c r="A90" i="4"/>
  <c r="A58" i="4"/>
  <c r="A78" i="4"/>
  <c r="D11" i="4"/>
  <c r="A12" i="4"/>
  <c r="D66" i="4"/>
  <c r="D89" i="4"/>
  <c r="A46" i="4"/>
  <c r="A36" i="4"/>
  <c r="A23" i="4"/>
  <c r="A67" i="4"/>
  <c r="D45" i="4"/>
  <c r="D100" i="4"/>
  <c r="D57" i="4"/>
  <c r="D35" i="4"/>
  <c r="A101" i="4"/>
  <c r="C64" i="20" l="1"/>
  <c r="B63" i="20"/>
  <c r="D65" i="20"/>
  <c r="O64" i="20"/>
  <c r="K29" i="5"/>
  <c r="P29" i="5"/>
  <c r="E29" i="5"/>
  <c r="R29" i="5"/>
  <c r="D23" i="5"/>
  <c r="M29" i="5"/>
  <c r="N29" i="5"/>
  <c r="S29" i="5"/>
  <c r="C29" i="5"/>
  <c r="F29" i="5"/>
  <c r="G29" i="5"/>
  <c r="L29" i="5"/>
  <c r="D25" i="5"/>
  <c r="O29" i="5"/>
  <c r="J29" i="5"/>
  <c r="I29" i="5"/>
  <c r="Q29" i="5"/>
  <c r="G31" i="5"/>
  <c r="I31" i="5"/>
  <c r="Q31" i="5"/>
  <c r="C31" i="5"/>
  <c r="M31" i="5"/>
  <c r="K31" i="5"/>
  <c r="H31" i="5"/>
  <c r="R31" i="5"/>
  <c r="N31" i="5"/>
  <c r="L31" i="5"/>
  <c r="J31" i="5"/>
  <c r="F31" i="5"/>
  <c r="S31" i="5"/>
  <c r="E31" i="5"/>
  <c r="P31" i="5"/>
  <c r="O31" i="5"/>
  <c r="H29" i="5"/>
  <c r="Q32" i="5"/>
  <c r="O32" i="5"/>
  <c r="S32" i="5"/>
  <c r="K32" i="5"/>
  <c r="E32" i="5"/>
  <c r="M32" i="5"/>
  <c r="R32" i="5"/>
  <c r="P32" i="5"/>
  <c r="F32" i="5"/>
  <c r="J32" i="5"/>
  <c r="L32" i="5"/>
  <c r="H32" i="5"/>
  <c r="N32" i="5"/>
  <c r="I32" i="5"/>
  <c r="C32" i="5"/>
  <c r="G32" i="5"/>
  <c r="D26" i="5"/>
  <c r="R40" i="5"/>
  <c r="J40" i="5"/>
  <c r="S39" i="5"/>
  <c r="K39" i="5"/>
  <c r="C39" i="5"/>
  <c r="N36" i="5"/>
  <c r="F36" i="5"/>
  <c r="Q40" i="5"/>
  <c r="I40" i="5"/>
  <c r="R39" i="5"/>
  <c r="J39" i="5"/>
  <c r="M36" i="5"/>
  <c r="E36" i="5"/>
  <c r="P40" i="5"/>
  <c r="H40" i="5"/>
  <c r="Q39" i="5"/>
  <c r="I39" i="5"/>
  <c r="L36" i="5"/>
  <c r="O40" i="5"/>
  <c r="G40" i="5"/>
  <c r="P39" i="5"/>
  <c r="H39" i="5"/>
  <c r="S36" i="5"/>
  <c r="K36" i="5"/>
  <c r="C36" i="5"/>
  <c r="N40" i="5"/>
  <c r="F40" i="5"/>
  <c r="O39" i="5"/>
  <c r="G39" i="5"/>
  <c r="R36" i="5"/>
  <c r="J36" i="5"/>
  <c r="M40" i="5"/>
  <c r="E40" i="5"/>
  <c r="N39" i="5"/>
  <c r="F39" i="5"/>
  <c r="Q36" i="5"/>
  <c r="I36" i="5"/>
  <c r="L40" i="5"/>
  <c r="M39" i="5"/>
  <c r="E39" i="5"/>
  <c r="K40" i="5"/>
  <c r="C40" i="5"/>
  <c r="L39" i="5"/>
  <c r="P36" i="5"/>
  <c r="O36" i="5"/>
  <c r="H36" i="5"/>
  <c r="G36" i="5"/>
  <c r="S40" i="5"/>
  <c r="E11" i="4"/>
  <c r="E100" i="4"/>
  <c r="E89" i="4"/>
  <c r="E35" i="4"/>
  <c r="E57" i="4"/>
  <c r="E77" i="4"/>
  <c r="E22" i="4"/>
  <c r="E66" i="4"/>
  <c r="E45" i="4"/>
  <c r="C59" i="12"/>
  <c r="B58" i="12"/>
  <c r="V102" i="4"/>
  <c r="V13" i="4"/>
  <c r="B58" i="14"/>
  <c r="C59" i="14"/>
  <c r="D33" i="5"/>
  <c r="B58" i="10"/>
  <c r="C59" i="10"/>
  <c r="O59" i="15"/>
  <c r="D60" i="15"/>
  <c r="V91" i="4"/>
  <c r="O59" i="8"/>
  <c r="D60" i="8"/>
  <c r="C59" i="7"/>
  <c r="B58" i="7"/>
  <c r="D61" i="7"/>
  <c r="O60" i="7"/>
  <c r="B58" i="8"/>
  <c r="C59" i="8"/>
  <c r="D62" i="9"/>
  <c r="O61" i="9"/>
  <c r="V68" i="4"/>
  <c r="D34" i="5"/>
  <c r="D60" i="16"/>
  <c r="O59" i="16"/>
  <c r="B59" i="11"/>
  <c r="C60" i="11"/>
  <c r="V47" i="4"/>
  <c r="O60" i="11"/>
  <c r="D61" i="11"/>
  <c r="D30" i="5"/>
  <c r="O59" i="14"/>
  <c r="D60" i="14"/>
  <c r="V79" i="4"/>
  <c r="C59" i="16"/>
  <c r="B58" i="16"/>
  <c r="V59" i="4"/>
  <c r="V24" i="4"/>
  <c r="O60" i="12"/>
  <c r="D61" i="12"/>
  <c r="C59" i="15"/>
  <c r="B58" i="15"/>
  <c r="O59" i="10"/>
  <c r="D60" i="10"/>
  <c r="C61" i="9"/>
  <c r="B60" i="9"/>
  <c r="V37" i="4"/>
  <c r="D12" i="4"/>
  <c r="D101" i="4"/>
  <c r="D78" i="4"/>
  <c r="D58" i="4"/>
  <c r="D23" i="4"/>
  <c r="A102" i="4"/>
  <c r="D46" i="4"/>
  <c r="A13" i="4"/>
  <c r="A91" i="4"/>
  <c r="C101" i="4"/>
  <c r="D67" i="4"/>
  <c r="A79" i="4"/>
  <c r="A68" i="4"/>
  <c r="D90" i="4"/>
  <c r="A47" i="4"/>
  <c r="A37" i="4"/>
  <c r="A59" i="4"/>
  <c r="A24" i="4"/>
  <c r="D36" i="4"/>
  <c r="C90" i="4"/>
  <c r="C65" i="20" l="1"/>
  <c r="B64" i="20"/>
  <c r="D66" i="20"/>
  <c r="O66" i="20" s="1"/>
  <c r="D69" i="20"/>
  <c r="O65" i="20"/>
  <c r="H35" i="5"/>
  <c r="G35" i="5"/>
  <c r="P35" i="5"/>
  <c r="L35" i="5"/>
  <c r="J35" i="5"/>
  <c r="Q35" i="5"/>
  <c r="C35" i="5"/>
  <c r="E35" i="5"/>
  <c r="D29" i="5"/>
  <c r="K35" i="5"/>
  <c r="M35" i="5"/>
  <c r="S35" i="5"/>
  <c r="D31" i="5"/>
  <c r="N35" i="5"/>
  <c r="F35" i="5"/>
  <c r="L37" i="5"/>
  <c r="G37" i="5"/>
  <c r="I37" i="5"/>
  <c r="J37" i="5"/>
  <c r="P37" i="5"/>
  <c r="K37" i="5"/>
  <c r="Q37" i="5"/>
  <c r="O37" i="5"/>
  <c r="F37" i="5"/>
  <c r="E37" i="5"/>
  <c r="M37" i="5"/>
  <c r="R37" i="5"/>
  <c r="N37" i="5"/>
  <c r="C37" i="5"/>
  <c r="H37" i="5"/>
  <c r="S37" i="5"/>
  <c r="O35" i="5"/>
  <c r="R35" i="5"/>
  <c r="D32" i="5"/>
  <c r="I35" i="5"/>
  <c r="H38" i="5"/>
  <c r="C38" i="5"/>
  <c r="N38" i="5"/>
  <c r="K38" i="5"/>
  <c r="O38" i="5"/>
  <c r="F38" i="5"/>
  <c r="S38" i="5"/>
  <c r="J38" i="5"/>
  <c r="L38" i="5"/>
  <c r="E38" i="5"/>
  <c r="R38" i="5"/>
  <c r="P38" i="5"/>
  <c r="M38" i="5"/>
  <c r="G38" i="5"/>
  <c r="I38" i="5"/>
  <c r="Q38" i="5"/>
  <c r="E46" i="4"/>
  <c r="E78" i="4"/>
  <c r="E58" i="4"/>
  <c r="E90" i="4"/>
  <c r="E12" i="4"/>
  <c r="E23" i="4"/>
  <c r="E36" i="4"/>
  <c r="E67" i="4"/>
  <c r="L46" i="5"/>
  <c r="M45" i="5"/>
  <c r="E45" i="5"/>
  <c r="P42" i="5"/>
  <c r="H42" i="5"/>
  <c r="S46" i="5"/>
  <c r="K46" i="5"/>
  <c r="C46" i="5"/>
  <c r="L45" i="5"/>
  <c r="O42" i="5"/>
  <c r="G42" i="5"/>
  <c r="R46" i="5"/>
  <c r="J46" i="5"/>
  <c r="S45" i="5"/>
  <c r="K45" i="5"/>
  <c r="C45" i="5"/>
  <c r="N42" i="5"/>
  <c r="F42" i="5"/>
  <c r="Q46" i="5"/>
  <c r="I46" i="5"/>
  <c r="R45" i="5"/>
  <c r="J45" i="5"/>
  <c r="M42" i="5"/>
  <c r="E42" i="5"/>
  <c r="P46" i="5"/>
  <c r="H46" i="5"/>
  <c r="Q45" i="5"/>
  <c r="I45" i="5"/>
  <c r="L42" i="5"/>
  <c r="O46" i="5"/>
  <c r="G46" i="5"/>
  <c r="P45" i="5"/>
  <c r="H45" i="5"/>
  <c r="S42" i="5"/>
  <c r="K42" i="5"/>
  <c r="C42" i="5"/>
  <c r="N46" i="5"/>
  <c r="F46" i="5"/>
  <c r="O45" i="5"/>
  <c r="G45" i="5"/>
  <c r="R42" i="5"/>
  <c r="J42" i="5"/>
  <c r="M46" i="5"/>
  <c r="Q42" i="5"/>
  <c r="E46" i="5"/>
  <c r="I42" i="5"/>
  <c r="N45" i="5"/>
  <c r="F45" i="5"/>
  <c r="E101" i="4"/>
  <c r="V48" i="4"/>
  <c r="V69" i="4"/>
  <c r="B59" i="14"/>
  <c r="C60" i="14"/>
  <c r="D39" i="5"/>
  <c r="V92" i="4"/>
  <c r="B59" i="10"/>
  <c r="C60" i="10"/>
  <c r="V80" i="4"/>
  <c r="D61" i="16"/>
  <c r="O60" i="16"/>
  <c r="D63" i="9"/>
  <c r="O62" i="9"/>
  <c r="C60" i="7"/>
  <c r="B59" i="7"/>
  <c r="B59" i="8"/>
  <c r="C60" i="8"/>
  <c r="V14" i="4"/>
  <c r="D40" i="5"/>
  <c r="C62" i="9"/>
  <c r="B61" i="9"/>
  <c r="B59" i="15"/>
  <c r="C60" i="15"/>
  <c r="V103" i="4"/>
  <c r="D36" i="5"/>
  <c r="C60" i="16"/>
  <c r="B59" i="16"/>
  <c r="D61" i="10"/>
  <c r="O60" i="10"/>
  <c r="D62" i="12"/>
  <c r="O61" i="12"/>
  <c r="C60" i="12"/>
  <c r="B59" i="12"/>
  <c r="D62" i="7"/>
  <c r="O61" i="7"/>
  <c r="C61" i="11"/>
  <c r="B60" i="11"/>
  <c r="V25" i="4"/>
  <c r="O60" i="14"/>
  <c r="D61" i="14"/>
  <c r="O61" i="11"/>
  <c r="D62" i="11"/>
  <c r="O60" i="8"/>
  <c r="D61" i="8"/>
  <c r="O60" i="15"/>
  <c r="D61" i="15"/>
  <c r="D91" i="4"/>
  <c r="A25" i="4"/>
  <c r="A69" i="4"/>
  <c r="A60" i="4"/>
  <c r="D102" i="4"/>
  <c r="D24" i="4"/>
  <c r="D37" i="4"/>
  <c r="D79" i="4"/>
  <c r="D68" i="4"/>
  <c r="A103" i="4"/>
  <c r="A48" i="4"/>
  <c r="A38" i="4"/>
  <c r="D59" i="4"/>
  <c r="A14" i="4"/>
  <c r="D13" i="4"/>
  <c r="A92" i="4"/>
  <c r="A80" i="4"/>
  <c r="D47" i="4"/>
  <c r="O69" i="20" l="1"/>
  <c r="D70" i="20"/>
  <c r="B65" i="20"/>
  <c r="H35" i="20" s="1"/>
  <c r="I35" i="20" s="1"/>
  <c r="C69" i="20"/>
  <c r="E36" i="20"/>
  <c r="J41" i="5"/>
  <c r="C41" i="5"/>
  <c r="G41" i="5"/>
  <c r="I41" i="5"/>
  <c r="E41" i="5"/>
  <c r="R41" i="5"/>
  <c r="H41" i="5"/>
  <c r="Q41" i="5"/>
  <c r="M41" i="5"/>
  <c r="K41" i="5"/>
  <c r="S41" i="5"/>
  <c r="O41" i="5"/>
  <c r="D35" i="5"/>
  <c r="F41" i="5"/>
  <c r="L41" i="5"/>
  <c r="D37" i="5"/>
  <c r="N41" i="5"/>
  <c r="P41" i="5"/>
  <c r="Q43" i="5"/>
  <c r="E43" i="5"/>
  <c r="G43" i="5"/>
  <c r="C43" i="5"/>
  <c r="L43" i="5"/>
  <c r="K43" i="5"/>
  <c r="S43" i="5"/>
  <c r="H43" i="5"/>
  <c r="F43" i="5"/>
  <c r="P43" i="5"/>
  <c r="I43" i="5"/>
  <c r="J43" i="5"/>
  <c r="O43" i="5"/>
  <c r="M43" i="5"/>
  <c r="N43" i="5"/>
  <c r="R43" i="5"/>
  <c r="S44" i="5"/>
  <c r="M44" i="5"/>
  <c r="G44" i="5"/>
  <c r="E44" i="5"/>
  <c r="K44" i="5"/>
  <c r="N44" i="5"/>
  <c r="O44" i="5"/>
  <c r="L44" i="5"/>
  <c r="I44" i="5"/>
  <c r="C44" i="5"/>
  <c r="F44" i="5"/>
  <c r="Q44" i="5"/>
  <c r="H44" i="5"/>
  <c r="J44" i="5"/>
  <c r="R44" i="5"/>
  <c r="P44" i="5"/>
  <c r="D38" i="5"/>
  <c r="N60" i="4"/>
  <c r="S60" i="4"/>
  <c r="P60" i="4"/>
  <c r="R60" i="4"/>
  <c r="H60" i="4"/>
  <c r="D60" i="4"/>
  <c r="I60" i="4"/>
  <c r="G60" i="4"/>
  <c r="L60" i="4"/>
  <c r="Q60" i="4"/>
  <c r="J60" i="4"/>
  <c r="T60" i="4"/>
  <c r="F60" i="4"/>
  <c r="K60" i="4"/>
  <c r="O60" i="4"/>
  <c r="M60" i="4"/>
  <c r="T38" i="4"/>
  <c r="H38" i="4"/>
  <c r="F38" i="4"/>
  <c r="J38" i="4"/>
  <c r="Q38" i="4"/>
  <c r="O38" i="4"/>
  <c r="G38" i="4"/>
  <c r="M38" i="4"/>
  <c r="K38" i="4"/>
  <c r="L38" i="4"/>
  <c r="I38" i="4"/>
  <c r="P38" i="4"/>
  <c r="N38" i="4"/>
  <c r="S38" i="4"/>
  <c r="R38" i="4"/>
  <c r="D38" i="4"/>
  <c r="E24" i="4"/>
  <c r="E37" i="4"/>
  <c r="E38" i="4" s="1"/>
  <c r="E13" i="4"/>
  <c r="E79" i="4"/>
  <c r="E102" i="4"/>
  <c r="E91" i="4"/>
  <c r="E47" i="4"/>
  <c r="E68" i="4"/>
  <c r="E59" i="4"/>
  <c r="E60" i="4" s="1"/>
  <c r="O61" i="15"/>
  <c r="D62" i="15"/>
  <c r="D62" i="16"/>
  <c r="O61" i="16"/>
  <c r="O61" i="14"/>
  <c r="D62" i="14"/>
  <c r="C61" i="12"/>
  <c r="B60" i="12"/>
  <c r="D63" i="12"/>
  <c r="O62" i="12"/>
  <c r="C63" i="9"/>
  <c r="B62" i="9"/>
  <c r="D62" i="8"/>
  <c r="O61" i="8"/>
  <c r="D63" i="7"/>
  <c r="O62" i="7"/>
  <c r="B60" i="14"/>
  <c r="C61" i="14"/>
  <c r="D46" i="5"/>
  <c r="V70" i="4"/>
  <c r="D42" i="5"/>
  <c r="V26" i="4"/>
  <c r="O61" i="10"/>
  <c r="D62" i="10"/>
  <c r="D45" i="5"/>
  <c r="B60" i="16"/>
  <c r="C61" i="16"/>
  <c r="V15" i="4"/>
  <c r="C61" i="7"/>
  <c r="B60" i="7"/>
  <c r="C61" i="10"/>
  <c r="B60" i="10"/>
  <c r="D63" i="11"/>
  <c r="O62" i="11"/>
  <c r="C61" i="8"/>
  <c r="B60" i="8"/>
  <c r="V81" i="4"/>
  <c r="B61" i="11"/>
  <c r="C62" i="11"/>
  <c r="C61" i="15"/>
  <c r="B60" i="15"/>
  <c r="D64" i="9"/>
  <c r="O63" i="9"/>
  <c r="A70" i="4"/>
  <c r="A15" i="4"/>
  <c r="D80" i="4"/>
  <c r="D25" i="4"/>
  <c r="A49" i="4"/>
  <c r="D14" i="4"/>
  <c r="A81" i="4"/>
  <c r="C92" i="4"/>
  <c r="A93" i="4"/>
  <c r="D48" i="4"/>
  <c r="D92" i="4"/>
  <c r="C103" i="4"/>
  <c r="D69" i="4"/>
  <c r="A26" i="4"/>
  <c r="D103" i="4"/>
  <c r="A104" i="4"/>
  <c r="C70" i="20" l="1"/>
  <c r="B69" i="20"/>
  <c r="C37" i="20" s="1"/>
  <c r="G35" i="20"/>
  <c r="D35" i="20"/>
  <c r="G36" i="20"/>
  <c r="M36" i="20" s="1"/>
  <c r="E35" i="20"/>
  <c r="H36" i="20"/>
  <c r="D36" i="20"/>
  <c r="O70" i="20"/>
  <c r="D71" i="20"/>
  <c r="L47" i="5"/>
  <c r="K47" i="5"/>
  <c r="M47" i="5"/>
  <c r="G47" i="5"/>
  <c r="E47" i="5"/>
  <c r="D41" i="5"/>
  <c r="C47" i="5"/>
  <c r="J47" i="5"/>
  <c r="Q47" i="5"/>
  <c r="F47" i="5"/>
  <c r="P47" i="5"/>
  <c r="O47" i="5"/>
  <c r="D43" i="5"/>
  <c r="N47" i="5"/>
  <c r="R47" i="5"/>
  <c r="I47" i="5"/>
  <c r="S47" i="5"/>
  <c r="D44" i="5"/>
  <c r="H47" i="5"/>
  <c r="J49" i="4"/>
  <c r="P49" i="4"/>
  <c r="S49" i="4"/>
  <c r="M49" i="4"/>
  <c r="H49" i="4"/>
  <c r="K49" i="4"/>
  <c r="I49" i="4"/>
  <c r="F49" i="4"/>
  <c r="Q49" i="4"/>
  <c r="O49" i="4"/>
  <c r="N49" i="4"/>
  <c r="D49" i="4"/>
  <c r="T49" i="4"/>
  <c r="R49" i="4"/>
  <c r="L49" i="4"/>
  <c r="G49" i="4"/>
  <c r="P104" i="4"/>
  <c r="O104" i="4"/>
  <c r="M93" i="4"/>
  <c r="Q93" i="4"/>
  <c r="I93" i="4"/>
  <c r="G93" i="4"/>
  <c r="C93" i="4"/>
  <c r="T93" i="4"/>
  <c r="R104" i="4"/>
  <c r="I104" i="4"/>
  <c r="F104" i="4"/>
  <c r="Q104" i="4"/>
  <c r="N93" i="4"/>
  <c r="R93" i="4"/>
  <c r="J104" i="4"/>
  <c r="T104" i="4"/>
  <c r="C104" i="4"/>
  <c r="F93" i="4"/>
  <c r="J93" i="4"/>
  <c r="M104" i="4"/>
  <c r="S104" i="4"/>
  <c r="D93" i="4"/>
  <c r="N104" i="4"/>
  <c r="K93" i="4"/>
  <c r="P93" i="4"/>
  <c r="L93" i="4"/>
  <c r="D104" i="4"/>
  <c r="G104" i="4"/>
  <c r="H93" i="4"/>
  <c r="L104" i="4"/>
  <c r="H104" i="4"/>
  <c r="K104" i="4"/>
  <c r="O93" i="4"/>
  <c r="S93" i="4"/>
  <c r="E80" i="4"/>
  <c r="E25" i="4"/>
  <c r="E103" i="4"/>
  <c r="E104" i="4" s="1"/>
  <c r="E48" i="4"/>
  <c r="E49" i="4" s="1"/>
  <c r="P58" i="5"/>
  <c r="H58" i="5"/>
  <c r="Q57" i="5"/>
  <c r="I57" i="5"/>
  <c r="L54" i="5"/>
  <c r="O58" i="5"/>
  <c r="G58" i="5"/>
  <c r="P57" i="5"/>
  <c r="H57" i="5"/>
  <c r="S54" i="5"/>
  <c r="K54" i="5"/>
  <c r="C54" i="5"/>
  <c r="N58" i="5"/>
  <c r="F58" i="5"/>
  <c r="O57" i="5"/>
  <c r="G57" i="5"/>
  <c r="R54" i="5"/>
  <c r="J54" i="5"/>
  <c r="M58" i="5"/>
  <c r="E58" i="5"/>
  <c r="N57" i="5"/>
  <c r="F57" i="5"/>
  <c r="Q54" i="5"/>
  <c r="I54" i="5"/>
  <c r="L58" i="5"/>
  <c r="M57" i="5"/>
  <c r="E57" i="5"/>
  <c r="P54" i="5"/>
  <c r="H54" i="5"/>
  <c r="S58" i="5"/>
  <c r="K58" i="5"/>
  <c r="C58" i="5"/>
  <c r="L57" i="5"/>
  <c r="O54" i="5"/>
  <c r="G54" i="5"/>
  <c r="R58" i="5"/>
  <c r="J58" i="5"/>
  <c r="S57" i="5"/>
  <c r="K57" i="5"/>
  <c r="C57" i="5"/>
  <c r="N54" i="5"/>
  <c r="F54" i="5"/>
  <c r="Q58" i="5"/>
  <c r="I58" i="5"/>
  <c r="M54" i="5"/>
  <c r="R57" i="5"/>
  <c r="E54" i="5"/>
  <c r="J57" i="5"/>
  <c r="E14" i="4"/>
  <c r="E92" i="4"/>
  <c r="E93" i="4" s="1"/>
  <c r="E69" i="4"/>
  <c r="D64" i="11"/>
  <c r="O63" i="11"/>
  <c r="B61" i="16"/>
  <c r="C62" i="16"/>
  <c r="O63" i="7"/>
  <c r="D64" i="7"/>
  <c r="C62" i="12"/>
  <c r="B61" i="12"/>
  <c r="O62" i="10"/>
  <c r="D63" i="10"/>
  <c r="D63" i="14"/>
  <c r="O62" i="14"/>
  <c r="O63" i="12"/>
  <c r="D64" i="12"/>
  <c r="C62" i="7"/>
  <c r="B61" i="7"/>
  <c r="O64" i="9"/>
  <c r="D65" i="9"/>
  <c r="B61" i="8"/>
  <c r="C62" i="8"/>
  <c r="O62" i="8"/>
  <c r="D63" i="8"/>
  <c r="D63" i="15"/>
  <c r="O62" i="15"/>
  <c r="C63" i="11"/>
  <c r="B62" i="11"/>
  <c r="B61" i="10"/>
  <c r="C62" i="10"/>
  <c r="O62" i="16"/>
  <c r="D63" i="16"/>
  <c r="C62" i="15"/>
  <c r="B61" i="15"/>
  <c r="C62" i="14"/>
  <c r="B61" i="14"/>
  <c r="C64" i="9"/>
  <c r="B63" i="9"/>
  <c r="A16" i="4"/>
  <c r="D81" i="4"/>
  <c r="D70" i="4"/>
  <c r="A27" i="4"/>
  <c r="D15" i="4"/>
  <c r="A82" i="4"/>
  <c r="A71" i="4"/>
  <c r="D26" i="4"/>
  <c r="D72" i="20" l="1"/>
  <c r="O71" i="20"/>
  <c r="F35" i="20"/>
  <c r="C71" i="20"/>
  <c r="B70" i="20"/>
  <c r="D47" i="5"/>
  <c r="L55" i="5"/>
  <c r="N55" i="5"/>
  <c r="G55" i="5"/>
  <c r="M55" i="5"/>
  <c r="J55" i="5"/>
  <c r="P55" i="5"/>
  <c r="C55" i="5"/>
  <c r="I55" i="5"/>
  <c r="O55" i="5"/>
  <c r="Q55" i="5"/>
  <c r="S55" i="5"/>
  <c r="R55" i="5"/>
  <c r="E55" i="5"/>
  <c r="K55" i="5"/>
  <c r="H55" i="5"/>
  <c r="F55" i="5"/>
  <c r="M56" i="5"/>
  <c r="L56" i="5"/>
  <c r="N56" i="5"/>
  <c r="J56" i="5"/>
  <c r="R56" i="5"/>
  <c r="H56" i="5"/>
  <c r="G56" i="5"/>
  <c r="I56" i="5"/>
  <c r="P56" i="5"/>
  <c r="K56" i="5"/>
  <c r="E56" i="5"/>
  <c r="C56" i="5"/>
  <c r="Q56" i="5"/>
  <c r="S56" i="5"/>
  <c r="O56" i="5"/>
  <c r="F56" i="5"/>
  <c r="M27" i="4"/>
  <c r="O27" i="4"/>
  <c r="H27" i="4"/>
  <c r="N27" i="4"/>
  <c r="K27" i="4"/>
  <c r="Q27" i="4"/>
  <c r="D27" i="4"/>
  <c r="J27" i="4"/>
  <c r="P27" i="4"/>
  <c r="R27" i="4"/>
  <c r="T27" i="4"/>
  <c r="S27" i="4"/>
  <c r="F27" i="4"/>
  <c r="L27" i="4"/>
  <c r="I27" i="4"/>
  <c r="G27" i="4"/>
  <c r="N16" i="4"/>
  <c r="M16" i="4"/>
  <c r="O16" i="4"/>
  <c r="K16" i="4"/>
  <c r="S16" i="4"/>
  <c r="I16" i="4"/>
  <c r="H16" i="4"/>
  <c r="J16" i="4"/>
  <c r="Q16" i="4"/>
  <c r="L16" i="4"/>
  <c r="F16" i="4"/>
  <c r="D16" i="4"/>
  <c r="R16" i="4"/>
  <c r="T16" i="4"/>
  <c r="P16" i="4"/>
  <c r="G16" i="4"/>
  <c r="P82" i="4"/>
  <c r="S82" i="4"/>
  <c r="F71" i="4"/>
  <c r="R71" i="4"/>
  <c r="D82" i="4"/>
  <c r="O82" i="4"/>
  <c r="N71" i="4"/>
  <c r="N82" i="4"/>
  <c r="T71" i="4"/>
  <c r="P71" i="4"/>
  <c r="I82" i="4"/>
  <c r="L82" i="4"/>
  <c r="H82" i="4"/>
  <c r="D71" i="4"/>
  <c r="K71" i="4"/>
  <c r="Q82" i="4"/>
  <c r="S71" i="4"/>
  <c r="M82" i="4"/>
  <c r="O71" i="4"/>
  <c r="J82" i="4"/>
  <c r="L71" i="4"/>
  <c r="R82" i="4"/>
  <c r="F82" i="4"/>
  <c r="Q71" i="4"/>
  <c r="H71" i="4"/>
  <c r="I71" i="4"/>
  <c r="G71" i="4"/>
  <c r="T82" i="4"/>
  <c r="K82" i="4"/>
  <c r="M71" i="4"/>
  <c r="J71" i="4"/>
  <c r="G82" i="4"/>
  <c r="E70" i="4"/>
  <c r="E71" i="4" s="1"/>
  <c r="E15" i="4"/>
  <c r="E16" i="4" s="1"/>
  <c r="E81" i="4"/>
  <c r="E82" i="4" s="1"/>
  <c r="E26" i="4"/>
  <c r="E27" i="4" s="1"/>
  <c r="D54" i="5"/>
  <c r="D64" i="8"/>
  <c r="O63" i="8"/>
  <c r="D64" i="10"/>
  <c r="O63" i="10"/>
  <c r="D57" i="5"/>
  <c r="C63" i="14"/>
  <c r="B62" i="14"/>
  <c r="C63" i="10"/>
  <c r="B62" i="10"/>
  <c r="O65" i="9"/>
  <c r="D66" i="9"/>
  <c r="O66" i="9" s="1"/>
  <c r="D69" i="9"/>
  <c r="C63" i="12"/>
  <c r="B62" i="12"/>
  <c r="D65" i="11"/>
  <c r="O64" i="11"/>
  <c r="D58" i="5"/>
  <c r="C63" i="15"/>
  <c r="B62" i="15"/>
  <c r="D65" i="12"/>
  <c r="O64" i="12"/>
  <c r="B64" i="9"/>
  <c r="C65" i="9"/>
  <c r="B63" i="11"/>
  <c r="C64" i="11"/>
  <c r="C63" i="8"/>
  <c r="B62" i="8"/>
  <c r="C63" i="7"/>
  <c r="B62" i="7"/>
  <c r="O64" i="7"/>
  <c r="D65" i="7"/>
  <c r="O63" i="16"/>
  <c r="D64" i="16"/>
  <c r="D64" i="15"/>
  <c r="O63" i="15"/>
  <c r="D64" i="14"/>
  <c r="O63" i="14"/>
  <c r="C63" i="16"/>
  <c r="B62" i="16"/>
  <c r="C72" i="20" l="1"/>
  <c r="B71" i="20"/>
  <c r="D73" i="20"/>
  <c r="O72" i="20"/>
  <c r="I59" i="5"/>
  <c r="I3" i="5" s="1"/>
  <c r="I4" i="5" s="1"/>
  <c r="L59" i="5"/>
  <c r="L3" i="5" s="1"/>
  <c r="L4" i="5" s="1"/>
  <c r="Q59" i="5"/>
  <c r="Q3" i="5" s="1"/>
  <c r="Q4" i="5" s="1"/>
  <c r="R59" i="5"/>
  <c r="R3" i="5" s="1"/>
  <c r="R4" i="5" s="1"/>
  <c r="O59" i="5"/>
  <c r="O3" i="5" s="1"/>
  <c r="O4" i="5" s="1"/>
  <c r="G59" i="5"/>
  <c r="G3" i="5" s="1"/>
  <c r="G4" i="5" s="1"/>
  <c r="N59" i="5"/>
  <c r="N3" i="5" s="1"/>
  <c r="N4" i="5" s="1"/>
  <c r="M59" i="5"/>
  <c r="M3" i="5" s="1"/>
  <c r="M4" i="5" s="1"/>
  <c r="S59" i="5"/>
  <c r="S3" i="5" s="1"/>
  <c r="S4" i="5" s="1"/>
  <c r="J59" i="5"/>
  <c r="J3" i="5" s="1"/>
  <c r="J4" i="5" s="1"/>
  <c r="E59" i="5"/>
  <c r="E3" i="5" s="1"/>
  <c r="E4" i="5" s="1"/>
  <c r="H59" i="5"/>
  <c r="H3" i="5" s="1"/>
  <c r="H4" i="5" s="1"/>
  <c r="C59" i="5"/>
  <c r="F59" i="5"/>
  <c r="F3" i="5" s="1"/>
  <c r="F4" i="5" s="1"/>
  <c r="P59" i="5"/>
  <c r="P3" i="5" s="1"/>
  <c r="P4" i="5" s="1"/>
  <c r="D55" i="5"/>
  <c r="K59" i="5"/>
  <c r="K3" i="5" s="1"/>
  <c r="K4" i="5" s="1"/>
  <c r="D56" i="5"/>
  <c r="S3" i="4"/>
  <c r="S4" i="4" s="1"/>
  <c r="P3" i="4"/>
  <c r="P4" i="4" s="1"/>
  <c r="I3" i="4"/>
  <c r="I4" i="4" s="1"/>
  <c r="R3" i="4"/>
  <c r="R4" i="4" s="1"/>
  <c r="K3" i="4"/>
  <c r="K4" i="4" s="1"/>
  <c r="Q3" i="4"/>
  <c r="Q4" i="4" s="1"/>
  <c r="M3" i="4"/>
  <c r="M4" i="4" s="1"/>
  <c r="G3" i="4"/>
  <c r="G4" i="4" s="1"/>
  <c r="N3" i="4"/>
  <c r="N4" i="4" s="1"/>
  <c r="J3" i="4"/>
  <c r="J4" i="4" s="1"/>
  <c r="L3" i="4"/>
  <c r="L4" i="4" s="1"/>
  <c r="H3" i="4"/>
  <c r="H4" i="4" s="1"/>
  <c r="T3" i="4"/>
  <c r="T4" i="4" s="1"/>
  <c r="F3" i="4"/>
  <c r="O3" i="4"/>
  <c r="O4" i="4" s="1"/>
  <c r="D69" i="12"/>
  <c r="D66" i="12"/>
  <c r="O66" i="12" s="1"/>
  <c r="O65" i="12"/>
  <c r="D65" i="14"/>
  <c r="O64" i="14"/>
  <c r="C64" i="7"/>
  <c r="B63" i="7"/>
  <c r="C65" i="11"/>
  <c r="B64" i="11"/>
  <c r="C64" i="14"/>
  <c r="B63" i="14"/>
  <c r="O64" i="8"/>
  <c r="D65" i="8"/>
  <c r="C64" i="12"/>
  <c r="B63" i="12"/>
  <c r="C69" i="9"/>
  <c r="B65" i="9"/>
  <c r="C35" i="9" s="1"/>
  <c r="B63" i="8"/>
  <c r="C64" i="8"/>
  <c r="O64" i="16"/>
  <c r="D65" i="16"/>
  <c r="O65" i="11"/>
  <c r="D69" i="11"/>
  <c r="D66" i="11"/>
  <c r="O66" i="11" s="1"/>
  <c r="C64" i="16"/>
  <c r="B63" i="16"/>
  <c r="D65" i="15"/>
  <c r="O64" i="15"/>
  <c r="D70" i="9"/>
  <c r="O69" i="9"/>
  <c r="C64" i="15"/>
  <c r="B63" i="15"/>
  <c r="B63" i="10"/>
  <c r="C64" i="10"/>
  <c r="O64" i="10"/>
  <c r="D65" i="10"/>
  <c r="D69" i="7"/>
  <c r="D66" i="7"/>
  <c r="O66" i="7" s="1"/>
  <c r="O65" i="7"/>
  <c r="C73" i="20" l="1"/>
  <c r="B72" i="20"/>
  <c r="D74" i="20"/>
  <c r="O73" i="20"/>
  <c r="D59" i="5"/>
  <c r="D3" i="5" s="1"/>
  <c r="D4" i="5" s="1"/>
  <c r="E3" i="4"/>
  <c r="F4" i="4"/>
  <c r="E4" i="4" s="1"/>
  <c r="C65" i="14"/>
  <c r="B64" i="14"/>
  <c r="D71" i="9"/>
  <c r="O70" i="9"/>
  <c r="D69" i="16"/>
  <c r="D66" i="16"/>
  <c r="O66" i="16" s="1"/>
  <c r="O65" i="16"/>
  <c r="O69" i="12"/>
  <c r="D70" i="12"/>
  <c r="C65" i="15"/>
  <c r="B64" i="15"/>
  <c r="D69" i="15"/>
  <c r="D66" i="15"/>
  <c r="O66" i="15" s="1"/>
  <c r="O65" i="15"/>
  <c r="B65" i="11"/>
  <c r="C35" i="11" s="1"/>
  <c r="C69" i="11"/>
  <c r="C65" i="8"/>
  <c r="B64" i="8"/>
  <c r="C65" i="12"/>
  <c r="B64" i="12"/>
  <c r="D70" i="7"/>
  <c r="O69" i="7"/>
  <c r="H35" i="9"/>
  <c r="I35" i="9" s="1"/>
  <c r="E35" i="9"/>
  <c r="J35" i="9"/>
  <c r="G35" i="9"/>
  <c r="D35" i="9"/>
  <c r="C36" i="9"/>
  <c r="D36" i="9" s="1"/>
  <c r="B64" i="16"/>
  <c r="C65" i="16"/>
  <c r="D66" i="8"/>
  <c r="O66" i="8" s="1"/>
  <c r="O65" i="8"/>
  <c r="D69" i="8"/>
  <c r="C65" i="7"/>
  <c r="B64" i="7"/>
  <c r="O65" i="10"/>
  <c r="D66" i="10"/>
  <c r="O66" i="10" s="1"/>
  <c r="D69" i="10"/>
  <c r="C70" i="9"/>
  <c r="B69" i="9"/>
  <c r="D69" i="14"/>
  <c r="D66" i="14"/>
  <c r="O66" i="14" s="1"/>
  <c r="O65" i="14"/>
  <c r="C65" i="10"/>
  <c r="B64" i="10"/>
  <c r="D70" i="11"/>
  <c r="O69" i="11"/>
  <c r="D75" i="20" l="1"/>
  <c r="O74" i="20"/>
  <c r="C74" i="20"/>
  <c r="B73" i="20"/>
  <c r="F35" i="9"/>
  <c r="L35" i="9"/>
  <c r="K35" i="9"/>
  <c r="M35" i="9" s="1"/>
  <c r="O69" i="14"/>
  <c r="D70" i="14"/>
  <c r="D70" i="8"/>
  <c r="O69" i="8"/>
  <c r="D71" i="7"/>
  <c r="O70" i="7"/>
  <c r="C70" i="11"/>
  <c r="B69" i="11"/>
  <c r="O70" i="11"/>
  <c r="D71" i="11"/>
  <c r="C36" i="11"/>
  <c r="D36" i="11" s="1"/>
  <c r="E35" i="11"/>
  <c r="J35" i="11"/>
  <c r="I35" i="11"/>
  <c r="H35" i="11"/>
  <c r="G35" i="11"/>
  <c r="D35" i="11"/>
  <c r="C69" i="7"/>
  <c r="B65" i="7"/>
  <c r="C35" i="7" s="1"/>
  <c r="C71" i="9"/>
  <c r="B70" i="9"/>
  <c r="C69" i="12"/>
  <c r="B65" i="12"/>
  <c r="C35" i="12" s="1"/>
  <c r="O69" i="10"/>
  <c r="D70" i="10"/>
  <c r="F36" i="9"/>
  <c r="E36" i="9"/>
  <c r="J36" i="9"/>
  <c r="K36" i="9"/>
  <c r="I36" i="9"/>
  <c r="H36" i="9"/>
  <c r="G36" i="9"/>
  <c r="D70" i="16"/>
  <c r="O69" i="16"/>
  <c r="B65" i="10"/>
  <c r="C35" i="10" s="1"/>
  <c r="C69" i="10"/>
  <c r="B65" i="16"/>
  <c r="C35" i="16" s="1"/>
  <c r="C69" i="16"/>
  <c r="B65" i="8"/>
  <c r="C35" i="8" s="1"/>
  <c r="C69" i="8"/>
  <c r="O69" i="15"/>
  <c r="D70" i="15"/>
  <c r="D72" i="9"/>
  <c r="O71" i="9"/>
  <c r="B65" i="15"/>
  <c r="C35" i="15" s="1"/>
  <c r="C69" i="15"/>
  <c r="D71" i="12"/>
  <c r="O70" i="12"/>
  <c r="B65" i="14"/>
  <c r="C35" i="14" s="1"/>
  <c r="C69" i="14"/>
  <c r="O75" i="20" l="1"/>
  <c r="D76" i="20"/>
  <c r="C75" i="20"/>
  <c r="B74" i="20"/>
  <c r="F35" i="11"/>
  <c r="K35" i="11"/>
  <c r="M35" i="11" s="1"/>
  <c r="B69" i="14"/>
  <c r="C70" i="14"/>
  <c r="C70" i="7"/>
  <c r="B69" i="7"/>
  <c r="C71" i="11"/>
  <c r="B70" i="11"/>
  <c r="D71" i="10"/>
  <c r="O70" i="10"/>
  <c r="L35" i="11"/>
  <c r="C70" i="10"/>
  <c r="B69" i="10"/>
  <c r="D72" i="12"/>
  <c r="O71" i="12"/>
  <c r="C70" i="8"/>
  <c r="B69" i="8"/>
  <c r="K36" i="11"/>
  <c r="J36" i="11"/>
  <c r="H36" i="11"/>
  <c r="F36" i="11"/>
  <c r="E36" i="11"/>
  <c r="I36" i="11"/>
  <c r="G36" i="11"/>
  <c r="D72" i="7"/>
  <c r="O71" i="7"/>
  <c r="D73" i="9"/>
  <c r="O72" i="9"/>
  <c r="D71" i="16"/>
  <c r="O70" i="16"/>
  <c r="J35" i="12"/>
  <c r="H35" i="12"/>
  <c r="I35" i="12" s="1"/>
  <c r="D36" i="12"/>
  <c r="C36" i="12"/>
  <c r="E35" i="12"/>
  <c r="D35" i="12"/>
  <c r="G35" i="12"/>
  <c r="C36" i="10"/>
  <c r="D36" i="10" s="1"/>
  <c r="D35" i="10"/>
  <c r="E35" i="10"/>
  <c r="J35" i="10"/>
  <c r="H35" i="10"/>
  <c r="G35" i="10"/>
  <c r="O70" i="15"/>
  <c r="D71" i="15"/>
  <c r="M36" i="9"/>
  <c r="C36" i="8"/>
  <c r="H35" i="8"/>
  <c r="I35" i="8" s="1"/>
  <c r="G35" i="8"/>
  <c r="E35" i="8"/>
  <c r="D36" i="8"/>
  <c r="D35" i="8"/>
  <c r="J35" i="8"/>
  <c r="C70" i="15"/>
  <c r="B69" i="15"/>
  <c r="C70" i="16"/>
  <c r="B69" i="16"/>
  <c r="L36" i="9"/>
  <c r="C70" i="12"/>
  <c r="B69" i="12"/>
  <c r="D71" i="8"/>
  <c r="O70" i="8"/>
  <c r="D36" i="15"/>
  <c r="C36" i="15"/>
  <c r="E35" i="15"/>
  <c r="F35" i="15" s="1"/>
  <c r="D35" i="15"/>
  <c r="J35" i="15"/>
  <c r="H35" i="15"/>
  <c r="I35" i="15" s="1"/>
  <c r="G35" i="15"/>
  <c r="D72" i="11"/>
  <c r="O71" i="11"/>
  <c r="O70" i="14"/>
  <c r="D71" i="14"/>
  <c r="J35" i="16"/>
  <c r="C36" i="16"/>
  <c r="H35" i="16"/>
  <c r="I35" i="16" s="1"/>
  <c r="K35" i="16" s="1"/>
  <c r="G35" i="16"/>
  <c r="E35" i="16"/>
  <c r="D35" i="16"/>
  <c r="F35" i="16" s="1"/>
  <c r="D36" i="16"/>
  <c r="H35" i="14"/>
  <c r="I35" i="14" s="1"/>
  <c r="G35" i="14"/>
  <c r="C36" i="14"/>
  <c r="D36" i="14" s="1"/>
  <c r="E35" i="14"/>
  <c r="D35" i="14"/>
  <c r="J35" i="14"/>
  <c r="C72" i="9"/>
  <c r="B71" i="9"/>
  <c r="J35" i="7"/>
  <c r="C36" i="7"/>
  <c r="E35" i="7"/>
  <c r="G35" i="7"/>
  <c r="D35" i="7"/>
  <c r="D36" i="7"/>
  <c r="H35" i="7"/>
  <c r="I35" i="7" s="1"/>
  <c r="F35" i="14" l="1"/>
  <c r="K35" i="14"/>
  <c r="M35" i="14" s="1"/>
  <c r="C76" i="20"/>
  <c r="B75" i="20"/>
  <c r="O76" i="20"/>
  <c r="D77" i="20"/>
  <c r="F35" i="12"/>
  <c r="F35" i="10"/>
  <c r="I35" i="10"/>
  <c r="L35" i="10" s="1"/>
  <c r="F35" i="8"/>
  <c r="K35" i="8"/>
  <c r="M35" i="8" s="1"/>
  <c r="F35" i="7"/>
  <c r="K35" i="7"/>
  <c r="M35" i="7" s="1"/>
  <c r="L35" i="15"/>
  <c r="K35" i="15"/>
  <c r="L35" i="12"/>
  <c r="K35" i="12"/>
  <c r="M36" i="11"/>
  <c r="L35" i="14"/>
  <c r="L35" i="16"/>
  <c r="L35" i="8"/>
  <c r="C71" i="12"/>
  <c r="B70" i="12"/>
  <c r="C71" i="10"/>
  <c r="B70" i="10"/>
  <c r="C72" i="11"/>
  <c r="B71" i="11"/>
  <c r="K36" i="8"/>
  <c r="H36" i="8"/>
  <c r="G36" i="8"/>
  <c r="F36" i="8"/>
  <c r="E36" i="8"/>
  <c r="J36" i="8"/>
  <c r="I36" i="8"/>
  <c r="O73" i="9"/>
  <c r="D74" i="9"/>
  <c r="L35" i="7"/>
  <c r="D72" i="15"/>
  <c r="O71" i="15"/>
  <c r="O72" i="7"/>
  <c r="D73" i="7"/>
  <c r="E36" i="14"/>
  <c r="K36" i="14"/>
  <c r="J36" i="14"/>
  <c r="I36" i="14"/>
  <c r="H36" i="14"/>
  <c r="F36" i="14"/>
  <c r="G36" i="14"/>
  <c r="B70" i="8"/>
  <c r="C71" i="8"/>
  <c r="C71" i="7"/>
  <c r="B70" i="7"/>
  <c r="H36" i="16"/>
  <c r="K36" i="16"/>
  <c r="J36" i="16"/>
  <c r="I36" i="16"/>
  <c r="F36" i="16"/>
  <c r="E36" i="16"/>
  <c r="G36" i="16"/>
  <c r="O71" i="8"/>
  <c r="D72" i="8"/>
  <c r="B70" i="16"/>
  <c r="C71" i="16"/>
  <c r="O71" i="16"/>
  <c r="D72" i="16"/>
  <c r="L36" i="11"/>
  <c r="C71" i="14"/>
  <c r="B70" i="14"/>
  <c r="D73" i="11"/>
  <c r="O72" i="11"/>
  <c r="D72" i="14"/>
  <c r="O71" i="14"/>
  <c r="M35" i="15"/>
  <c r="K36" i="10"/>
  <c r="I36" i="10"/>
  <c r="H36" i="10"/>
  <c r="F36" i="10"/>
  <c r="E36" i="10"/>
  <c r="J36" i="10"/>
  <c r="G36" i="10"/>
  <c r="O71" i="10"/>
  <c r="D72" i="10"/>
  <c r="K36" i="15"/>
  <c r="J36" i="15"/>
  <c r="I36" i="15"/>
  <c r="H36" i="15"/>
  <c r="F36" i="15"/>
  <c r="E36" i="15"/>
  <c r="G36" i="15"/>
  <c r="C71" i="15"/>
  <c r="B70" i="15"/>
  <c r="C73" i="9"/>
  <c r="B72" i="9"/>
  <c r="F36" i="7"/>
  <c r="K36" i="7"/>
  <c r="J36" i="7"/>
  <c r="I36" i="7"/>
  <c r="H36" i="7"/>
  <c r="E36" i="7"/>
  <c r="G36" i="7"/>
  <c r="M35" i="16"/>
  <c r="E36" i="12"/>
  <c r="K36" i="12"/>
  <c r="J36" i="12"/>
  <c r="H36" i="12"/>
  <c r="F36" i="12"/>
  <c r="I36" i="12"/>
  <c r="G36" i="12"/>
  <c r="O72" i="12"/>
  <c r="D73" i="12"/>
  <c r="L36" i="14" l="1"/>
  <c r="O77" i="20"/>
  <c r="D78" i="20"/>
  <c r="B76" i="20"/>
  <c r="C77" i="20"/>
  <c r="M35" i="12"/>
  <c r="K35" i="10"/>
  <c r="M35" i="10" s="1"/>
  <c r="L36" i="7"/>
  <c r="M36" i="14"/>
  <c r="L36" i="16"/>
  <c r="L36" i="8"/>
  <c r="M36" i="15"/>
  <c r="L36" i="10"/>
  <c r="L36" i="12"/>
  <c r="M36" i="12"/>
  <c r="C72" i="15"/>
  <c r="B71" i="15"/>
  <c r="D74" i="11"/>
  <c r="O73" i="11"/>
  <c r="B73" i="9"/>
  <c r="C74" i="9"/>
  <c r="C72" i="14"/>
  <c r="B71" i="14"/>
  <c r="C72" i="16"/>
  <c r="B71" i="16"/>
  <c r="C72" i="7"/>
  <c r="B71" i="7"/>
  <c r="D73" i="14"/>
  <c r="O72" i="14"/>
  <c r="D73" i="15"/>
  <c r="O72" i="15"/>
  <c r="M36" i="8"/>
  <c r="C73" i="11"/>
  <c r="B72" i="11"/>
  <c r="D74" i="12"/>
  <c r="O73" i="12"/>
  <c r="D73" i="10"/>
  <c r="O72" i="10"/>
  <c r="D73" i="8"/>
  <c r="O72" i="8"/>
  <c r="M36" i="16"/>
  <c r="O73" i="7"/>
  <c r="D74" i="7"/>
  <c r="M36" i="10"/>
  <c r="C72" i="8"/>
  <c r="B71" i="8"/>
  <c r="C72" i="10"/>
  <c r="B71" i="10"/>
  <c r="O72" i="16"/>
  <c r="D73" i="16"/>
  <c r="O74" i="9"/>
  <c r="D75" i="9"/>
  <c r="C72" i="12"/>
  <c r="B71" i="12"/>
  <c r="M36" i="7"/>
  <c r="L36" i="15"/>
  <c r="C78" i="20" l="1"/>
  <c r="B77" i="20"/>
  <c r="O78" i="20"/>
  <c r="D79" i="20"/>
  <c r="C74" i="11"/>
  <c r="B73" i="11"/>
  <c r="D74" i="8"/>
  <c r="O73" i="8"/>
  <c r="D74" i="10"/>
  <c r="O73" i="10"/>
  <c r="O75" i="9"/>
  <c r="D76" i="9"/>
  <c r="D74" i="15"/>
  <c r="O73" i="15"/>
  <c r="C73" i="15"/>
  <c r="B72" i="15"/>
  <c r="C73" i="10"/>
  <c r="B72" i="10"/>
  <c r="D75" i="11"/>
  <c r="O74" i="11"/>
  <c r="B72" i="8"/>
  <c r="C73" i="8"/>
  <c r="O74" i="7"/>
  <c r="D75" i="7"/>
  <c r="O74" i="12"/>
  <c r="D75" i="12"/>
  <c r="C73" i="14"/>
  <c r="B72" i="14"/>
  <c r="C73" i="7"/>
  <c r="B72" i="7"/>
  <c r="C73" i="12"/>
  <c r="B72" i="12"/>
  <c r="C73" i="16"/>
  <c r="B72" i="16"/>
  <c r="O73" i="16"/>
  <c r="D74" i="16"/>
  <c r="D74" i="14"/>
  <c r="O73" i="14"/>
  <c r="C75" i="9"/>
  <c r="B74" i="9"/>
  <c r="D80" i="20" l="1"/>
  <c r="O79" i="20"/>
  <c r="C79" i="20"/>
  <c r="B78" i="20"/>
  <c r="O75" i="7"/>
  <c r="D76" i="7"/>
  <c r="D75" i="14"/>
  <c r="O74" i="14"/>
  <c r="B73" i="8"/>
  <c r="C74" i="8"/>
  <c r="D75" i="16"/>
  <c r="O74" i="16"/>
  <c r="C74" i="15"/>
  <c r="B73" i="15"/>
  <c r="C74" i="14"/>
  <c r="B73" i="14"/>
  <c r="O75" i="11"/>
  <c r="D76" i="11"/>
  <c r="D75" i="8"/>
  <c r="O74" i="8"/>
  <c r="C74" i="12"/>
  <c r="B73" i="12"/>
  <c r="C74" i="16"/>
  <c r="B73" i="16"/>
  <c r="O75" i="12"/>
  <c r="D76" i="12"/>
  <c r="B75" i="9"/>
  <c r="C76" i="9"/>
  <c r="O76" i="9"/>
  <c r="D77" i="9"/>
  <c r="C74" i="7"/>
  <c r="B73" i="7"/>
  <c r="O74" i="10"/>
  <c r="D75" i="10"/>
  <c r="C74" i="10"/>
  <c r="B73" i="10"/>
  <c r="D75" i="15"/>
  <c r="O74" i="15"/>
  <c r="B74" i="11"/>
  <c r="C75" i="11"/>
  <c r="C80" i="20" l="1"/>
  <c r="B79" i="20"/>
  <c r="D81" i="20"/>
  <c r="O81" i="20" s="1"/>
  <c r="D84" i="20"/>
  <c r="O80" i="20"/>
  <c r="O75" i="15"/>
  <c r="D76" i="15"/>
  <c r="D76" i="16"/>
  <c r="O75" i="16"/>
  <c r="C75" i="10"/>
  <c r="B74" i="10"/>
  <c r="D76" i="10"/>
  <c r="O75" i="10"/>
  <c r="C75" i="14"/>
  <c r="B74" i="14"/>
  <c r="D78" i="9"/>
  <c r="O77" i="9"/>
  <c r="D77" i="7"/>
  <c r="O76" i="7"/>
  <c r="O76" i="11"/>
  <c r="D77" i="11"/>
  <c r="C77" i="9"/>
  <c r="B76" i="9"/>
  <c r="C75" i="8"/>
  <c r="B74" i="8"/>
  <c r="O75" i="14"/>
  <c r="D76" i="14"/>
  <c r="D76" i="8"/>
  <c r="O75" i="8"/>
  <c r="C75" i="16"/>
  <c r="B74" i="16"/>
  <c r="C76" i="11"/>
  <c r="B75" i="11"/>
  <c r="D77" i="12"/>
  <c r="O76" i="12"/>
  <c r="B74" i="12"/>
  <c r="C75" i="12"/>
  <c r="C75" i="15"/>
  <c r="B74" i="15"/>
  <c r="C75" i="7"/>
  <c r="B74" i="7"/>
  <c r="O84" i="20" l="1"/>
  <c r="D85" i="20"/>
  <c r="B80" i="20"/>
  <c r="C84" i="20"/>
  <c r="D78" i="7"/>
  <c r="O77" i="7"/>
  <c r="C76" i="10"/>
  <c r="B75" i="10"/>
  <c r="C76" i="15"/>
  <c r="B75" i="15"/>
  <c r="C76" i="16"/>
  <c r="B75" i="16"/>
  <c r="C76" i="12"/>
  <c r="B75" i="12"/>
  <c r="B75" i="8"/>
  <c r="C76" i="8"/>
  <c r="O76" i="14"/>
  <c r="D77" i="14"/>
  <c r="O76" i="8"/>
  <c r="D77" i="8"/>
  <c r="D79" i="9"/>
  <c r="O78" i="9"/>
  <c r="D77" i="16"/>
  <c r="O76" i="16"/>
  <c r="C78" i="9"/>
  <c r="B77" i="9"/>
  <c r="O76" i="15"/>
  <c r="D77" i="15"/>
  <c r="O77" i="12"/>
  <c r="D78" i="12"/>
  <c r="B75" i="14"/>
  <c r="C76" i="14"/>
  <c r="D78" i="11"/>
  <c r="O77" i="11"/>
  <c r="C76" i="7"/>
  <c r="B75" i="7"/>
  <c r="C77" i="11"/>
  <c r="B76" i="11"/>
  <c r="O76" i="10"/>
  <c r="D77" i="10"/>
  <c r="B84" i="20" l="1"/>
  <c r="C39" i="20" s="1"/>
  <c r="C85" i="20"/>
  <c r="G37" i="20"/>
  <c r="C38" i="20"/>
  <c r="D37" i="20"/>
  <c r="H37" i="20"/>
  <c r="I37" i="20" s="1"/>
  <c r="E37" i="20"/>
  <c r="O85" i="20"/>
  <c r="D86" i="20"/>
  <c r="O78" i="11"/>
  <c r="D79" i="11"/>
  <c r="C79" i="9"/>
  <c r="B78" i="9"/>
  <c r="B76" i="15"/>
  <c r="C77" i="15"/>
  <c r="O77" i="14"/>
  <c r="D78" i="14"/>
  <c r="O77" i="10"/>
  <c r="D78" i="10"/>
  <c r="B76" i="14"/>
  <c r="C77" i="14"/>
  <c r="C77" i="8"/>
  <c r="B76" i="8"/>
  <c r="D78" i="16"/>
  <c r="O77" i="16"/>
  <c r="B76" i="10"/>
  <c r="C77" i="10"/>
  <c r="D79" i="12"/>
  <c r="O78" i="12"/>
  <c r="B77" i="11"/>
  <c r="C78" i="11"/>
  <c r="D80" i="9"/>
  <c r="O79" i="9"/>
  <c r="B76" i="12"/>
  <c r="C77" i="12"/>
  <c r="D79" i="7"/>
  <c r="O78" i="7"/>
  <c r="O77" i="15"/>
  <c r="D78" i="15"/>
  <c r="D78" i="8"/>
  <c r="O77" i="8"/>
  <c r="C77" i="7"/>
  <c r="B76" i="7"/>
  <c r="C77" i="16"/>
  <c r="B76" i="16"/>
  <c r="F37" i="20" l="1"/>
  <c r="H38" i="20"/>
  <c r="I38" i="20" s="1"/>
  <c r="E38" i="20"/>
  <c r="G38" i="20"/>
  <c r="D38" i="20"/>
  <c r="O86" i="20"/>
  <c r="D87" i="20"/>
  <c r="B85" i="20"/>
  <c r="C86" i="20"/>
  <c r="C78" i="8"/>
  <c r="B77" i="8"/>
  <c r="C79" i="11"/>
  <c r="B78" i="11"/>
  <c r="B77" i="14"/>
  <c r="C78" i="14"/>
  <c r="D80" i="7"/>
  <c r="O79" i="7"/>
  <c r="C80" i="9"/>
  <c r="B79" i="9"/>
  <c r="C78" i="10"/>
  <c r="B77" i="10"/>
  <c r="D79" i="10"/>
  <c r="O78" i="10"/>
  <c r="D80" i="11"/>
  <c r="O79" i="11"/>
  <c r="O78" i="15"/>
  <c r="D79" i="15"/>
  <c r="C78" i="12"/>
  <c r="B77" i="12"/>
  <c r="C78" i="7"/>
  <c r="B77" i="7"/>
  <c r="B77" i="16"/>
  <c r="C78" i="16"/>
  <c r="O78" i="14"/>
  <c r="D79" i="14"/>
  <c r="C78" i="15"/>
  <c r="B77" i="15"/>
  <c r="D80" i="12"/>
  <c r="O79" i="12"/>
  <c r="D79" i="8"/>
  <c r="O78" i="8"/>
  <c r="D84" i="9"/>
  <c r="D81" i="9"/>
  <c r="O81" i="9" s="1"/>
  <c r="O80" i="9"/>
  <c r="D79" i="16"/>
  <c r="O78" i="16"/>
  <c r="F38" i="20" l="1"/>
  <c r="D88" i="20"/>
  <c r="O87" i="20"/>
  <c r="C87" i="20"/>
  <c r="B86" i="20"/>
  <c r="O79" i="10"/>
  <c r="D80" i="10"/>
  <c r="C79" i="14"/>
  <c r="B78" i="14"/>
  <c r="C79" i="10"/>
  <c r="B78" i="10"/>
  <c r="C80" i="11"/>
  <c r="B79" i="11"/>
  <c r="O79" i="16"/>
  <c r="D80" i="16"/>
  <c r="D80" i="14"/>
  <c r="O79" i="14"/>
  <c r="D80" i="15"/>
  <c r="O79" i="15"/>
  <c r="O80" i="12"/>
  <c r="D84" i="12"/>
  <c r="D81" i="12"/>
  <c r="O81" i="12" s="1"/>
  <c r="C79" i="12"/>
  <c r="B78" i="12"/>
  <c r="O84" i="9"/>
  <c r="D85" i="9"/>
  <c r="B80" i="9"/>
  <c r="C37" i="9" s="1"/>
  <c r="C84" i="9"/>
  <c r="B78" i="8"/>
  <c r="C79" i="8"/>
  <c r="C79" i="15"/>
  <c r="B78" i="15"/>
  <c r="C79" i="16"/>
  <c r="B78" i="16"/>
  <c r="C79" i="7"/>
  <c r="B78" i="7"/>
  <c r="O79" i="8"/>
  <c r="D80" i="8"/>
  <c r="D84" i="11"/>
  <c r="D81" i="11"/>
  <c r="O81" i="11" s="1"/>
  <c r="O80" i="11"/>
  <c r="O80" i="7"/>
  <c r="D84" i="7"/>
  <c r="D81" i="7"/>
  <c r="O81" i="7" s="1"/>
  <c r="D89" i="20" l="1"/>
  <c r="O88" i="20"/>
  <c r="C88" i="20"/>
  <c r="B87" i="20"/>
  <c r="B84" i="9"/>
  <c r="C85" i="9"/>
  <c r="C84" i="11"/>
  <c r="B80" i="11"/>
  <c r="C37" i="11" s="1"/>
  <c r="J37" i="9"/>
  <c r="H37" i="9"/>
  <c r="I37" i="9" s="1"/>
  <c r="C38" i="9"/>
  <c r="D38" i="9" s="1"/>
  <c r="E37" i="9"/>
  <c r="D37" i="9"/>
  <c r="G37" i="9"/>
  <c r="D81" i="8"/>
  <c r="O81" i="8" s="1"/>
  <c r="O80" i="8"/>
  <c r="D84" i="8"/>
  <c r="D84" i="15"/>
  <c r="D81" i="15"/>
  <c r="O81" i="15" s="1"/>
  <c r="O80" i="15"/>
  <c r="C80" i="10"/>
  <c r="B79" i="10"/>
  <c r="O84" i="11"/>
  <c r="D85" i="11"/>
  <c r="C80" i="15"/>
  <c r="B79" i="15"/>
  <c r="C80" i="16"/>
  <c r="B79" i="16"/>
  <c r="D84" i="14"/>
  <c r="D81" i="14"/>
  <c r="O81" i="14" s="1"/>
  <c r="O80" i="14"/>
  <c r="C80" i="14"/>
  <c r="B79" i="14"/>
  <c r="O85" i="9"/>
  <c r="D86" i="9"/>
  <c r="C80" i="12"/>
  <c r="B79" i="12"/>
  <c r="O80" i="16"/>
  <c r="D81" i="16"/>
  <c r="O81" i="16" s="1"/>
  <c r="D84" i="16"/>
  <c r="D84" i="10"/>
  <c r="D81" i="10"/>
  <c r="O81" i="10" s="1"/>
  <c r="O80" i="10"/>
  <c r="O84" i="12"/>
  <c r="D85" i="12"/>
  <c r="O84" i="7"/>
  <c r="D85" i="7"/>
  <c r="C80" i="7"/>
  <c r="B79" i="7"/>
  <c r="C80" i="8"/>
  <c r="B79" i="8"/>
  <c r="C89" i="20" l="1"/>
  <c r="B88" i="20"/>
  <c r="D90" i="20"/>
  <c r="O89" i="20"/>
  <c r="F37" i="9"/>
  <c r="K37" i="9"/>
  <c r="M37" i="9" s="1"/>
  <c r="C84" i="8"/>
  <c r="B80" i="8"/>
  <c r="C37" i="8" s="1"/>
  <c r="D86" i="12"/>
  <c r="O85" i="12"/>
  <c r="E38" i="9"/>
  <c r="F38" i="9" s="1"/>
  <c r="H38" i="9"/>
  <c r="I38" i="9" s="1"/>
  <c r="J38" i="9"/>
  <c r="G38" i="9"/>
  <c r="B80" i="12"/>
  <c r="C37" i="12" s="1"/>
  <c r="C84" i="12"/>
  <c r="L37" i="9"/>
  <c r="B80" i="14"/>
  <c r="C37" i="14" s="1"/>
  <c r="C84" i="14"/>
  <c r="C38" i="11"/>
  <c r="D38" i="11" s="1"/>
  <c r="D37" i="11"/>
  <c r="J37" i="11"/>
  <c r="H37" i="11"/>
  <c r="I37" i="11" s="1"/>
  <c r="E37" i="11"/>
  <c r="G37" i="11"/>
  <c r="D85" i="10"/>
  <c r="O84" i="10"/>
  <c r="D87" i="9"/>
  <c r="O86" i="9"/>
  <c r="C84" i="16"/>
  <c r="B80" i="16"/>
  <c r="C37" i="16" s="1"/>
  <c r="C85" i="11"/>
  <c r="B84" i="11"/>
  <c r="O85" i="11"/>
  <c r="D86" i="11"/>
  <c r="O84" i="14"/>
  <c r="D85" i="14"/>
  <c r="B80" i="7"/>
  <c r="C37" i="7" s="1"/>
  <c r="C84" i="7"/>
  <c r="D85" i="16"/>
  <c r="O84" i="16"/>
  <c r="O84" i="15"/>
  <c r="D85" i="15"/>
  <c r="C86" i="9"/>
  <c r="B85" i="9"/>
  <c r="C84" i="10"/>
  <c r="B80" i="10"/>
  <c r="C37" i="10" s="1"/>
  <c r="D86" i="7"/>
  <c r="O85" i="7"/>
  <c r="B80" i="15"/>
  <c r="C37" i="15" s="1"/>
  <c r="C84" i="15"/>
  <c r="D85" i="8"/>
  <c r="O84" i="8"/>
  <c r="D91" i="20" l="1"/>
  <c r="O90" i="20"/>
  <c r="C90" i="20"/>
  <c r="B89" i="20"/>
  <c r="F37" i="11"/>
  <c r="K37" i="11"/>
  <c r="M37" i="11" s="1"/>
  <c r="K38" i="9"/>
  <c r="L37" i="11"/>
  <c r="B84" i="10"/>
  <c r="C85" i="10"/>
  <c r="D86" i="16"/>
  <c r="O85" i="16"/>
  <c r="C86" i="11"/>
  <c r="B85" i="11"/>
  <c r="O85" i="10"/>
  <c r="D86" i="10"/>
  <c r="C85" i="12"/>
  <c r="B84" i="12"/>
  <c r="M38" i="9"/>
  <c r="C85" i="7"/>
  <c r="B84" i="7"/>
  <c r="H37" i="12"/>
  <c r="I37" i="12" s="1"/>
  <c r="D38" i="12"/>
  <c r="G37" i="12"/>
  <c r="C38" i="12"/>
  <c r="J37" i="12"/>
  <c r="E37" i="12"/>
  <c r="D37" i="12"/>
  <c r="O85" i="8"/>
  <c r="D86" i="8"/>
  <c r="H38" i="11"/>
  <c r="I38" i="11" s="1"/>
  <c r="J38" i="11"/>
  <c r="E38" i="11"/>
  <c r="F38" i="11" s="1"/>
  <c r="G38" i="11"/>
  <c r="C85" i="14"/>
  <c r="B84" i="14"/>
  <c r="C85" i="15"/>
  <c r="B84" i="15"/>
  <c r="O85" i="14"/>
  <c r="D86" i="14"/>
  <c r="D37" i="16"/>
  <c r="F37" i="16" s="1"/>
  <c r="K37" i="16"/>
  <c r="J37" i="16"/>
  <c r="D38" i="16"/>
  <c r="G37" i="16"/>
  <c r="I37" i="16"/>
  <c r="H37" i="16"/>
  <c r="E37" i="16"/>
  <c r="C38" i="16"/>
  <c r="H37" i="14"/>
  <c r="I37" i="14" s="1"/>
  <c r="G37" i="14"/>
  <c r="C38" i="14"/>
  <c r="D38" i="14" s="1"/>
  <c r="E37" i="14"/>
  <c r="D37" i="14"/>
  <c r="F37" i="14" s="1"/>
  <c r="J37" i="14"/>
  <c r="L38" i="9"/>
  <c r="O86" i="12"/>
  <c r="D87" i="12"/>
  <c r="J37" i="7"/>
  <c r="D38" i="7"/>
  <c r="C38" i="7"/>
  <c r="H37" i="7"/>
  <c r="I37" i="7" s="1"/>
  <c r="E37" i="7"/>
  <c r="D37" i="7"/>
  <c r="G37" i="7"/>
  <c r="C85" i="16"/>
  <c r="B84" i="16"/>
  <c r="D38" i="8"/>
  <c r="D37" i="8"/>
  <c r="E37" i="8"/>
  <c r="C38" i="8"/>
  <c r="J37" i="8"/>
  <c r="H37" i="8"/>
  <c r="I37" i="8" s="1"/>
  <c r="G37" i="8"/>
  <c r="H37" i="15"/>
  <c r="D38" i="15"/>
  <c r="C38" i="15"/>
  <c r="E37" i="15"/>
  <c r="F37" i="15" s="1"/>
  <c r="M37" i="15" s="1"/>
  <c r="D37" i="15"/>
  <c r="K37" i="15"/>
  <c r="J37" i="15"/>
  <c r="I37" i="15"/>
  <c r="G37" i="15"/>
  <c r="O85" i="15"/>
  <c r="D86" i="15"/>
  <c r="D87" i="11"/>
  <c r="O86" i="11"/>
  <c r="B84" i="8"/>
  <c r="C85" i="8"/>
  <c r="E37" i="10"/>
  <c r="D37" i="10"/>
  <c r="H37" i="10"/>
  <c r="C38" i="10"/>
  <c r="D38" i="10" s="1"/>
  <c r="J37" i="10"/>
  <c r="G37" i="10"/>
  <c r="C87" i="9"/>
  <c r="B86" i="9"/>
  <c r="D87" i="7"/>
  <c r="O86" i="7"/>
  <c r="D88" i="9"/>
  <c r="O87" i="9"/>
  <c r="K37" i="14" l="1"/>
  <c r="M37" i="14" s="1"/>
  <c r="C91" i="20"/>
  <c r="B90" i="20"/>
  <c r="O91" i="20"/>
  <c r="D92" i="20"/>
  <c r="K37" i="12"/>
  <c r="F37" i="12"/>
  <c r="F37" i="10"/>
  <c r="I37" i="10"/>
  <c r="K37" i="10" s="1"/>
  <c r="M37" i="10" s="1"/>
  <c r="K38" i="11"/>
  <c r="M38" i="11" s="1"/>
  <c r="F37" i="8"/>
  <c r="K37" i="8"/>
  <c r="M37" i="8" s="1"/>
  <c r="F37" i="7"/>
  <c r="K37" i="7"/>
  <c r="M37" i="7" s="1"/>
  <c r="M37" i="16"/>
  <c r="L37" i="15"/>
  <c r="D89" i="9"/>
  <c r="O88" i="9"/>
  <c r="E38" i="14"/>
  <c r="F38" i="14" s="1"/>
  <c r="J38" i="14"/>
  <c r="H38" i="14"/>
  <c r="I38" i="14" s="1"/>
  <c r="G38" i="14"/>
  <c r="O86" i="14"/>
  <c r="D87" i="14"/>
  <c r="J38" i="10"/>
  <c r="H38" i="10"/>
  <c r="E38" i="10"/>
  <c r="F38" i="10" s="1"/>
  <c r="G38" i="10"/>
  <c r="L37" i="7"/>
  <c r="L37" i="16"/>
  <c r="M37" i="12"/>
  <c r="B86" i="11"/>
  <c r="C87" i="11"/>
  <c r="B85" i="15"/>
  <c r="C86" i="15"/>
  <c r="L38" i="11"/>
  <c r="H38" i="12"/>
  <c r="I38" i="12" s="1"/>
  <c r="K38" i="12" s="1"/>
  <c r="E38" i="12"/>
  <c r="F38" i="12" s="1"/>
  <c r="G38" i="12"/>
  <c r="J38" i="12"/>
  <c r="B85" i="12"/>
  <c r="C86" i="12"/>
  <c r="B85" i="8"/>
  <c r="C86" i="8"/>
  <c r="D88" i="12"/>
  <c r="O87" i="12"/>
  <c r="D88" i="7"/>
  <c r="O87" i="7"/>
  <c r="D88" i="11"/>
  <c r="O87" i="11"/>
  <c r="L37" i="8"/>
  <c r="H38" i="7"/>
  <c r="I38" i="7" s="1"/>
  <c r="G38" i="7"/>
  <c r="J38" i="7"/>
  <c r="E38" i="7"/>
  <c r="F38" i="7" s="1"/>
  <c r="L37" i="14"/>
  <c r="D87" i="16"/>
  <c r="O86" i="16"/>
  <c r="C88" i="9"/>
  <c r="B87" i="9"/>
  <c r="O86" i="15"/>
  <c r="D87" i="15"/>
  <c r="C86" i="16"/>
  <c r="B85" i="16"/>
  <c r="C86" i="14"/>
  <c r="B85" i="14"/>
  <c r="D87" i="8"/>
  <c r="O86" i="8"/>
  <c r="C86" i="10"/>
  <c r="B85" i="10"/>
  <c r="E38" i="15"/>
  <c r="F38" i="15" s="1"/>
  <c r="J38" i="15"/>
  <c r="K38" i="15" s="1"/>
  <c r="I38" i="15"/>
  <c r="H38" i="15"/>
  <c r="G38" i="15"/>
  <c r="H38" i="16"/>
  <c r="I38" i="16" s="1"/>
  <c r="K38" i="16" s="1"/>
  <c r="G38" i="16"/>
  <c r="J38" i="16"/>
  <c r="E38" i="16"/>
  <c r="F38" i="16" s="1"/>
  <c r="C86" i="7"/>
  <c r="B85" i="7"/>
  <c r="L37" i="10"/>
  <c r="E38" i="8"/>
  <c r="F38" i="8" s="1"/>
  <c r="J38" i="8"/>
  <c r="H38" i="8"/>
  <c r="I38" i="8" s="1"/>
  <c r="G38" i="8"/>
  <c r="L37" i="12"/>
  <c r="D87" i="10"/>
  <c r="O86" i="10"/>
  <c r="K38" i="14" l="1"/>
  <c r="M38" i="14" s="1"/>
  <c r="O92" i="20"/>
  <c r="D93" i="20"/>
  <c r="C92" i="20"/>
  <c r="B91" i="20"/>
  <c r="I38" i="10"/>
  <c r="K38" i="10" s="1"/>
  <c r="M38" i="10" s="1"/>
  <c r="K38" i="8"/>
  <c r="M38" i="8" s="1"/>
  <c r="K38" i="7"/>
  <c r="M38" i="7" s="1"/>
  <c r="L38" i="15"/>
  <c r="L38" i="10"/>
  <c r="L38" i="16"/>
  <c r="C87" i="16"/>
  <c r="B86" i="16"/>
  <c r="D89" i="11"/>
  <c r="O88" i="11"/>
  <c r="C88" i="11"/>
  <c r="B87" i="11"/>
  <c r="O87" i="15"/>
  <c r="D88" i="15"/>
  <c r="M38" i="12"/>
  <c r="L38" i="8"/>
  <c r="D88" i="8"/>
  <c r="O87" i="8"/>
  <c r="C87" i="12"/>
  <c r="B86" i="12"/>
  <c r="O87" i="14"/>
  <c r="D88" i="14"/>
  <c r="D88" i="10"/>
  <c r="O87" i="10"/>
  <c r="C87" i="7"/>
  <c r="B86" i="7"/>
  <c r="B86" i="14"/>
  <c r="C87" i="14"/>
  <c r="C89" i="9"/>
  <c r="B88" i="9"/>
  <c r="L38" i="12"/>
  <c r="B86" i="15"/>
  <c r="C87" i="15"/>
  <c r="M38" i="16"/>
  <c r="M38" i="15"/>
  <c r="D88" i="16"/>
  <c r="O87" i="16"/>
  <c r="D89" i="7"/>
  <c r="O88" i="7"/>
  <c r="L38" i="14"/>
  <c r="C87" i="8"/>
  <c r="B86" i="8"/>
  <c r="C87" i="10"/>
  <c r="B86" i="10"/>
  <c r="L38" i="7"/>
  <c r="D89" i="12"/>
  <c r="O88" i="12"/>
  <c r="D90" i="9"/>
  <c r="O89" i="9"/>
  <c r="O93" i="20" l="1"/>
  <c r="D94" i="20"/>
  <c r="B92" i="20"/>
  <c r="C93" i="20"/>
  <c r="O88" i="10"/>
  <c r="D89" i="10"/>
  <c r="O88" i="8"/>
  <c r="D89" i="8"/>
  <c r="B87" i="10"/>
  <c r="C88" i="10"/>
  <c r="C89" i="11"/>
  <c r="B88" i="11"/>
  <c r="C90" i="9"/>
  <c r="B89" i="9"/>
  <c r="C88" i="14"/>
  <c r="B87" i="14"/>
  <c r="D89" i="14"/>
  <c r="O88" i="14"/>
  <c r="B87" i="8"/>
  <c r="C88" i="8"/>
  <c r="O90" i="9"/>
  <c r="D91" i="9"/>
  <c r="D90" i="11"/>
  <c r="O89" i="11"/>
  <c r="O88" i="16"/>
  <c r="D89" i="16"/>
  <c r="C88" i="15"/>
  <c r="B87" i="15"/>
  <c r="O89" i="12"/>
  <c r="D90" i="12"/>
  <c r="O89" i="7"/>
  <c r="D90" i="7"/>
  <c r="C88" i="7"/>
  <c r="B87" i="7"/>
  <c r="C88" i="12"/>
  <c r="B87" i="12"/>
  <c r="D89" i="15"/>
  <c r="O88" i="15"/>
  <c r="B87" i="16"/>
  <c r="C88" i="16"/>
  <c r="B93" i="20" l="1"/>
  <c r="C94" i="20"/>
  <c r="O94" i="20"/>
  <c r="D95" i="20"/>
  <c r="B90" i="9"/>
  <c r="C91" i="9"/>
  <c r="D91" i="12"/>
  <c r="O90" i="12"/>
  <c r="O90" i="11"/>
  <c r="D91" i="11"/>
  <c r="D90" i="14"/>
  <c r="O89" i="14"/>
  <c r="C90" i="11"/>
  <c r="B89" i="11"/>
  <c r="O90" i="7"/>
  <c r="D91" i="7"/>
  <c r="C89" i="10"/>
  <c r="B88" i="10"/>
  <c r="O91" i="9"/>
  <c r="D92" i="9"/>
  <c r="C89" i="14"/>
  <c r="B88" i="14"/>
  <c r="D90" i="15"/>
  <c r="O89" i="15"/>
  <c r="C89" i="8"/>
  <c r="B88" i="8"/>
  <c r="D90" i="8"/>
  <c r="O89" i="8"/>
  <c r="C89" i="16"/>
  <c r="B88" i="16"/>
  <c r="C89" i="12"/>
  <c r="B88" i="12"/>
  <c r="C89" i="15"/>
  <c r="B88" i="15"/>
  <c r="C89" i="7"/>
  <c r="B88" i="7"/>
  <c r="O89" i="16"/>
  <c r="D90" i="16"/>
  <c r="D90" i="10"/>
  <c r="O89" i="10"/>
  <c r="D96" i="20" l="1"/>
  <c r="O96" i="20" s="1"/>
  <c r="D99" i="20"/>
  <c r="O95" i="20"/>
  <c r="C95" i="20"/>
  <c r="B94" i="20"/>
  <c r="O90" i="10"/>
  <c r="D91" i="10"/>
  <c r="O91" i="11"/>
  <c r="D92" i="11"/>
  <c r="O90" i="16"/>
  <c r="D91" i="16"/>
  <c r="C90" i="12"/>
  <c r="B89" i="12"/>
  <c r="B89" i="8"/>
  <c r="C90" i="8"/>
  <c r="B89" i="10"/>
  <c r="C90" i="10"/>
  <c r="O91" i="7"/>
  <c r="D92" i="7"/>
  <c r="C90" i="15"/>
  <c r="B89" i="15"/>
  <c r="C90" i="16"/>
  <c r="B89" i="16"/>
  <c r="D91" i="15"/>
  <c r="O90" i="15"/>
  <c r="O91" i="12"/>
  <c r="D92" i="12"/>
  <c r="D91" i="8"/>
  <c r="O90" i="8"/>
  <c r="C90" i="14"/>
  <c r="B89" i="14"/>
  <c r="C91" i="11"/>
  <c r="B90" i="11"/>
  <c r="C92" i="9"/>
  <c r="B91" i="9"/>
  <c r="D91" i="14"/>
  <c r="O90" i="14"/>
  <c r="C90" i="7"/>
  <c r="B89" i="7"/>
  <c r="O92" i="9"/>
  <c r="D93" i="9"/>
  <c r="B95" i="20" l="1"/>
  <c r="C99" i="20"/>
  <c r="O99" i="20"/>
  <c r="D100" i="20"/>
  <c r="C91" i="15"/>
  <c r="B90" i="15"/>
  <c r="C91" i="12"/>
  <c r="B90" i="12"/>
  <c r="O92" i="12"/>
  <c r="D93" i="12"/>
  <c r="O92" i="7"/>
  <c r="D93" i="7"/>
  <c r="D92" i="16"/>
  <c r="O91" i="16"/>
  <c r="B91" i="11"/>
  <c r="C92" i="11"/>
  <c r="C91" i="7"/>
  <c r="B90" i="7"/>
  <c r="C91" i="10"/>
  <c r="B90" i="10"/>
  <c r="O92" i="11"/>
  <c r="D93" i="11"/>
  <c r="C91" i="14"/>
  <c r="B90" i="14"/>
  <c r="D92" i="15"/>
  <c r="O91" i="15"/>
  <c r="B92" i="9"/>
  <c r="C93" i="9"/>
  <c r="D92" i="14"/>
  <c r="O91" i="14"/>
  <c r="O91" i="8"/>
  <c r="D92" i="8"/>
  <c r="B90" i="8"/>
  <c r="C91" i="8"/>
  <c r="O91" i="10"/>
  <c r="D92" i="10"/>
  <c r="O93" i="9"/>
  <c r="D94" i="9"/>
  <c r="C91" i="16"/>
  <c r="B90" i="16"/>
  <c r="O100" i="20" l="1"/>
  <c r="D101" i="20"/>
  <c r="H39" i="20"/>
  <c r="I39" i="20" s="1"/>
  <c r="E39" i="20"/>
  <c r="G39" i="20"/>
  <c r="C40" i="20"/>
  <c r="D39" i="20"/>
  <c r="C100" i="20"/>
  <c r="B99" i="20"/>
  <c r="C41" i="20" s="1"/>
  <c r="C92" i="14"/>
  <c r="B91" i="14"/>
  <c r="B91" i="7"/>
  <c r="C92" i="7"/>
  <c r="D93" i="8"/>
  <c r="O92" i="8"/>
  <c r="D95" i="9"/>
  <c r="O94" i="9"/>
  <c r="D94" i="12"/>
  <c r="O93" i="12"/>
  <c r="C92" i="16"/>
  <c r="B91" i="16"/>
  <c r="D93" i="10"/>
  <c r="O92" i="10"/>
  <c r="B92" i="11"/>
  <c r="C93" i="11"/>
  <c r="O92" i="14"/>
  <c r="D93" i="14"/>
  <c r="C94" i="9"/>
  <c r="B93" i="9"/>
  <c r="B91" i="12"/>
  <c r="C92" i="12"/>
  <c r="O93" i="11"/>
  <c r="D94" i="11"/>
  <c r="C92" i="8"/>
  <c r="B91" i="8"/>
  <c r="D94" i="7"/>
  <c r="O93" i="7"/>
  <c r="O92" i="15"/>
  <c r="D93" i="15"/>
  <c r="C92" i="10"/>
  <c r="B91" i="10"/>
  <c r="D93" i="16"/>
  <c r="O92" i="16"/>
  <c r="C92" i="15"/>
  <c r="B91" i="15"/>
  <c r="C101" i="20" l="1"/>
  <c r="B100" i="20"/>
  <c r="K40" i="20"/>
  <c r="I40" i="20"/>
  <c r="H40" i="20"/>
  <c r="G40" i="20"/>
  <c r="E40" i="20"/>
  <c r="F40" i="20"/>
  <c r="D40" i="20"/>
  <c r="F39" i="20"/>
  <c r="O101" i="20"/>
  <c r="D102" i="20"/>
  <c r="C93" i="16"/>
  <c r="B92" i="16"/>
  <c r="D99" i="9"/>
  <c r="D96" i="9"/>
  <c r="O96" i="9" s="1"/>
  <c r="O95" i="9"/>
  <c r="O93" i="14"/>
  <c r="D94" i="14"/>
  <c r="C93" i="15"/>
  <c r="B92" i="15"/>
  <c r="O93" i="8"/>
  <c r="D94" i="8"/>
  <c r="D94" i="16"/>
  <c r="O93" i="16"/>
  <c r="C94" i="11"/>
  <c r="B93" i="11"/>
  <c r="C93" i="7"/>
  <c r="B92" i="7"/>
  <c r="D95" i="7"/>
  <c r="O94" i="7"/>
  <c r="D95" i="11"/>
  <c r="O94" i="11"/>
  <c r="B92" i="10"/>
  <c r="C93" i="10"/>
  <c r="B92" i="8"/>
  <c r="C93" i="8"/>
  <c r="O93" i="15"/>
  <c r="D94" i="15"/>
  <c r="C93" i="12"/>
  <c r="B92" i="12"/>
  <c r="C95" i="9"/>
  <c r="B94" i="9"/>
  <c r="O93" i="10"/>
  <c r="D94" i="10"/>
  <c r="O94" i="12"/>
  <c r="D95" i="12"/>
  <c r="C93" i="14"/>
  <c r="B92" i="14"/>
  <c r="M40" i="20" l="1"/>
  <c r="O102" i="20"/>
  <c r="D103" i="20"/>
  <c r="B101" i="20"/>
  <c r="C102" i="20"/>
  <c r="B93" i="15"/>
  <c r="C94" i="15"/>
  <c r="D99" i="12"/>
  <c r="D96" i="12"/>
  <c r="O96" i="12" s="1"/>
  <c r="O95" i="12"/>
  <c r="O94" i="15"/>
  <c r="D95" i="15"/>
  <c r="O94" i="14"/>
  <c r="D95" i="14"/>
  <c r="D99" i="11"/>
  <c r="D96" i="11"/>
  <c r="O96" i="11" s="1"/>
  <c r="O95" i="11"/>
  <c r="D95" i="16"/>
  <c r="O94" i="16"/>
  <c r="D95" i="10"/>
  <c r="O94" i="10"/>
  <c r="B93" i="8"/>
  <c r="C94" i="8"/>
  <c r="D95" i="8"/>
  <c r="O94" i="8"/>
  <c r="C94" i="14"/>
  <c r="B93" i="14"/>
  <c r="D99" i="7"/>
  <c r="D96" i="7"/>
  <c r="O96" i="7" s="1"/>
  <c r="O95" i="7"/>
  <c r="C95" i="11"/>
  <c r="B94" i="11"/>
  <c r="O99" i="9"/>
  <c r="D100" i="9"/>
  <c r="B95" i="9"/>
  <c r="C39" i="9" s="1"/>
  <c r="C99" i="9"/>
  <c r="C94" i="7"/>
  <c r="B93" i="7"/>
  <c r="B93" i="12"/>
  <c r="C94" i="12"/>
  <c r="C94" i="10"/>
  <c r="B93" i="10"/>
  <c r="C94" i="16"/>
  <c r="B93" i="16"/>
  <c r="D104" i="20" l="1"/>
  <c r="O103" i="20"/>
  <c r="C103" i="20"/>
  <c r="B102" i="20"/>
  <c r="C95" i="10"/>
  <c r="B94" i="10"/>
  <c r="O99" i="7"/>
  <c r="D100" i="7"/>
  <c r="D99" i="10"/>
  <c r="D96" i="10"/>
  <c r="O96" i="10" s="1"/>
  <c r="O95" i="10"/>
  <c r="D99" i="15"/>
  <c r="D96" i="15"/>
  <c r="O96" i="15" s="1"/>
  <c r="O95" i="15"/>
  <c r="J39" i="9"/>
  <c r="D40" i="9"/>
  <c r="H39" i="9"/>
  <c r="I39" i="9" s="1"/>
  <c r="E39" i="9"/>
  <c r="D39" i="9"/>
  <c r="C40" i="9"/>
  <c r="G39" i="9"/>
  <c r="B94" i="14"/>
  <c r="C95" i="14"/>
  <c r="D99" i="16"/>
  <c r="D96" i="16"/>
  <c r="O96" i="16" s="1"/>
  <c r="O95" i="16"/>
  <c r="O100" i="9"/>
  <c r="D101" i="9"/>
  <c r="C95" i="12"/>
  <c r="B94" i="12"/>
  <c r="D99" i="8"/>
  <c r="D96" i="8"/>
  <c r="O96" i="8" s="1"/>
  <c r="O95" i="8"/>
  <c r="D100" i="12"/>
  <c r="O99" i="12"/>
  <c r="B94" i="16"/>
  <c r="C95" i="16"/>
  <c r="B95" i="11"/>
  <c r="C39" i="11" s="1"/>
  <c r="C99" i="11"/>
  <c r="C95" i="8"/>
  <c r="B94" i="8"/>
  <c r="O99" i="11"/>
  <c r="D100" i="11"/>
  <c r="B94" i="15"/>
  <c r="C95" i="15"/>
  <c r="B99" i="9"/>
  <c r="C100" i="9"/>
  <c r="C95" i="7"/>
  <c r="B94" i="7"/>
  <c r="D99" i="14"/>
  <c r="D96" i="14"/>
  <c r="O96" i="14" s="1"/>
  <c r="O95" i="14"/>
  <c r="C42" i="20" l="1"/>
  <c r="C104" i="20"/>
  <c r="B103" i="20"/>
  <c r="D105" i="20"/>
  <c r="O104" i="20"/>
  <c r="F39" i="9"/>
  <c r="K39" i="9"/>
  <c r="M39" i="9" s="1"/>
  <c r="D100" i="15"/>
  <c r="O99" i="15"/>
  <c r="B95" i="7"/>
  <c r="C39" i="7" s="1"/>
  <c r="C99" i="7"/>
  <c r="B95" i="8"/>
  <c r="C39" i="8" s="1"/>
  <c r="C99" i="8"/>
  <c r="C101" i="9"/>
  <c r="B100" i="9"/>
  <c r="C100" i="11"/>
  <c r="B99" i="11"/>
  <c r="O99" i="8"/>
  <c r="D100" i="8"/>
  <c r="L39" i="9"/>
  <c r="O99" i="10"/>
  <c r="D100" i="10"/>
  <c r="C99" i="16"/>
  <c r="B95" i="16"/>
  <c r="C39" i="16" s="1"/>
  <c r="B95" i="12"/>
  <c r="C39" i="12" s="1"/>
  <c r="C99" i="12"/>
  <c r="O99" i="16"/>
  <c r="D100" i="16"/>
  <c r="O100" i="7"/>
  <c r="D101" i="7"/>
  <c r="H39" i="11"/>
  <c r="E39" i="11"/>
  <c r="D39" i="11"/>
  <c r="F39" i="11" s="1"/>
  <c r="J39" i="11"/>
  <c r="C40" i="11"/>
  <c r="D40" i="11" s="1"/>
  <c r="I39" i="11"/>
  <c r="G39" i="11"/>
  <c r="B95" i="14"/>
  <c r="C39" i="14" s="1"/>
  <c r="C99" i="14"/>
  <c r="H40" i="9"/>
  <c r="F40" i="9"/>
  <c r="K40" i="9"/>
  <c r="J40" i="9"/>
  <c r="I40" i="9"/>
  <c r="E40" i="9"/>
  <c r="G40" i="9"/>
  <c r="O100" i="11"/>
  <c r="D101" i="11"/>
  <c r="O101" i="9"/>
  <c r="D102" i="9"/>
  <c r="B95" i="15"/>
  <c r="C39" i="15" s="1"/>
  <c r="C99" i="15"/>
  <c r="D100" i="14"/>
  <c r="O99" i="14"/>
  <c r="O100" i="12"/>
  <c r="D101" i="12"/>
  <c r="C99" i="10"/>
  <c r="B95" i="10"/>
  <c r="C39" i="10" s="1"/>
  <c r="D106" i="20" l="1"/>
  <c r="O105" i="20"/>
  <c r="C105" i="20"/>
  <c r="B104" i="20"/>
  <c r="I42" i="20"/>
  <c r="F42" i="20"/>
  <c r="K42" i="20"/>
  <c r="K39" i="11"/>
  <c r="M39" i="11" s="1"/>
  <c r="E40" i="11"/>
  <c r="J40" i="11"/>
  <c r="I40" i="11"/>
  <c r="H40" i="11"/>
  <c r="K40" i="11"/>
  <c r="F40" i="11"/>
  <c r="G40" i="11"/>
  <c r="C100" i="8"/>
  <c r="B99" i="8"/>
  <c r="O102" i="9"/>
  <c r="D103" i="9"/>
  <c r="D101" i="16"/>
  <c r="O100" i="16"/>
  <c r="H39" i="8"/>
  <c r="I39" i="8" s="1"/>
  <c r="E39" i="8"/>
  <c r="D39" i="8"/>
  <c r="C40" i="8"/>
  <c r="D40" i="8" s="1"/>
  <c r="J39" i="8"/>
  <c r="G39" i="8"/>
  <c r="C100" i="10"/>
  <c r="B99" i="10"/>
  <c r="O101" i="12"/>
  <c r="D102" i="12"/>
  <c r="M40" i="9"/>
  <c r="D101" i="8"/>
  <c r="O100" i="8"/>
  <c r="C100" i="7"/>
  <c r="B99" i="7"/>
  <c r="C100" i="12"/>
  <c r="B99" i="12"/>
  <c r="D39" i="7"/>
  <c r="F39" i="7" s="1"/>
  <c r="H39" i="7"/>
  <c r="G39" i="7"/>
  <c r="E39" i="7"/>
  <c r="C40" i="7"/>
  <c r="D40" i="7" s="1"/>
  <c r="J39" i="7"/>
  <c r="I39" i="7"/>
  <c r="O101" i="11"/>
  <c r="D102" i="11"/>
  <c r="C100" i="14"/>
  <c r="B99" i="14"/>
  <c r="D39" i="12"/>
  <c r="J39" i="12"/>
  <c r="I39" i="12"/>
  <c r="H39" i="12"/>
  <c r="C40" i="12"/>
  <c r="D40" i="12" s="1"/>
  <c r="E39" i="12"/>
  <c r="G39" i="12"/>
  <c r="H39" i="10"/>
  <c r="C40" i="10"/>
  <c r="E39" i="10"/>
  <c r="J39" i="10"/>
  <c r="G39" i="10"/>
  <c r="D39" i="10"/>
  <c r="D40" i="10"/>
  <c r="J39" i="14"/>
  <c r="H39" i="14"/>
  <c r="I39" i="14" s="1"/>
  <c r="C40" i="14"/>
  <c r="D40" i="14" s="1"/>
  <c r="E39" i="14"/>
  <c r="D39" i="14"/>
  <c r="F39" i="14" s="1"/>
  <c r="G39" i="14"/>
  <c r="E39" i="16"/>
  <c r="F39" i="16" s="1"/>
  <c r="M39" i="16" s="1"/>
  <c r="D39" i="16"/>
  <c r="K39" i="16"/>
  <c r="H39" i="16"/>
  <c r="D40" i="16"/>
  <c r="C40" i="16"/>
  <c r="J39" i="16"/>
  <c r="I39" i="16"/>
  <c r="L39" i="16" s="1"/>
  <c r="G39" i="16"/>
  <c r="B100" i="11"/>
  <c r="C101" i="11"/>
  <c r="D101" i="15"/>
  <c r="O100" i="15"/>
  <c r="C100" i="15"/>
  <c r="B99" i="15"/>
  <c r="B99" i="16"/>
  <c r="C100" i="16"/>
  <c r="D101" i="14"/>
  <c r="O100" i="14"/>
  <c r="I39" i="15"/>
  <c r="K39" i="15" s="1"/>
  <c r="H39" i="15"/>
  <c r="D40" i="15"/>
  <c r="C40" i="15"/>
  <c r="E39" i="15"/>
  <c r="F39" i="15" s="1"/>
  <c r="D39" i="15"/>
  <c r="J39" i="15"/>
  <c r="G39" i="15"/>
  <c r="L40" i="9"/>
  <c r="L39" i="11"/>
  <c r="O101" i="7"/>
  <c r="D102" i="7"/>
  <c r="O100" i="10"/>
  <c r="D101" i="10"/>
  <c r="B101" i="9"/>
  <c r="C102" i="9"/>
  <c r="K39" i="14" l="1"/>
  <c r="M39" i="14" s="1"/>
  <c r="C106" i="20"/>
  <c r="B105" i="20"/>
  <c r="D107" i="20"/>
  <c r="O106" i="20"/>
  <c r="K39" i="12"/>
  <c r="F39" i="12"/>
  <c r="I39" i="10"/>
  <c r="F39" i="10"/>
  <c r="F39" i="8"/>
  <c r="K39" i="8"/>
  <c r="M39" i="8" s="1"/>
  <c r="K39" i="7"/>
  <c r="L39" i="10"/>
  <c r="K39" i="10"/>
  <c r="M39" i="10" s="1"/>
  <c r="L39" i="7"/>
  <c r="C101" i="10"/>
  <c r="B100" i="10"/>
  <c r="C101" i="8"/>
  <c r="B100" i="8"/>
  <c r="C103" i="9"/>
  <c r="B102" i="9"/>
  <c r="L39" i="15"/>
  <c r="D102" i="8"/>
  <c r="O101" i="8"/>
  <c r="C101" i="15"/>
  <c r="B100" i="15"/>
  <c r="F40" i="14"/>
  <c r="E40" i="14"/>
  <c r="K40" i="14"/>
  <c r="J40" i="14"/>
  <c r="I40" i="14"/>
  <c r="H40" i="14"/>
  <c r="G40" i="14"/>
  <c r="M39" i="12"/>
  <c r="L39" i="8"/>
  <c r="M40" i="11"/>
  <c r="I40" i="7"/>
  <c r="H40" i="7"/>
  <c r="E40" i="7"/>
  <c r="K40" i="7"/>
  <c r="J40" i="7"/>
  <c r="G40" i="7"/>
  <c r="F40" i="7"/>
  <c r="D102" i="16"/>
  <c r="O101" i="16"/>
  <c r="O101" i="15"/>
  <c r="D102" i="15"/>
  <c r="I40" i="12"/>
  <c r="F40" i="12"/>
  <c r="E40" i="12"/>
  <c r="K40" i="12"/>
  <c r="J40" i="12"/>
  <c r="H40" i="12"/>
  <c r="G40" i="12"/>
  <c r="B100" i="12"/>
  <c r="C101" i="12"/>
  <c r="D102" i="10"/>
  <c r="O101" i="10"/>
  <c r="D103" i="7"/>
  <c r="O102" i="7"/>
  <c r="M39" i="15"/>
  <c r="C102" i="11"/>
  <c r="B101" i="11"/>
  <c r="L39" i="14"/>
  <c r="C101" i="14"/>
  <c r="B100" i="14"/>
  <c r="M39" i="7"/>
  <c r="D103" i="12"/>
  <c r="O102" i="12"/>
  <c r="E40" i="8"/>
  <c r="J40" i="8"/>
  <c r="K40" i="8"/>
  <c r="I40" i="8"/>
  <c r="H40" i="8"/>
  <c r="G40" i="8"/>
  <c r="F40" i="8"/>
  <c r="D104" i="9"/>
  <c r="O103" i="9"/>
  <c r="L40" i="11"/>
  <c r="F40" i="15"/>
  <c r="E40" i="15"/>
  <c r="K40" i="15"/>
  <c r="J40" i="15"/>
  <c r="I40" i="15"/>
  <c r="L40" i="15" s="1"/>
  <c r="G40" i="15"/>
  <c r="H40" i="15"/>
  <c r="C101" i="16"/>
  <c r="B100" i="16"/>
  <c r="J40" i="16"/>
  <c r="I40" i="16"/>
  <c r="H40" i="16"/>
  <c r="E40" i="16"/>
  <c r="K40" i="16"/>
  <c r="G40" i="16"/>
  <c r="F40" i="16"/>
  <c r="O101" i="14"/>
  <c r="D102" i="14"/>
  <c r="E40" i="10"/>
  <c r="K40" i="10"/>
  <c r="J40" i="10"/>
  <c r="I40" i="10"/>
  <c r="H40" i="10"/>
  <c r="G40" i="10"/>
  <c r="F40" i="10"/>
  <c r="L39" i="12"/>
  <c r="O102" i="11"/>
  <c r="D103" i="11"/>
  <c r="C101" i="7"/>
  <c r="B100" i="7"/>
  <c r="L40" i="14" l="1"/>
  <c r="C107" i="20"/>
  <c r="B106" i="20"/>
  <c r="O107" i="20"/>
  <c r="D108" i="20"/>
  <c r="M40" i="14"/>
  <c r="M40" i="12"/>
  <c r="M40" i="8"/>
  <c r="L40" i="7"/>
  <c r="L40" i="8"/>
  <c r="L40" i="10"/>
  <c r="B101" i="10"/>
  <c r="C102" i="10"/>
  <c r="D104" i="11"/>
  <c r="O103" i="11"/>
  <c r="L40" i="16"/>
  <c r="M40" i="7"/>
  <c r="C102" i="7"/>
  <c r="B101" i="7"/>
  <c r="C102" i="15"/>
  <c r="B101" i="15"/>
  <c r="M40" i="15"/>
  <c r="D104" i="7"/>
  <c r="O103" i="7"/>
  <c r="L40" i="12"/>
  <c r="O103" i="12"/>
  <c r="D104" i="12"/>
  <c r="M40" i="16"/>
  <c r="C102" i="16"/>
  <c r="B101" i="16"/>
  <c r="O102" i="10"/>
  <c r="D103" i="10"/>
  <c r="O102" i="15"/>
  <c r="D103" i="15"/>
  <c r="O102" i="14"/>
  <c r="D103" i="14"/>
  <c r="M40" i="10"/>
  <c r="C103" i="11"/>
  <c r="B102" i="11"/>
  <c r="O102" i="8"/>
  <c r="D103" i="8"/>
  <c r="C102" i="14"/>
  <c r="B101" i="14"/>
  <c r="D103" i="16"/>
  <c r="O102" i="16"/>
  <c r="D105" i="9"/>
  <c r="O104" i="9"/>
  <c r="C102" i="12"/>
  <c r="B101" i="12"/>
  <c r="C104" i="9"/>
  <c r="B103" i="9"/>
  <c r="B101" i="8"/>
  <c r="C102" i="8"/>
  <c r="O108" i="20" l="1"/>
  <c r="D109" i="20"/>
  <c r="C108" i="20"/>
  <c r="B107" i="20"/>
  <c r="C104" i="11"/>
  <c r="B103" i="11"/>
  <c r="B102" i="8"/>
  <c r="C103" i="8"/>
  <c r="C103" i="16"/>
  <c r="B102" i="16"/>
  <c r="D104" i="16"/>
  <c r="O103" i="16"/>
  <c r="D106" i="9"/>
  <c r="O105" i="9"/>
  <c r="D105" i="12"/>
  <c r="O104" i="12"/>
  <c r="O103" i="15"/>
  <c r="D104" i="15"/>
  <c r="C103" i="15"/>
  <c r="B102" i="15"/>
  <c r="C103" i="14"/>
  <c r="O103" i="8"/>
  <c r="D104" i="8"/>
  <c r="D105" i="11"/>
  <c r="O104" i="11"/>
  <c r="C105" i="9"/>
  <c r="B104" i="9"/>
  <c r="B102" i="12"/>
  <c r="C103" i="12"/>
  <c r="D104" i="10"/>
  <c r="O103" i="10"/>
  <c r="C103" i="7"/>
  <c r="B102" i="7"/>
  <c r="C103" i="10"/>
  <c r="B102" i="10"/>
  <c r="O103" i="14"/>
  <c r="D104" i="14"/>
  <c r="D105" i="7"/>
  <c r="O104" i="7"/>
  <c r="C109" i="20" l="1"/>
  <c r="B108" i="20"/>
  <c r="O109" i="20"/>
  <c r="D110" i="20"/>
  <c r="D106" i="7"/>
  <c r="O105" i="7"/>
  <c r="C104" i="7"/>
  <c r="B103" i="7"/>
  <c r="D106" i="11"/>
  <c r="O105" i="11"/>
  <c r="D105" i="8"/>
  <c r="O104" i="8"/>
  <c r="C105" i="11"/>
  <c r="B104" i="11"/>
  <c r="D105" i="10"/>
  <c r="O104" i="10"/>
  <c r="O104" i="14"/>
  <c r="D105" i="14"/>
  <c r="C104" i="12"/>
  <c r="B103" i="12"/>
  <c r="O104" i="16"/>
  <c r="D105" i="16"/>
  <c r="C104" i="14"/>
  <c r="D106" i="12"/>
  <c r="O105" i="12"/>
  <c r="D107" i="9"/>
  <c r="O106" i="9"/>
  <c r="B103" i="16"/>
  <c r="C104" i="16"/>
  <c r="O104" i="15"/>
  <c r="D105" i="15"/>
  <c r="C104" i="10"/>
  <c r="B103" i="10"/>
  <c r="C106" i="9"/>
  <c r="B105" i="9"/>
  <c r="B103" i="15"/>
  <c r="C104" i="15"/>
  <c r="C104" i="8"/>
  <c r="B103" i="8"/>
  <c r="D111" i="20" l="1"/>
  <c r="O111" i="20" s="1"/>
  <c r="D114" i="20"/>
  <c r="O110" i="20"/>
  <c r="B109" i="20"/>
  <c r="C110" i="20"/>
  <c r="B104" i="16"/>
  <c r="C105" i="16"/>
  <c r="C105" i="14"/>
  <c r="B104" i="14"/>
  <c r="C105" i="15"/>
  <c r="B104" i="15"/>
  <c r="O105" i="10"/>
  <c r="D106" i="10"/>
  <c r="D107" i="11"/>
  <c r="O106" i="11"/>
  <c r="O106" i="12"/>
  <c r="D107" i="12"/>
  <c r="O105" i="16"/>
  <c r="D106" i="16"/>
  <c r="O105" i="8"/>
  <c r="D106" i="8"/>
  <c r="C107" i="9"/>
  <c r="B106" i="9"/>
  <c r="C106" i="11"/>
  <c r="B105" i="11"/>
  <c r="C105" i="7"/>
  <c r="B104" i="7"/>
  <c r="B104" i="10"/>
  <c r="C105" i="10"/>
  <c r="O107" i="9"/>
  <c r="D108" i="9"/>
  <c r="C105" i="12"/>
  <c r="B104" i="12"/>
  <c r="O106" i="7"/>
  <c r="D107" i="7"/>
  <c r="B104" i="8"/>
  <c r="C105" i="8"/>
  <c r="D106" i="15"/>
  <c r="O105" i="15"/>
  <c r="D106" i="14"/>
  <c r="O105" i="14"/>
  <c r="B110" i="20" l="1"/>
  <c r="C114" i="20"/>
  <c r="D115" i="20"/>
  <c r="O114" i="20"/>
  <c r="C106" i="12"/>
  <c r="B105" i="12"/>
  <c r="O106" i="16"/>
  <c r="D107" i="16"/>
  <c r="D107" i="10"/>
  <c r="O106" i="10"/>
  <c r="C106" i="7"/>
  <c r="B105" i="7"/>
  <c r="C106" i="15"/>
  <c r="B105" i="15"/>
  <c r="D107" i="8"/>
  <c r="O106" i="8"/>
  <c r="D108" i="12"/>
  <c r="O107" i="12"/>
  <c r="O108" i="9"/>
  <c r="D109" i="9"/>
  <c r="C106" i="10"/>
  <c r="B105" i="10"/>
  <c r="C107" i="11"/>
  <c r="B106" i="11"/>
  <c r="C106" i="14"/>
  <c r="B105" i="14"/>
  <c r="D107" i="14"/>
  <c r="O106" i="14"/>
  <c r="C106" i="8"/>
  <c r="B105" i="8"/>
  <c r="O107" i="7"/>
  <c r="D108" i="7"/>
  <c r="C106" i="16"/>
  <c r="B105" i="16"/>
  <c r="D107" i="15"/>
  <c r="O106" i="15"/>
  <c r="B107" i="9"/>
  <c r="C108" i="9"/>
  <c r="O107" i="11"/>
  <c r="D108" i="11"/>
  <c r="O115" i="20" l="1"/>
  <c r="D116" i="20"/>
  <c r="C115" i="20"/>
  <c r="B114" i="20"/>
  <c r="H41" i="20"/>
  <c r="I41" i="20" s="1"/>
  <c r="G41" i="20"/>
  <c r="D41" i="20"/>
  <c r="E41" i="20"/>
  <c r="E42" i="20"/>
  <c r="H42" i="20"/>
  <c r="G42" i="20"/>
  <c r="M42" i="20" s="1"/>
  <c r="D42" i="20"/>
  <c r="O108" i="12"/>
  <c r="D109" i="12"/>
  <c r="O107" i="10"/>
  <c r="D108" i="10"/>
  <c r="O108" i="7"/>
  <c r="D109" i="7"/>
  <c r="O107" i="16"/>
  <c r="D108" i="16"/>
  <c r="O108" i="11"/>
  <c r="D109" i="11"/>
  <c r="C108" i="11"/>
  <c r="B107" i="11"/>
  <c r="O107" i="8"/>
  <c r="D108" i="8"/>
  <c r="C107" i="16"/>
  <c r="B106" i="16"/>
  <c r="C109" i="9"/>
  <c r="B108" i="9"/>
  <c r="B106" i="8"/>
  <c r="C107" i="8"/>
  <c r="B106" i="10"/>
  <c r="C107" i="10"/>
  <c r="C107" i="15"/>
  <c r="B106" i="15"/>
  <c r="C107" i="12"/>
  <c r="B106" i="12"/>
  <c r="O109" i="9"/>
  <c r="D110" i="9"/>
  <c r="C107" i="14"/>
  <c r="B106" i="14"/>
  <c r="D108" i="15"/>
  <c r="O107" i="15"/>
  <c r="D108" i="14"/>
  <c r="O107" i="14"/>
  <c r="C107" i="7"/>
  <c r="B106" i="7"/>
  <c r="F41" i="20" l="1"/>
  <c r="C116" i="20"/>
  <c r="B115" i="20"/>
  <c r="O116" i="20"/>
  <c r="D117" i="20"/>
  <c r="C108" i="16"/>
  <c r="B107" i="16"/>
  <c r="D114" i="9"/>
  <c r="D111" i="9"/>
  <c r="O111" i="9" s="1"/>
  <c r="O110" i="9"/>
  <c r="C108" i="8"/>
  <c r="B107" i="8"/>
  <c r="D109" i="8"/>
  <c r="O108" i="8"/>
  <c r="O109" i="7"/>
  <c r="D110" i="7"/>
  <c r="D109" i="14"/>
  <c r="O108" i="14"/>
  <c r="C108" i="7"/>
  <c r="B107" i="7"/>
  <c r="O108" i="10"/>
  <c r="D109" i="10"/>
  <c r="D109" i="16"/>
  <c r="O108" i="16"/>
  <c r="O108" i="15"/>
  <c r="D109" i="15"/>
  <c r="C108" i="12"/>
  <c r="B107" i="12"/>
  <c r="B109" i="9"/>
  <c r="C110" i="9"/>
  <c r="B108" i="11"/>
  <c r="C109" i="11"/>
  <c r="O109" i="11"/>
  <c r="D110" i="11"/>
  <c r="O109" i="12"/>
  <c r="D110" i="12"/>
  <c r="C108" i="10"/>
  <c r="B107" i="10"/>
  <c r="C108" i="14"/>
  <c r="B107" i="14"/>
  <c r="C108" i="15"/>
  <c r="B107" i="15"/>
  <c r="O117" i="20" l="1"/>
  <c r="D118" i="20"/>
  <c r="C117" i="20"/>
  <c r="B116" i="20"/>
  <c r="O109" i="15"/>
  <c r="D110" i="15"/>
  <c r="C109" i="15"/>
  <c r="B108" i="15"/>
  <c r="O109" i="14"/>
  <c r="D110" i="14"/>
  <c r="D114" i="7"/>
  <c r="D111" i="7"/>
  <c r="O111" i="7" s="1"/>
  <c r="O110" i="7"/>
  <c r="D115" i="9"/>
  <c r="O114" i="9"/>
  <c r="C109" i="7"/>
  <c r="B108" i="7"/>
  <c r="C109" i="10"/>
  <c r="B108" i="10"/>
  <c r="D110" i="16"/>
  <c r="O109" i="16"/>
  <c r="C109" i="8"/>
  <c r="B108" i="8"/>
  <c r="D114" i="12"/>
  <c r="D111" i="12"/>
  <c r="O111" i="12" s="1"/>
  <c r="O110" i="12"/>
  <c r="B110" i="9"/>
  <c r="C41" i="9" s="1"/>
  <c r="C114" i="9"/>
  <c r="D110" i="10"/>
  <c r="O109" i="10"/>
  <c r="C109" i="16"/>
  <c r="B108" i="16"/>
  <c r="B108" i="12"/>
  <c r="C109" i="12"/>
  <c r="C110" i="11"/>
  <c r="B109" i="11"/>
  <c r="D110" i="8"/>
  <c r="O109" i="8"/>
  <c r="C109" i="14"/>
  <c r="B108" i="14"/>
  <c r="D114" i="11"/>
  <c r="D111" i="11"/>
  <c r="O111" i="11" s="1"/>
  <c r="O110" i="11"/>
  <c r="B117" i="20" l="1"/>
  <c r="C118" i="20"/>
  <c r="O118" i="20"/>
  <c r="D119" i="20"/>
  <c r="C110" i="12"/>
  <c r="B109" i="12"/>
  <c r="D115" i="11"/>
  <c r="O114" i="11"/>
  <c r="B109" i="10"/>
  <c r="C110" i="10"/>
  <c r="D115" i="12"/>
  <c r="O114" i="12"/>
  <c r="C110" i="7"/>
  <c r="B109" i="7"/>
  <c r="C110" i="16"/>
  <c r="B109" i="16"/>
  <c r="C110" i="14"/>
  <c r="B109" i="14"/>
  <c r="B109" i="8"/>
  <c r="C110" i="8"/>
  <c r="D116" i="9"/>
  <c r="O115" i="9"/>
  <c r="O110" i="14"/>
  <c r="D111" i="14"/>
  <c r="O111" i="14" s="1"/>
  <c r="D114" i="14"/>
  <c r="O110" i="8"/>
  <c r="D114" i="8"/>
  <c r="D111" i="8"/>
  <c r="O111" i="8" s="1"/>
  <c r="D114" i="10"/>
  <c r="D111" i="10"/>
  <c r="O111" i="10" s="1"/>
  <c r="O110" i="10"/>
  <c r="C110" i="15"/>
  <c r="B109" i="15"/>
  <c r="C115" i="9"/>
  <c r="B114" i="9"/>
  <c r="O110" i="16"/>
  <c r="D111" i="16"/>
  <c r="O111" i="16" s="1"/>
  <c r="D114" i="16"/>
  <c r="D114" i="15"/>
  <c r="D111" i="15"/>
  <c r="O111" i="15" s="1"/>
  <c r="O110" i="15"/>
  <c r="C114" i="11"/>
  <c r="B110" i="11"/>
  <c r="C41" i="11" s="1"/>
  <c r="D41" i="9"/>
  <c r="J41" i="9"/>
  <c r="H41" i="9"/>
  <c r="I41" i="9" s="1"/>
  <c r="E41" i="9"/>
  <c r="D42" i="9"/>
  <c r="C42" i="9"/>
  <c r="G41" i="9"/>
  <c r="D115" i="7"/>
  <c r="O114" i="7"/>
  <c r="D120" i="20" l="1"/>
  <c r="O119" i="20"/>
  <c r="C119" i="20"/>
  <c r="B118" i="20"/>
  <c r="F41" i="9"/>
  <c r="K41" i="9"/>
  <c r="M41" i="9" s="1"/>
  <c r="C114" i="14"/>
  <c r="B110" i="14"/>
  <c r="C41" i="14" s="1"/>
  <c r="O114" i="16"/>
  <c r="D115" i="16"/>
  <c r="B110" i="15"/>
  <c r="C41" i="15" s="1"/>
  <c r="C114" i="15"/>
  <c r="O115" i="12"/>
  <c r="D116" i="12"/>
  <c r="D115" i="14"/>
  <c r="O114" i="14"/>
  <c r="C114" i="10"/>
  <c r="B110" i="10"/>
  <c r="C41" i="10" s="1"/>
  <c r="L41" i="9"/>
  <c r="I41" i="11"/>
  <c r="H41" i="11"/>
  <c r="C42" i="11"/>
  <c r="E41" i="11"/>
  <c r="D41" i="11"/>
  <c r="F41" i="11" s="1"/>
  <c r="G41" i="11"/>
  <c r="D42" i="11"/>
  <c r="J41" i="11"/>
  <c r="O114" i="10"/>
  <c r="D115" i="10"/>
  <c r="O116" i="9"/>
  <c r="D117" i="9"/>
  <c r="D115" i="15"/>
  <c r="O114" i="15"/>
  <c r="I42" i="9"/>
  <c r="H42" i="9"/>
  <c r="E42" i="9"/>
  <c r="J42" i="9"/>
  <c r="F42" i="9"/>
  <c r="K42" i="9"/>
  <c r="G42" i="9"/>
  <c r="C115" i="11"/>
  <c r="B114" i="11"/>
  <c r="C116" i="9"/>
  <c r="B115" i="9"/>
  <c r="B110" i="8"/>
  <c r="C41" i="8" s="1"/>
  <c r="C114" i="8"/>
  <c r="B110" i="16"/>
  <c r="C41" i="16" s="1"/>
  <c r="C114" i="16"/>
  <c r="D116" i="11"/>
  <c r="O115" i="11"/>
  <c r="O114" i="8"/>
  <c r="D115" i="8"/>
  <c r="O115" i="7"/>
  <c r="D116" i="7"/>
  <c r="B110" i="7"/>
  <c r="C41" i="7" s="1"/>
  <c r="C114" i="7"/>
  <c r="C114" i="12"/>
  <c r="B110" i="12"/>
  <c r="C41" i="12" s="1"/>
  <c r="C42" i="14" l="1"/>
  <c r="D42" i="14" s="1"/>
  <c r="C120" i="20"/>
  <c r="B119" i="20"/>
  <c r="D121" i="20"/>
  <c r="O120" i="20"/>
  <c r="L41" i="11"/>
  <c r="K41" i="11"/>
  <c r="M41" i="11" s="1"/>
  <c r="D117" i="12"/>
  <c r="O116" i="12"/>
  <c r="O116" i="7"/>
  <c r="D117" i="7"/>
  <c r="C115" i="8"/>
  <c r="B114" i="8"/>
  <c r="M42" i="9"/>
  <c r="C42" i="8"/>
  <c r="D42" i="8" s="1"/>
  <c r="J41" i="8"/>
  <c r="H41" i="8"/>
  <c r="I41" i="8" s="1"/>
  <c r="G41" i="8"/>
  <c r="E41" i="8"/>
  <c r="D41" i="8"/>
  <c r="D116" i="10"/>
  <c r="O115" i="10"/>
  <c r="C115" i="15"/>
  <c r="B114" i="15"/>
  <c r="E41" i="12"/>
  <c r="J41" i="12"/>
  <c r="H41" i="12"/>
  <c r="I41" i="12" s="1"/>
  <c r="C42" i="12"/>
  <c r="D42" i="12" s="1"/>
  <c r="G41" i="12"/>
  <c r="D41" i="12"/>
  <c r="J41" i="15"/>
  <c r="H41" i="15"/>
  <c r="I41" i="15" s="1"/>
  <c r="K41" i="15" s="1"/>
  <c r="C42" i="15"/>
  <c r="D42" i="15" s="1"/>
  <c r="F41" i="15"/>
  <c r="E41" i="15"/>
  <c r="D41" i="15"/>
  <c r="G41" i="15"/>
  <c r="C117" i="9"/>
  <c r="B116" i="9"/>
  <c r="D42" i="10"/>
  <c r="C42" i="10"/>
  <c r="J41" i="10"/>
  <c r="H41" i="10"/>
  <c r="E41" i="10"/>
  <c r="I41" i="10" s="1"/>
  <c r="D41" i="10"/>
  <c r="G41" i="10"/>
  <c r="O115" i="16"/>
  <c r="D116" i="16"/>
  <c r="C42" i="16"/>
  <c r="E41" i="16"/>
  <c r="D41" i="16"/>
  <c r="F41" i="16" s="1"/>
  <c r="I41" i="16"/>
  <c r="L41" i="16" s="1"/>
  <c r="D42" i="16"/>
  <c r="J41" i="16"/>
  <c r="H41" i="16"/>
  <c r="G41" i="16"/>
  <c r="O117" i="9"/>
  <c r="D118" i="9"/>
  <c r="D116" i="8"/>
  <c r="O115" i="8"/>
  <c r="C115" i="12"/>
  <c r="B114" i="12"/>
  <c r="C115" i="7"/>
  <c r="B114" i="7"/>
  <c r="L42" i="9"/>
  <c r="C115" i="10"/>
  <c r="B114" i="10"/>
  <c r="E41" i="7"/>
  <c r="D41" i="7"/>
  <c r="I41" i="7"/>
  <c r="H41" i="7"/>
  <c r="D42" i="7"/>
  <c r="C42" i="7"/>
  <c r="J41" i="7"/>
  <c r="G41" i="7"/>
  <c r="F41" i="7"/>
  <c r="O116" i="11"/>
  <c r="D117" i="11"/>
  <c r="B115" i="11"/>
  <c r="C116" i="11"/>
  <c r="F42" i="11"/>
  <c r="E42" i="11"/>
  <c r="K42" i="11"/>
  <c r="J42" i="11"/>
  <c r="I42" i="11"/>
  <c r="H42" i="11"/>
  <c r="G42" i="11"/>
  <c r="J41" i="14"/>
  <c r="D41" i="14"/>
  <c r="E41" i="14"/>
  <c r="C115" i="16"/>
  <c r="B114" i="16"/>
  <c r="D116" i="15"/>
  <c r="O115" i="15"/>
  <c r="D116" i="14"/>
  <c r="O115" i="14"/>
  <c r="C115" i="14"/>
  <c r="B114" i="14"/>
  <c r="I41" i="14" l="1"/>
  <c r="K41" i="14" s="1"/>
  <c r="P22" i="14" s="1"/>
  <c r="F41" i="14"/>
  <c r="J102" i="14" s="1"/>
  <c r="D122" i="20"/>
  <c r="O121" i="20"/>
  <c r="C121" i="20"/>
  <c r="B120" i="20"/>
  <c r="F41" i="12"/>
  <c r="F41" i="10"/>
  <c r="K41" i="10"/>
  <c r="M41" i="10" s="1"/>
  <c r="F41" i="8"/>
  <c r="K41" i="8"/>
  <c r="M41" i="8" s="1"/>
  <c r="K41" i="7"/>
  <c r="L41" i="12"/>
  <c r="K41" i="12"/>
  <c r="M41" i="12" s="1"/>
  <c r="K41" i="16"/>
  <c r="M41" i="15"/>
  <c r="L41" i="7"/>
  <c r="L42" i="11"/>
  <c r="C116" i="7"/>
  <c r="B115" i="7"/>
  <c r="D117" i="14"/>
  <c r="O116" i="14"/>
  <c r="F42" i="14"/>
  <c r="J42" i="14"/>
  <c r="I42" i="14"/>
  <c r="H42" i="14"/>
  <c r="E42" i="14"/>
  <c r="M42" i="11"/>
  <c r="M41" i="7"/>
  <c r="D117" i="10"/>
  <c r="O116" i="10"/>
  <c r="C117" i="11"/>
  <c r="B116" i="11"/>
  <c r="C116" i="12"/>
  <c r="B115" i="12"/>
  <c r="B115" i="8"/>
  <c r="C116" i="8"/>
  <c r="F42" i="10"/>
  <c r="K42" i="10"/>
  <c r="J42" i="10"/>
  <c r="I42" i="10"/>
  <c r="H42" i="10"/>
  <c r="G42" i="10"/>
  <c r="E42" i="10"/>
  <c r="O117" i="7"/>
  <c r="D118" i="7"/>
  <c r="O116" i="15"/>
  <c r="D117" i="15"/>
  <c r="B115" i="10"/>
  <c r="C116" i="10"/>
  <c r="O117" i="11"/>
  <c r="D118" i="11"/>
  <c r="J42" i="7"/>
  <c r="I42" i="7"/>
  <c r="H42" i="7"/>
  <c r="G42" i="7"/>
  <c r="F42" i="7"/>
  <c r="E42" i="7"/>
  <c r="K42" i="7"/>
  <c r="O116" i="8"/>
  <c r="D117" i="8"/>
  <c r="M41" i="16"/>
  <c r="F42" i="15"/>
  <c r="E42" i="15"/>
  <c r="K42" i="15"/>
  <c r="J42" i="15"/>
  <c r="I42" i="15"/>
  <c r="H42" i="15"/>
  <c r="G42" i="15"/>
  <c r="C116" i="16"/>
  <c r="B115" i="16"/>
  <c r="O118" i="9"/>
  <c r="D119" i="9"/>
  <c r="K42" i="16"/>
  <c r="J42" i="16"/>
  <c r="I42" i="16"/>
  <c r="F42" i="16"/>
  <c r="H42" i="16"/>
  <c r="G42" i="16"/>
  <c r="E42" i="16"/>
  <c r="L41" i="10"/>
  <c r="C116" i="15"/>
  <c r="B115" i="15"/>
  <c r="C116" i="14"/>
  <c r="B115" i="14"/>
  <c r="O116" i="16"/>
  <c r="D117" i="16"/>
  <c r="J42" i="12"/>
  <c r="H42" i="12"/>
  <c r="F42" i="12"/>
  <c r="E42" i="12"/>
  <c r="K42" i="12"/>
  <c r="I42" i="12"/>
  <c r="G42" i="12"/>
  <c r="F42" i="8"/>
  <c r="K42" i="8"/>
  <c r="J42" i="8"/>
  <c r="I42" i="8"/>
  <c r="H42" i="8"/>
  <c r="G42" i="8"/>
  <c r="E42" i="8"/>
  <c r="O117" i="12"/>
  <c r="D118" i="12"/>
  <c r="C118" i="9"/>
  <c r="B117" i="9"/>
  <c r="L41" i="15"/>
  <c r="L41" i="8"/>
  <c r="L41" i="14" l="1"/>
  <c r="J103" i="14"/>
  <c r="G42" i="14" s="1"/>
  <c r="J111" i="14"/>
  <c r="G41" i="14"/>
  <c r="M41" i="14" s="1"/>
  <c r="C122" i="20"/>
  <c r="B121" i="20"/>
  <c r="D123" i="20"/>
  <c r="O122" i="20"/>
  <c r="L42" i="12"/>
  <c r="M42" i="7"/>
  <c r="L42" i="16"/>
  <c r="L42" i="10"/>
  <c r="M42" i="15"/>
  <c r="L42" i="14"/>
  <c r="L42" i="7"/>
  <c r="L42" i="15"/>
  <c r="C117" i="16"/>
  <c r="B116" i="16"/>
  <c r="M42" i="12"/>
  <c r="O118" i="12"/>
  <c r="D119" i="12"/>
  <c r="M42" i="8"/>
  <c r="C117" i="15"/>
  <c r="B116" i="15"/>
  <c r="O118" i="11"/>
  <c r="D119" i="11"/>
  <c r="C117" i="12"/>
  <c r="B116" i="12"/>
  <c r="B116" i="8"/>
  <c r="C117" i="8"/>
  <c r="C117" i="14"/>
  <c r="B116" i="14"/>
  <c r="C119" i="9"/>
  <c r="B118" i="9"/>
  <c r="O119" i="9"/>
  <c r="D120" i="9"/>
  <c r="O118" i="7"/>
  <c r="D119" i="7"/>
  <c r="M42" i="10"/>
  <c r="D118" i="14"/>
  <c r="O117" i="14"/>
  <c r="L42" i="8"/>
  <c r="C117" i="10"/>
  <c r="B116" i="10"/>
  <c r="B117" i="11"/>
  <c r="C118" i="11"/>
  <c r="C117" i="7"/>
  <c r="B116" i="7"/>
  <c r="M42" i="16"/>
  <c r="D118" i="8"/>
  <c r="O117" i="8"/>
  <c r="O117" i="15"/>
  <c r="D118" i="15"/>
  <c r="O117" i="10"/>
  <c r="D118" i="10"/>
  <c r="O117" i="16"/>
  <c r="D118" i="16"/>
  <c r="O123" i="20" l="1"/>
  <c r="D124" i="20"/>
  <c r="C123" i="20"/>
  <c r="B122" i="20"/>
  <c r="O118" i="15"/>
  <c r="D119" i="15"/>
  <c r="D120" i="7"/>
  <c r="O119" i="7"/>
  <c r="B117" i="12"/>
  <c r="C118" i="12"/>
  <c r="C118" i="14"/>
  <c r="B117" i="14"/>
  <c r="O119" i="11"/>
  <c r="D120" i="11"/>
  <c r="C118" i="16"/>
  <c r="B117" i="16"/>
  <c r="D119" i="8"/>
  <c r="O118" i="8"/>
  <c r="C118" i="10"/>
  <c r="B117" i="10"/>
  <c r="C118" i="15"/>
  <c r="B117" i="15"/>
  <c r="D119" i="16"/>
  <c r="O118" i="16"/>
  <c r="O118" i="14"/>
  <c r="D119" i="14"/>
  <c r="C118" i="8"/>
  <c r="B117" i="8"/>
  <c r="C118" i="7"/>
  <c r="B117" i="7"/>
  <c r="D120" i="12"/>
  <c r="O119" i="12"/>
  <c r="D121" i="9"/>
  <c r="O120" i="9"/>
  <c r="D119" i="10"/>
  <c r="O118" i="10"/>
  <c r="C119" i="11"/>
  <c r="B118" i="11"/>
  <c r="C120" i="9"/>
  <c r="B119" i="9"/>
  <c r="C124" i="20" l="1"/>
  <c r="B123" i="20"/>
  <c r="O124" i="20"/>
  <c r="D125" i="20"/>
  <c r="B118" i="10"/>
  <c r="C119" i="10"/>
  <c r="O119" i="15"/>
  <c r="D120" i="15"/>
  <c r="C120" i="11"/>
  <c r="B119" i="11"/>
  <c r="C119" i="7"/>
  <c r="B118" i="7"/>
  <c r="C119" i="14"/>
  <c r="B118" i="14"/>
  <c r="O120" i="12"/>
  <c r="D121" i="12"/>
  <c r="D120" i="16"/>
  <c r="O119" i="16"/>
  <c r="O119" i="8"/>
  <c r="D120" i="8"/>
  <c r="C119" i="12"/>
  <c r="B118" i="12"/>
  <c r="C119" i="8"/>
  <c r="B118" i="8"/>
  <c r="C121" i="9"/>
  <c r="B120" i="9"/>
  <c r="O119" i="10"/>
  <c r="D120" i="10"/>
  <c r="C119" i="15"/>
  <c r="B118" i="15"/>
  <c r="C119" i="16"/>
  <c r="B118" i="16"/>
  <c r="D122" i="9"/>
  <c r="O121" i="9"/>
  <c r="O119" i="14"/>
  <c r="D120" i="14"/>
  <c r="D121" i="11"/>
  <c r="O120" i="11"/>
  <c r="D121" i="7"/>
  <c r="O120" i="7"/>
  <c r="D126" i="20" l="1"/>
  <c r="O126" i="20" s="1"/>
  <c r="O125" i="20"/>
  <c r="D129" i="20"/>
  <c r="C125" i="20"/>
  <c r="B124" i="20"/>
  <c r="D123" i="9"/>
  <c r="O122" i="9"/>
  <c r="C122" i="9"/>
  <c r="B121" i="9"/>
  <c r="D121" i="16"/>
  <c r="O120" i="16"/>
  <c r="C121" i="11"/>
  <c r="B120" i="11"/>
  <c r="D122" i="12"/>
  <c r="O121" i="12"/>
  <c r="D121" i="15"/>
  <c r="O120" i="15"/>
  <c r="C120" i="8"/>
  <c r="B119" i="8"/>
  <c r="C120" i="16"/>
  <c r="B119" i="16"/>
  <c r="B119" i="10"/>
  <c r="C120" i="10"/>
  <c r="D122" i="11"/>
  <c r="O121" i="11"/>
  <c r="C120" i="15"/>
  <c r="B119" i="15"/>
  <c r="B119" i="12"/>
  <c r="C120" i="12"/>
  <c r="B119" i="14"/>
  <c r="C120" i="14"/>
  <c r="D121" i="8"/>
  <c r="O120" i="8"/>
  <c r="C120" i="7"/>
  <c r="B119" i="7"/>
  <c r="O120" i="14"/>
  <c r="D121" i="14"/>
  <c r="D121" i="10"/>
  <c r="O120" i="10"/>
  <c r="D122" i="7"/>
  <c r="O121" i="7"/>
  <c r="C129" i="20" l="1"/>
  <c r="B125" i="20"/>
  <c r="C43" i="20" s="1"/>
  <c r="O129" i="20"/>
  <c r="D130" i="20"/>
  <c r="C121" i="12"/>
  <c r="B120" i="12"/>
  <c r="C121" i="16"/>
  <c r="B120" i="16"/>
  <c r="D122" i="8"/>
  <c r="O121" i="8"/>
  <c r="C122" i="11"/>
  <c r="B121" i="11"/>
  <c r="C121" i="15"/>
  <c r="B120" i="15"/>
  <c r="B120" i="8"/>
  <c r="C121" i="8"/>
  <c r="O121" i="16"/>
  <c r="D122" i="16"/>
  <c r="O121" i="14"/>
  <c r="D122" i="14"/>
  <c r="D123" i="7"/>
  <c r="O122" i="7"/>
  <c r="D122" i="15"/>
  <c r="O121" i="15"/>
  <c r="C123" i="9"/>
  <c r="B122" i="9"/>
  <c r="D122" i="10"/>
  <c r="O121" i="10"/>
  <c r="C121" i="14"/>
  <c r="B120" i="14"/>
  <c r="C121" i="10"/>
  <c r="B120" i="10"/>
  <c r="D123" i="11"/>
  <c r="O122" i="11"/>
  <c r="C121" i="7"/>
  <c r="B120" i="7"/>
  <c r="D123" i="12"/>
  <c r="O122" i="12"/>
  <c r="D124" i="9"/>
  <c r="O123" i="9"/>
  <c r="C130" i="20" l="1"/>
  <c r="B129" i="20"/>
  <c r="O130" i="20"/>
  <c r="D131" i="20"/>
  <c r="E43" i="20"/>
  <c r="D44" i="20"/>
  <c r="F43" i="20"/>
  <c r="C44" i="20"/>
  <c r="D43" i="20"/>
  <c r="K43" i="20"/>
  <c r="I43" i="20"/>
  <c r="H43" i="20"/>
  <c r="G43" i="20"/>
  <c r="O122" i="16"/>
  <c r="D123" i="16"/>
  <c r="O123" i="12"/>
  <c r="D124" i="12"/>
  <c r="C124" i="9"/>
  <c r="B123" i="9"/>
  <c r="O122" i="8"/>
  <c r="D123" i="8"/>
  <c r="O124" i="9"/>
  <c r="D125" i="9"/>
  <c r="B121" i="10"/>
  <c r="C122" i="10"/>
  <c r="B121" i="8"/>
  <c r="C122" i="8"/>
  <c r="C123" i="11"/>
  <c r="B122" i="11"/>
  <c r="C122" i="14"/>
  <c r="B121" i="14"/>
  <c r="C122" i="16"/>
  <c r="B121" i="16"/>
  <c r="O122" i="10"/>
  <c r="D123" i="10"/>
  <c r="D123" i="15"/>
  <c r="O122" i="15"/>
  <c r="D123" i="14"/>
  <c r="O122" i="14"/>
  <c r="C122" i="7"/>
  <c r="B121" i="7"/>
  <c r="D124" i="11"/>
  <c r="O123" i="11"/>
  <c r="O123" i="7"/>
  <c r="D124" i="7"/>
  <c r="C122" i="15"/>
  <c r="B121" i="15"/>
  <c r="C122" i="12"/>
  <c r="B121" i="12"/>
  <c r="M43" i="20" l="1"/>
  <c r="K44" i="20"/>
  <c r="I44" i="20"/>
  <c r="H44" i="20"/>
  <c r="F44" i="20"/>
  <c r="E44" i="20"/>
  <c r="G44" i="20"/>
  <c r="O131" i="20"/>
  <c r="D132" i="20"/>
  <c r="B130" i="20"/>
  <c r="C131" i="20"/>
  <c r="D124" i="10"/>
  <c r="O123" i="10"/>
  <c r="C123" i="8"/>
  <c r="B122" i="8"/>
  <c r="B123" i="11"/>
  <c r="C124" i="11"/>
  <c r="C123" i="15"/>
  <c r="B122" i="15"/>
  <c r="C125" i="9"/>
  <c r="B124" i="9"/>
  <c r="D124" i="15"/>
  <c r="O123" i="15"/>
  <c r="C123" i="10"/>
  <c r="B122" i="10"/>
  <c r="D125" i="12"/>
  <c r="O124" i="12"/>
  <c r="D124" i="8"/>
  <c r="O123" i="8"/>
  <c r="D124" i="14"/>
  <c r="O123" i="14"/>
  <c r="C123" i="16"/>
  <c r="B122" i="16"/>
  <c r="C123" i="7"/>
  <c r="B122" i="7"/>
  <c r="O124" i="7"/>
  <c r="D125" i="7"/>
  <c r="O125" i="9"/>
  <c r="D126" i="9"/>
  <c r="O126" i="9" s="1"/>
  <c r="D129" i="9"/>
  <c r="O123" i="16"/>
  <c r="D124" i="16"/>
  <c r="C123" i="12"/>
  <c r="B122" i="12"/>
  <c r="O124" i="11"/>
  <c r="D125" i="11"/>
  <c r="C123" i="14"/>
  <c r="B122" i="14"/>
  <c r="M44" i="20" l="1"/>
  <c r="B131" i="20"/>
  <c r="C132" i="20"/>
  <c r="O132" i="20"/>
  <c r="D133" i="20"/>
  <c r="C124" i="12"/>
  <c r="B123" i="12"/>
  <c r="C124" i="7"/>
  <c r="B123" i="7"/>
  <c r="D129" i="12"/>
  <c r="D126" i="12"/>
  <c r="O126" i="12" s="1"/>
  <c r="O125" i="12"/>
  <c r="C124" i="15"/>
  <c r="B123" i="15"/>
  <c r="O125" i="11"/>
  <c r="D129" i="11"/>
  <c r="D126" i="11"/>
  <c r="O126" i="11" s="1"/>
  <c r="C124" i="16"/>
  <c r="B123" i="16"/>
  <c r="B123" i="10"/>
  <c r="C124" i="10"/>
  <c r="O124" i="16"/>
  <c r="D125" i="16"/>
  <c r="D130" i="9"/>
  <c r="O129" i="9"/>
  <c r="C124" i="14"/>
  <c r="B123" i="14"/>
  <c r="D125" i="14"/>
  <c r="O124" i="14"/>
  <c r="O124" i="15"/>
  <c r="D125" i="15"/>
  <c r="B123" i="8"/>
  <c r="C124" i="8"/>
  <c r="D129" i="7"/>
  <c r="D126" i="7"/>
  <c r="O126" i="7" s="1"/>
  <c r="O125" i="7"/>
  <c r="C125" i="11"/>
  <c r="B124" i="11"/>
  <c r="O124" i="8"/>
  <c r="D125" i="8"/>
  <c r="C129" i="9"/>
  <c r="B125" i="9"/>
  <c r="C43" i="9" s="1"/>
  <c r="D125" i="10"/>
  <c r="O124" i="10"/>
  <c r="D134" i="20" l="1"/>
  <c r="O133" i="20"/>
  <c r="C133" i="20"/>
  <c r="B132" i="20"/>
  <c r="C130" i="9"/>
  <c r="B129" i="9"/>
  <c r="D129" i="14"/>
  <c r="D126" i="14"/>
  <c r="O126" i="14" s="1"/>
  <c r="O125" i="14"/>
  <c r="C125" i="16"/>
  <c r="B124" i="16"/>
  <c r="O129" i="12"/>
  <c r="D130" i="12"/>
  <c r="C125" i="15"/>
  <c r="B124" i="15"/>
  <c r="C125" i="14"/>
  <c r="B124" i="14"/>
  <c r="C129" i="11"/>
  <c r="B125" i="11"/>
  <c r="C43" i="11" s="1"/>
  <c r="B124" i="8"/>
  <c r="C125" i="8"/>
  <c r="C125" i="10"/>
  <c r="B124" i="10"/>
  <c r="D131" i="9"/>
  <c r="O130" i="9"/>
  <c r="D130" i="11"/>
  <c r="O129" i="11"/>
  <c r="C125" i="7"/>
  <c r="B124" i="7"/>
  <c r="D129" i="8"/>
  <c r="D126" i="8"/>
  <c r="O126" i="8" s="1"/>
  <c r="O125" i="8"/>
  <c r="O125" i="10"/>
  <c r="D126" i="10"/>
  <c r="O126" i="10" s="1"/>
  <c r="D129" i="10"/>
  <c r="O125" i="15"/>
  <c r="D129" i="15"/>
  <c r="D126" i="15"/>
  <c r="O126" i="15" s="1"/>
  <c r="D129" i="16"/>
  <c r="D126" i="16"/>
  <c r="O126" i="16" s="1"/>
  <c r="O125" i="16"/>
  <c r="E43" i="9"/>
  <c r="D43" i="9"/>
  <c r="K43" i="9"/>
  <c r="I43" i="9"/>
  <c r="C44" i="9"/>
  <c r="J43" i="9"/>
  <c r="H43" i="9"/>
  <c r="F43" i="9"/>
  <c r="D44" i="9"/>
  <c r="G43" i="9"/>
  <c r="D130" i="7"/>
  <c r="O129" i="7"/>
  <c r="C125" i="12"/>
  <c r="B124" i="12"/>
  <c r="C134" i="20" l="1"/>
  <c r="B133" i="20"/>
  <c r="D135" i="20"/>
  <c r="O134" i="20"/>
  <c r="D131" i="11"/>
  <c r="O130" i="11"/>
  <c r="J44" i="9"/>
  <c r="I44" i="9"/>
  <c r="H44" i="9"/>
  <c r="F44" i="9"/>
  <c r="K44" i="9"/>
  <c r="E44" i="9"/>
  <c r="G44" i="9"/>
  <c r="J43" i="11"/>
  <c r="I43" i="11"/>
  <c r="D44" i="11"/>
  <c r="C44" i="11"/>
  <c r="F43" i="11"/>
  <c r="E43" i="11"/>
  <c r="D43" i="11"/>
  <c r="K43" i="11"/>
  <c r="H43" i="11"/>
  <c r="G43" i="11"/>
  <c r="L43" i="9"/>
  <c r="D132" i="9"/>
  <c r="O131" i="9"/>
  <c r="C130" i="11"/>
  <c r="B129" i="11"/>
  <c r="B125" i="16"/>
  <c r="C43" i="16" s="1"/>
  <c r="C129" i="16"/>
  <c r="D131" i="7"/>
  <c r="O130" i="7"/>
  <c r="D130" i="16"/>
  <c r="O129" i="16"/>
  <c r="D130" i="8"/>
  <c r="O129" i="8"/>
  <c r="B125" i="14"/>
  <c r="C43" i="14" s="1"/>
  <c r="C129" i="14"/>
  <c r="D130" i="15"/>
  <c r="O129" i="15"/>
  <c r="O129" i="14"/>
  <c r="D130" i="14"/>
  <c r="M43" i="9"/>
  <c r="C129" i="7"/>
  <c r="B125" i="7"/>
  <c r="C43" i="7" s="1"/>
  <c r="B125" i="10"/>
  <c r="C43" i="10" s="1"/>
  <c r="C129" i="10"/>
  <c r="C129" i="15"/>
  <c r="B125" i="15"/>
  <c r="C43" i="15" s="1"/>
  <c r="C129" i="12"/>
  <c r="B125" i="12"/>
  <c r="C43" i="12" s="1"/>
  <c r="O129" i="10"/>
  <c r="D130" i="10"/>
  <c r="B125" i="8"/>
  <c r="C43" i="8" s="1"/>
  <c r="C129" i="8"/>
  <c r="D131" i="12"/>
  <c r="O130" i="12"/>
  <c r="C131" i="9"/>
  <c r="B130" i="9"/>
  <c r="D136" i="20" l="1"/>
  <c r="O135" i="20"/>
  <c r="C135" i="20"/>
  <c r="B134" i="20"/>
  <c r="L43" i="11"/>
  <c r="M43" i="11"/>
  <c r="D131" i="8"/>
  <c r="O130" i="8"/>
  <c r="M44" i="9"/>
  <c r="D44" i="16"/>
  <c r="C44" i="16"/>
  <c r="F43" i="16"/>
  <c r="E43" i="16"/>
  <c r="J43" i="16"/>
  <c r="H43" i="16"/>
  <c r="D43" i="16"/>
  <c r="K43" i="16"/>
  <c r="I43" i="16"/>
  <c r="L43" i="16" s="1"/>
  <c r="G43" i="16"/>
  <c r="B129" i="8"/>
  <c r="C130" i="8"/>
  <c r="C131" i="11"/>
  <c r="B130" i="11"/>
  <c r="F44" i="11"/>
  <c r="K44" i="11"/>
  <c r="J44" i="11"/>
  <c r="I44" i="11"/>
  <c r="E44" i="11"/>
  <c r="H44" i="11"/>
  <c r="G44" i="11"/>
  <c r="O130" i="14"/>
  <c r="D131" i="14"/>
  <c r="C130" i="10"/>
  <c r="B129" i="10"/>
  <c r="D131" i="10"/>
  <c r="O130" i="10"/>
  <c r="J43" i="10"/>
  <c r="H43" i="10"/>
  <c r="D44" i="10"/>
  <c r="C44" i="10"/>
  <c r="K43" i="10"/>
  <c r="I43" i="10"/>
  <c r="F43" i="10"/>
  <c r="E43" i="10"/>
  <c r="D43" i="10"/>
  <c r="G43" i="10"/>
  <c r="L44" i="9"/>
  <c r="J43" i="8"/>
  <c r="D44" i="8"/>
  <c r="K43" i="8"/>
  <c r="I43" i="8"/>
  <c r="H43" i="8"/>
  <c r="F43" i="8"/>
  <c r="E43" i="8"/>
  <c r="C44" i="8"/>
  <c r="D43" i="8"/>
  <c r="G43" i="8"/>
  <c r="C44" i="7"/>
  <c r="F43" i="7"/>
  <c r="E43" i="7"/>
  <c r="D43" i="7"/>
  <c r="K43" i="7"/>
  <c r="J43" i="7"/>
  <c r="I43" i="7"/>
  <c r="D44" i="7"/>
  <c r="H43" i="7"/>
  <c r="G43" i="7"/>
  <c r="D131" i="15"/>
  <c r="O130" i="15"/>
  <c r="D131" i="16"/>
  <c r="O130" i="16"/>
  <c r="D133" i="9"/>
  <c r="O132" i="9"/>
  <c r="D132" i="12"/>
  <c r="O131" i="12"/>
  <c r="C130" i="15"/>
  <c r="B129" i="15"/>
  <c r="C44" i="12"/>
  <c r="F43" i="12"/>
  <c r="D43" i="12"/>
  <c r="K43" i="12"/>
  <c r="J43" i="12"/>
  <c r="I43" i="12"/>
  <c r="H43" i="12"/>
  <c r="G43" i="12"/>
  <c r="E43" i="12"/>
  <c r="D44" i="12"/>
  <c r="C130" i="7"/>
  <c r="B129" i="7"/>
  <c r="B129" i="14"/>
  <c r="C130" i="14"/>
  <c r="B129" i="16"/>
  <c r="C130" i="16"/>
  <c r="K43" i="15"/>
  <c r="J43" i="15"/>
  <c r="I43" i="15"/>
  <c r="L43" i="15" s="1"/>
  <c r="H43" i="15"/>
  <c r="D44" i="15"/>
  <c r="C44" i="15"/>
  <c r="F43" i="15"/>
  <c r="E43" i="15"/>
  <c r="D43" i="15"/>
  <c r="G43" i="15"/>
  <c r="C132" i="9"/>
  <c r="B131" i="9"/>
  <c r="C130" i="12"/>
  <c r="B129" i="12"/>
  <c r="K43" i="14"/>
  <c r="J43" i="14"/>
  <c r="D44" i="14"/>
  <c r="E43" i="14"/>
  <c r="D43" i="14"/>
  <c r="C44" i="14"/>
  <c r="I43" i="14"/>
  <c r="H43" i="14"/>
  <c r="F43" i="14"/>
  <c r="G43" i="14"/>
  <c r="D132" i="7"/>
  <c r="O131" i="7"/>
  <c r="D132" i="11"/>
  <c r="O131" i="11"/>
  <c r="L43" i="14" l="1"/>
  <c r="D137" i="20"/>
  <c r="O136" i="20"/>
  <c r="C136" i="20"/>
  <c r="B135" i="20"/>
  <c r="L43" i="10"/>
  <c r="L43" i="7"/>
  <c r="C133" i="9"/>
  <c r="B132" i="9"/>
  <c r="M43" i="15"/>
  <c r="O132" i="12"/>
  <c r="D133" i="12"/>
  <c r="E44" i="10"/>
  <c r="K44" i="10"/>
  <c r="J44" i="10"/>
  <c r="I44" i="10"/>
  <c r="H44" i="10"/>
  <c r="F44" i="10"/>
  <c r="G44" i="10"/>
  <c r="D132" i="14"/>
  <c r="O131" i="14"/>
  <c r="M44" i="11"/>
  <c r="K44" i="16"/>
  <c r="J44" i="16"/>
  <c r="I44" i="16"/>
  <c r="H44" i="16"/>
  <c r="F44" i="16"/>
  <c r="E44" i="16"/>
  <c r="G44" i="16"/>
  <c r="D133" i="11"/>
  <c r="O132" i="11"/>
  <c r="H44" i="15"/>
  <c r="F44" i="15"/>
  <c r="E44" i="15"/>
  <c r="K44" i="15"/>
  <c r="J44" i="15"/>
  <c r="I44" i="15"/>
  <c r="L44" i="15" s="1"/>
  <c r="G44" i="15"/>
  <c r="C131" i="14"/>
  <c r="B130" i="14"/>
  <c r="M43" i="12"/>
  <c r="M43" i="8"/>
  <c r="C132" i="11"/>
  <c r="B131" i="11"/>
  <c r="O132" i="7"/>
  <c r="D133" i="7"/>
  <c r="L43" i="8"/>
  <c r="C131" i="8"/>
  <c r="B130" i="8"/>
  <c r="O133" i="9"/>
  <c r="D134" i="9"/>
  <c r="C131" i="7"/>
  <c r="B130" i="7"/>
  <c r="O131" i="16"/>
  <c r="D132" i="16"/>
  <c r="M43" i="14"/>
  <c r="L43" i="12"/>
  <c r="M43" i="7"/>
  <c r="M43" i="10"/>
  <c r="O131" i="10"/>
  <c r="D132" i="10"/>
  <c r="L44" i="11"/>
  <c r="K44" i="12"/>
  <c r="I44" i="12"/>
  <c r="H44" i="12"/>
  <c r="F44" i="12"/>
  <c r="J44" i="12"/>
  <c r="E44" i="12"/>
  <c r="G44" i="12"/>
  <c r="C131" i="12"/>
  <c r="B130" i="12"/>
  <c r="C131" i="15"/>
  <c r="B130" i="15"/>
  <c r="D132" i="15"/>
  <c r="O131" i="15"/>
  <c r="K44" i="7"/>
  <c r="J44" i="7"/>
  <c r="I44" i="7"/>
  <c r="H44" i="7"/>
  <c r="F44" i="7"/>
  <c r="E44" i="7"/>
  <c r="G44" i="7"/>
  <c r="H44" i="14"/>
  <c r="F44" i="14"/>
  <c r="E44" i="14"/>
  <c r="K44" i="14"/>
  <c r="J44" i="14"/>
  <c r="I44" i="14"/>
  <c r="G44" i="14"/>
  <c r="C131" i="16"/>
  <c r="B130" i="16"/>
  <c r="K44" i="8"/>
  <c r="J44" i="8"/>
  <c r="I44" i="8"/>
  <c r="H44" i="8"/>
  <c r="F44" i="8"/>
  <c r="E44" i="8"/>
  <c r="G44" i="8"/>
  <c r="C131" i="10"/>
  <c r="B130" i="10"/>
  <c r="M43" i="16"/>
  <c r="O131" i="8"/>
  <c r="D132" i="8"/>
  <c r="C137" i="20" l="1"/>
  <c r="B136" i="20"/>
  <c r="O137" i="20"/>
  <c r="D138" i="20"/>
  <c r="M44" i="10"/>
  <c r="L44" i="14"/>
  <c r="L44" i="10"/>
  <c r="C132" i="16"/>
  <c r="B131" i="16"/>
  <c r="C133" i="11"/>
  <c r="B132" i="11"/>
  <c r="D133" i="14"/>
  <c r="O132" i="14"/>
  <c r="B133" i="9"/>
  <c r="C134" i="9"/>
  <c r="M44" i="8"/>
  <c r="D133" i="15"/>
  <c r="O132" i="15"/>
  <c r="M44" i="12"/>
  <c r="D133" i="10"/>
  <c r="O132" i="10"/>
  <c r="M44" i="16"/>
  <c r="D133" i="8"/>
  <c r="O132" i="8"/>
  <c r="C132" i="8"/>
  <c r="B131" i="8"/>
  <c r="D134" i="12"/>
  <c r="O133" i="12"/>
  <c r="O134" i="9"/>
  <c r="D135" i="9"/>
  <c r="L44" i="8"/>
  <c r="M44" i="7"/>
  <c r="C132" i="15"/>
  <c r="B131" i="15"/>
  <c r="L44" i="12"/>
  <c r="O132" i="16"/>
  <c r="D133" i="16"/>
  <c r="M44" i="15"/>
  <c r="L44" i="16"/>
  <c r="L44" i="7"/>
  <c r="C132" i="12"/>
  <c r="B131" i="12"/>
  <c r="O133" i="7"/>
  <c r="D134" i="7"/>
  <c r="C132" i="14"/>
  <c r="B131" i="14"/>
  <c r="C132" i="10"/>
  <c r="B131" i="10"/>
  <c r="M44" i="14"/>
  <c r="C132" i="7"/>
  <c r="B131" i="7"/>
  <c r="O133" i="11"/>
  <c r="D134" i="11"/>
  <c r="O138" i="20" l="1"/>
  <c r="D139" i="20"/>
  <c r="C138" i="20"/>
  <c r="B137" i="20"/>
  <c r="O134" i="11"/>
  <c r="D135" i="11"/>
  <c r="O135" i="9"/>
  <c r="D136" i="9"/>
  <c r="O134" i="7"/>
  <c r="D135" i="7"/>
  <c r="O133" i="16"/>
  <c r="D134" i="16"/>
  <c r="C133" i="14"/>
  <c r="B132" i="14"/>
  <c r="D134" i="10"/>
  <c r="O133" i="10"/>
  <c r="C133" i="16"/>
  <c r="B132" i="16"/>
  <c r="C135" i="9"/>
  <c r="B134" i="9"/>
  <c r="C133" i="7"/>
  <c r="B132" i="7"/>
  <c r="O134" i="12"/>
  <c r="D135" i="12"/>
  <c r="O133" i="8"/>
  <c r="D134" i="8"/>
  <c r="C133" i="12"/>
  <c r="B132" i="12"/>
  <c r="D134" i="14"/>
  <c r="O133" i="14"/>
  <c r="C133" i="15"/>
  <c r="B132" i="15"/>
  <c r="B132" i="8"/>
  <c r="C133" i="8"/>
  <c r="O133" i="15"/>
  <c r="D134" i="15"/>
  <c r="B132" i="10"/>
  <c r="C133" i="10"/>
  <c r="C134" i="11"/>
  <c r="B133" i="11"/>
  <c r="B138" i="20" l="1"/>
  <c r="C139" i="20"/>
  <c r="O139" i="20"/>
  <c r="D140" i="20"/>
  <c r="O136" i="9"/>
  <c r="D137" i="9"/>
  <c r="D135" i="16"/>
  <c r="O134" i="16"/>
  <c r="C134" i="10"/>
  <c r="B133" i="10"/>
  <c r="O134" i="15"/>
  <c r="D135" i="15"/>
  <c r="O134" i="10"/>
  <c r="D135" i="10"/>
  <c r="O135" i="11"/>
  <c r="D136" i="11"/>
  <c r="B134" i="11"/>
  <c r="C135" i="11"/>
  <c r="B133" i="16"/>
  <c r="C134" i="16"/>
  <c r="O135" i="7"/>
  <c r="D136" i="7"/>
  <c r="C134" i="15"/>
  <c r="B133" i="15"/>
  <c r="D135" i="14"/>
  <c r="O134" i="14"/>
  <c r="C134" i="8"/>
  <c r="B133" i="8"/>
  <c r="C134" i="7"/>
  <c r="B133" i="7"/>
  <c r="C134" i="14"/>
  <c r="B133" i="14"/>
  <c r="O135" i="12"/>
  <c r="D136" i="12"/>
  <c r="C134" i="12"/>
  <c r="B133" i="12"/>
  <c r="D135" i="8"/>
  <c r="O134" i="8"/>
  <c r="B135" i="9"/>
  <c r="C136" i="9"/>
  <c r="D141" i="20" l="1"/>
  <c r="O141" i="20" s="1"/>
  <c r="O140" i="20"/>
  <c r="D144" i="20"/>
  <c r="B139" i="20"/>
  <c r="C140" i="20"/>
  <c r="C135" i="14"/>
  <c r="B134" i="14"/>
  <c r="C135" i="15"/>
  <c r="B134" i="15"/>
  <c r="D136" i="16"/>
  <c r="O135" i="16"/>
  <c r="C135" i="10"/>
  <c r="B134" i="10"/>
  <c r="D136" i="10"/>
  <c r="O135" i="10"/>
  <c r="D138" i="9"/>
  <c r="O137" i="9"/>
  <c r="D137" i="12"/>
  <c r="O136" i="12"/>
  <c r="D137" i="7"/>
  <c r="O136" i="7"/>
  <c r="C135" i="7"/>
  <c r="B134" i="7"/>
  <c r="O136" i="11"/>
  <c r="D137" i="11"/>
  <c r="C137" i="9"/>
  <c r="B136" i="9"/>
  <c r="C135" i="16"/>
  <c r="B134" i="16"/>
  <c r="O135" i="15"/>
  <c r="D136" i="15"/>
  <c r="D136" i="8"/>
  <c r="O135" i="8"/>
  <c r="C135" i="12"/>
  <c r="B134" i="12"/>
  <c r="C135" i="8"/>
  <c r="B134" i="8"/>
  <c r="O135" i="14"/>
  <c r="D136" i="14"/>
  <c r="C136" i="11"/>
  <c r="B135" i="11"/>
  <c r="O144" i="20" l="1"/>
  <c r="D145" i="20"/>
  <c r="B140" i="20"/>
  <c r="C45" i="20" s="1"/>
  <c r="C144" i="20"/>
  <c r="C136" i="16"/>
  <c r="B135" i="16"/>
  <c r="C136" i="10"/>
  <c r="B135" i="10"/>
  <c r="O137" i="12"/>
  <c r="D138" i="12"/>
  <c r="D137" i="16"/>
  <c r="O136" i="16"/>
  <c r="C136" i="12"/>
  <c r="B135" i="12"/>
  <c r="D138" i="11"/>
  <c r="O137" i="11"/>
  <c r="O136" i="14"/>
  <c r="D137" i="14"/>
  <c r="O136" i="8"/>
  <c r="D137" i="8"/>
  <c r="D139" i="9"/>
  <c r="O138" i="9"/>
  <c r="C136" i="15"/>
  <c r="B135" i="15"/>
  <c r="C137" i="11"/>
  <c r="B136" i="11"/>
  <c r="C138" i="9"/>
  <c r="B137" i="9"/>
  <c r="O136" i="15"/>
  <c r="D137" i="15"/>
  <c r="C136" i="8"/>
  <c r="B135" i="8"/>
  <c r="C136" i="7"/>
  <c r="B135" i="7"/>
  <c r="O136" i="10"/>
  <c r="D137" i="10"/>
  <c r="C136" i="14"/>
  <c r="B135" i="14"/>
  <c r="D138" i="7"/>
  <c r="O137" i="7"/>
  <c r="K45" i="20" l="1"/>
  <c r="C46" i="20"/>
  <c r="F45" i="20"/>
  <c r="I45" i="20"/>
  <c r="H45" i="20"/>
  <c r="E45" i="20"/>
  <c r="D46" i="20"/>
  <c r="D45" i="20"/>
  <c r="G45" i="20"/>
  <c r="O145" i="20"/>
  <c r="D146" i="20"/>
  <c r="B144" i="20"/>
  <c r="C145" i="20"/>
  <c r="C139" i="9"/>
  <c r="B138" i="9"/>
  <c r="O137" i="14"/>
  <c r="D138" i="14"/>
  <c r="C137" i="8"/>
  <c r="B136" i="8"/>
  <c r="D138" i="16"/>
  <c r="O137" i="16"/>
  <c r="C137" i="16"/>
  <c r="B136" i="16"/>
  <c r="D139" i="7"/>
  <c r="O138" i="7"/>
  <c r="C138" i="11"/>
  <c r="B137" i="11"/>
  <c r="D139" i="12"/>
  <c r="O138" i="12"/>
  <c r="C137" i="7"/>
  <c r="B136" i="7"/>
  <c r="B136" i="14"/>
  <c r="C137" i="14"/>
  <c r="D138" i="15"/>
  <c r="O137" i="15"/>
  <c r="C137" i="15"/>
  <c r="B136" i="15"/>
  <c r="D140" i="9"/>
  <c r="O139" i="9"/>
  <c r="D139" i="11"/>
  <c r="O138" i="11"/>
  <c r="B136" i="10"/>
  <c r="C137" i="10"/>
  <c r="C137" i="12"/>
  <c r="B136" i="12"/>
  <c r="O137" i="10"/>
  <c r="D138" i="10"/>
  <c r="D138" i="8"/>
  <c r="O137" i="8"/>
  <c r="O146" i="20" l="1"/>
  <c r="D147" i="20"/>
  <c r="M45" i="20"/>
  <c r="C146" i="20"/>
  <c r="B145" i="20"/>
  <c r="H46" i="20"/>
  <c r="E46" i="20"/>
  <c r="K46" i="20"/>
  <c r="I46" i="20"/>
  <c r="F46" i="20"/>
  <c r="G46" i="20"/>
  <c r="C138" i="12"/>
  <c r="B137" i="12"/>
  <c r="C138" i="10"/>
  <c r="B137" i="10"/>
  <c r="D140" i="12"/>
  <c r="O139" i="12"/>
  <c r="D139" i="16"/>
  <c r="O138" i="16"/>
  <c r="D139" i="10"/>
  <c r="O138" i="10"/>
  <c r="D140" i="11"/>
  <c r="O139" i="11"/>
  <c r="C139" i="11"/>
  <c r="B138" i="11"/>
  <c r="B137" i="8"/>
  <c r="C138" i="8"/>
  <c r="B137" i="14"/>
  <c r="C138" i="14"/>
  <c r="O138" i="14"/>
  <c r="D139" i="14"/>
  <c r="D139" i="15"/>
  <c r="O138" i="15"/>
  <c r="D140" i="7"/>
  <c r="O139" i="7"/>
  <c r="D139" i="8"/>
  <c r="O138" i="8"/>
  <c r="D144" i="9"/>
  <c r="D141" i="9"/>
  <c r="O141" i="9" s="1"/>
  <c r="O140" i="9"/>
  <c r="C138" i="15"/>
  <c r="B137" i="15"/>
  <c r="C138" i="7"/>
  <c r="B137" i="7"/>
  <c r="B137" i="16"/>
  <c r="C138" i="16"/>
  <c r="C140" i="9"/>
  <c r="B139" i="9"/>
  <c r="M46" i="20" l="1"/>
  <c r="C147" i="20"/>
  <c r="B146" i="20"/>
  <c r="D148" i="20"/>
  <c r="O147" i="20"/>
  <c r="B140" i="9"/>
  <c r="C45" i="9" s="1"/>
  <c r="C144" i="9"/>
  <c r="C139" i="16"/>
  <c r="B138" i="16"/>
  <c r="D140" i="15"/>
  <c r="O139" i="15"/>
  <c r="C140" i="11"/>
  <c r="B139" i="11"/>
  <c r="O139" i="16"/>
  <c r="D140" i="16"/>
  <c r="O139" i="10"/>
  <c r="D140" i="10"/>
  <c r="O144" i="9"/>
  <c r="D145" i="9"/>
  <c r="D140" i="14"/>
  <c r="O139" i="14"/>
  <c r="C139" i="7"/>
  <c r="B138" i="7"/>
  <c r="C139" i="14"/>
  <c r="B138" i="14"/>
  <c r="O140" i="7"/>
  <c r="D144" i="7"/>
  <c r="D141" i="7"/>
  <c r="O141" i="7" s="1"/>
  <c r="D144" i="11"/>
  <c r="D141" i="11"/>
  <c r="O141" i="11" s="1"/>
  <c r="O140" i="11"/>
  <c r="C139" i="10"/>
  <c r="B138" i="10"/>
  <c r="C139" i="12"/>
  <c r="B138" i="12"/>
  <c r="O139" i="8"/>
  <c r="D140" i="8"/>
  <c r="O140" i="12"/>
  <c r="D144" i="12"/>
  <c r="D141" i="12"/>
  <c r="O141" i="12" s="1"/>
  <c r="C139" i="15"/>
  <c r="B138" i="15"/>
  <c r="C139" i="8"/>
  <c r="B138" i="8"/>
  <c r="D149" i="20" l="1"/>
  <c r="O148" i="20"/>
  <c r="C148" i="20"/>
  <c r="B147" i="20"/>
  <c r="D144" i="14"/>
  <c r="D141" i="14"/>
  <c r="O141" i="14" s="1"/>
  <c r="O140" i="14"/>
  <c r="B140" i="11"/>
  <c r="C45" i="11" s="1"/>
  <c r="C144" i="11"/>
  <c r="C140" i="15"/>
  <c r="B139" i="15"/>
  <c r="C140" i="10"/>
  <c r="B139" i="10"/>
  <c r="O144" i="12"/>
  <c r="D145" i="12"/>
  <c r="O145" i="9"/>
  <c r="D146" i="9"/>
  <c r="C46" i="9"/>
  <c r="F45" i="9"/>
  <c r="E45" i="9"/>
  <c r="D45" i="9"/>
  <c r="J45" i="9"/>
  <c r="D46" i="9"/>
  <c r="K45" i="9"/>
  <c r="I45" i="9"/>
  <c r="H45" i="9"/>
  <c r="G45" i="9"/>
  <c r="D144" i="15"/>
  <c r="D141" i="15"/>
  <c r="O141" i="15" s="1"/>
  <c r="O140" i="15"/>
  <c r="O144" i="11"/>
  <c r="D145" i="11"/>
  <c r="D144" i="10"/>
  <c r="D141" i="10"/>
  <c r="O141" i="10" s="1"/>
  <c r="O140" i="10"/>
  <c r="O140" i="8"/>
  <c r="D144" i="8"/>
  <c r="D141" i="8"/>
  <c r="O141" i="8" s="1"/>
  <c r="C140" i="7"/>
  <c r="B139" i="7"/>
  <c r="C140" i="16"/>
  <c r="B139" i="16"/>
  <c r="C140" i="12"/>
  <c r="B139" i="12"/>
  <c r="C140" i="14"/>
  <c r="B139" i="14"/>
  <c r="C140" i="8"/>
  <c r="B139" i="8"/>
  <c r="O144" i="7"/>
  <c r="D145" i="7"/>
  <c r="O140" i="16"/>
  <c r="D141" i="16"/>
  <c r="O141" i="16" s="1"/>
  <c r="D144" i="16"/>
  <c r="C145" i="9"/>
  <c r="B144" i="9"/>
  <c r="C149" i="20" l="1"/>
  <c r="B148" i="20"/>
  <c r="D150" i="20"/>
  <c r="O149" i="20"/>
  <c r="L45" i="9"/>
  <c r="D146" i="7"/>
  <c r="O145" i="7"/>
  <c r="B140" i="15"/>
  <c r="C45" i="15" s="1"/>
  <c r="C144" i="15"/>
  <c r="C144" i="16"/>
  <c r="B140" i="16"/>
  <c r="C45" i="16" s="1"/>
  <c r="D145" i="10"/>
  <c r="O144" i="10"/>
  <c r="D147" i="9"/>
  <c r="O146" i="9"/>
  <c r="C145" i="11"/>
  <c r="B144" i="11"/>
  <c r="M45" i="9"/>
  <c r="K46" i="9"/>
  <c r="J46" i="9"/>
  <c r="I46" i="9"/>
  <c r="H46" i="9"/>
  <c r="F46" i="9"/>
  <c r="E46" i="9"/>
  <c r="G46" i="9"/>
  <c r="C146" i="9"/>
  <c r="B145" i="9"/>
  <c r="D145" i="16"/>
  <c r="O144" i="16"/>
  <c r="O145" i="11"/>
  <c r="D146" i="11"/>
  <c r="K45" i="11"/>
  <c r="J45" i="11"/>
  <c r="H45" i="11"/>
  <c r="D46" i="11"/>
  <c r="C46" i="11"/>
  <c r="F45" i="11"/>
  <c r="E45" i="11"/>
  <c r="I45" i="11"/>
  <c r="D45" i="11"/>
  <c r="G45" i="11"/>
  <c r="B140" i="12"/>
  <c r="C45" i="12" s="1"/>
  <c r="C144" i="12"/>
  <c r="D146" i="12"/>
  <c r="O145" i="12"/>
  <c r="C144" i="8"/>
  <c r="B140" i="8"/>
  <c r="C45" i="8" s="1"/>
  <c r="B140" i="14"/>
  <c r="C45" i="14" s="1"/>
  <c r="C144" i="14"/>
  <c r="D145" i="8"/>
  <c r="O144" i="8"/>
  <c r="O144" i="14"/>
  <c r="D145" i="14"/>
  <c r="B140" i="7"/>
  <c r="C45" i="7" s="1"/>
  <c r="C144" i="7"/>
  <c r="O144" i="15"/>
  <c r="D145" i="15"/>
  <c r="B140" i="10"/>
  <c r="C45" i="10" s="1"/>
  <c r="C144" i="10"/>
  <c r="D151" i="20" l="1"/>
  <c r="O150" i="20"/>
  <c r="C150" i="20"/>
  <c r="B149" i="20"/>
  <c r="L46" i="9"/>
  <c r="C145" i="7"/>
  <c r="B144" i="7"/>
  <c r="M45" i="11"/>
  <c r="O146" i="12"/>
  <c r="D147" i="12"/>
  <c r="H46" i="11"/>
  <c r="E46" i="11"/>
  <c r="K46" i="11"/>
  <c r="J46" i="11"/>
  <c r="I46" i="11"/>
  <c r="F46" i="11"/>
  <c r="G46" i="11"/>
  <c r="D146" i="16"/>
  <c r="O145" i="16"/>
  <c r="O145" i="10"/>
  <c r="D146" i="10"/>
  <c r="O145" i="8"/>
  <c r="D146" i="8"/>
  <c r="C145" i="12"/>
  <c r="B144" i="12"/>
  <c r="H45" i="16"/>
  <c r="D46" i="16"/>
  <c r="C46" i="16"/>
  <c r="F45" i="16"/>
  <c r="K45" i="16"/>
  <c r="J45" i="16"/>
  <c r="I45" i="16"/>
  <c r="E45" i="16"/>
  <c r="D45" i="16"/>
  <c r="G45" i="16"/>
  <c r="D46" i="12"/>
  <c r="E45" i="12"/>
  <c r="D45" i="12"/>
  <c r="K45" i="12"/>
  <c r="J45" i="12"/>
  <c r="I45" i="12"/>
  <c r="H45" i="12"/>
  <c r="F45" i="12"/>
  <c r="C46" i="12"/>
  <c r="G45" i="12"/>
  <c r="C147" i="9"/>
  <c r="B146" i="9"/>
  <c r="C145" i="16"/>
  <c r="B144" i="16"/>
  <c r="C145" i="14"/>
  <c r="B144" i="14"/>
  <c r="C145" i="15"/>
  <c r="B144" i="15"/>
  <c r="D45" i="14"/>
  <c r="K45" i="14"/>
  <c r="H45" i="14"/>
  <c r="F45" i="14"/>
  <c r="E45" i="14"/>
  <c r="D46" i="14"/>
  <c r="C46" i="14"/>
  <c r="J45" i="14"/>
  <c r="I45" i="14"/>
  <c r="G45" i="14"/>
  <c r="K45" i="8"/>
  <c r="H45" i="8"/>
  <c r="J45" i="8"/>
  <c r="I45" i="8"/>
  <c r="G45" i="8"/>
  <c r="F45" i="8"/>
  <c r="D46" i="8"/>
  <c r="E45" i="8"/>
  <c r="C46" i="8"/>
  <c r="D45" i="8"/>
  <c r="C146" i="11"/>
  <c r="B145" i="11"/>
  <c r="D45" i="15"/>
  <c r="K45" i="15"/>
  <c r="J45" i="15"/>
  <c r="I45" i="15"/>
  <c r="H45" i="15"/>
  <c r="D46" i="15"/>
  <c r="F45" i="15"/>
  <c r="E45" i="15"/>
  <c r="C46" i="15"/>
  <c r="G45" i="15"/>
  <c r="D46" i="7"/>
  <c r="C46" i="7"/>
  <c r="F45" i="7"/>
  <c r="E45" i="7"/>
  <c r="D45" i="7"/>
  <c r="K45" i="7"/>
  <c r="J45" i="7"/>
  <c r="I45" i="7"/>
  <c r="H45" i="7"/>
  <c r="G45" i="7"/>
  <c r="K45" i="10"/>
  <c r="I45" i="10"/>
  <c r="H45" i="10"/>
  <c r="E45" i="10"/>
  <c r="D46" i="10"/>
  <c r="D45" i="10"/>
  <c r="C46" i="10"/>
  <c r="J45" i="10"/>
  <c r="F45" i="10"/>
  <c r="G45" i="10"/>
  <c r="C145" i="8"/>
  <c r="B144" i="8"/>
  <c r="L45" i="11"/>
  <c r="D147" i="11"/>
  <c r="O146" i="11"/>
  <c r="M46" i="9"/>
  <c r="C145" i="10"/>
  <c r="B144" i="10"/>
  <c r="O145" i="15"/>
  <c r="D146" i="15"/>
  <c r="O145" i="14"/>
  <c r="D146" i="14"/>
  <c r="D148" i="9"/>
  <c r="O147" i="9"/>
  <c r="D147" i="7"/>
  <c r="O146" i="7"/>
  <c r="M45" i="14" l="1"/>
  <c r="C151" i="20"/>
  <c r="B150" i="20"/>
  <c r="O151" i="20"/>
  <c r="D152" i="20"/>
  <c r="L45" i="12"/>
  <c r="M45" i="10"/>
  <c r="M45" i="15"/>
  <c r="M45" i="7"/>
  <c r="L45" i="14"/>
  <c r="M45" i="12"/>
  <c r="D149" i="9"/>
  <c r="O148" i="9"/>
  <c r="O146" i="10"/>
  <c r="D147" i="10"/>
  <c r="O146" i="14"/>
  <c r="D147" i="14"/>
  <c r="C146" i="14"/>
  <c r="B145" i="14"/>
  <c r="D148" i="11"/>
  <c r="O147" i="11"/>
  <c r="H46" i="10"/>
  <c r="F46" i="10"/>
  <c r="E46" i="10"/>
  <c r="K46" i="10"/>
  <c r="J46" i="10"/>
  <c r="I46" i="10"/>
  <c r="G46" i="10"/>
  <c r="H46" i="8"/>
  <c r="E46" i="8"/>
  <c r="J46" i="8"/>
  <c r="I46" i="8"/>
  <c r="G46" i="8"/>
  <c r="F46" i="8"/>
  <c r="K46" i="8"/>
  <c r="D147" i="15"/>
  <c r="O146" i="15"/>
  <c r="K46" i="7"/>
  <c r="J46" i="7"/>
  <c r="I46" i="7"/>
  <c r="H46" i="7"/>
  <c r="G46" i="7"/>
  <c r="F46" i="7"/>
  <c r="E46" i="7"/>
  <c r="L45" i="15"/>
  <c r="C146" i="16"/>
  <c r="B145" i="16"/>
  <c r="L45" i="16"/>
  <c r="C146" i="12"/>
  <c r="B145" i="12"/>
  <c r="D147" i="16"/>
  <c r="O146" i="16"/>
  <c r="D148" i="12"/>
  <c r="O147" i="12"/>
  <c r="C146" i="8"/>
  <c r="B145" i="8"/>
  <c r="D147" i="8"/>
  <c r="O146" i="8"/>
  <c r="C147" i="11"/>
  <c r="B146" i="11"/>
  <c r="L45" i="7"/>
  <c r="M45" i="8"/>
  <c r="C148" i="9"/>
  <c r="B147" i="9"/>
  <c r="M46" i="11"/>
  <c r="D148" i="7"/>
  <c r="O147" i="7"/>
  <c r="I46" i="15"/>
  <c r="H46" i="15"/>
  <c r="F46" i="15"/>
  <c r="E46" i="15"/>
  <c r="K46" i="15"/>
  <c r="J46" i="15"/>
  <c r="G46" i="15"/>
  <c r="I46" i="14"/>
  <c r="H46" i="14"/>
  <c r="E46" i="14"/>
  <c r="J46" i="14"/>
  <c r="F46" i="14"/>
  <c r="K46" i="14"/>
  <c r="G46" i="14"/>
  <c r="C146" i="15"/>
  <c r="B145" i="15"/>
  <c r="M45" i="16"/>
  <c r="L46" i="11"/>
  <c r="B145" i="10"/>
  <c r="C146" i="10"/>
  <c r="L45" i="10"/>
  <c r="L45" i="8"/>
  <c r="J46" i="12"/>
  <c r="I46" i="12"/>
  <c r="H46" i="12"/>
  <c r="K46" i="12"/>
  <c r="F46" i="12"/>
  <c r="E46" i="12"/>
  <c r="G46" i="12"/>
  <c r="E46" i="16"/>
  <c r="K46" i="16"/>
  <c r="H46" i="16"/>
  <c r="F46" i="16"/>
  <c r="J46" i="16"/>
  <c r="I46" i="16"/>
  <c r="G46" i="16"/>
  <c r="C146" i="7"/>
  <c r="B145" i="7"/>
  <c r="O152" i="20" l="1"/>
  <c r="D153" i="20"/>
  <c r="C152" i="20"/>
  <c r="B151" i="20"/>
  <c r="M46" i="14"/>
  <c r="L46" i="7"/>
  <c r="L46" i="12"/>
  <c r="L46" i="14"/>
  <c r="L46" i="16"/>
  <c r="M46" i="12"/>
  <c r="M46" i="15"/>
  <c r="D149" i="12"/>
  <c r="O148" i="12"/>
  <c r="L46" i="8"/>
  <c r="D148" i="14"/>
  <c r="O147" i="14"/>
  <c r="C148" i="11"/>
  <c r="B147" i="11"/>
  <c r="M46" i="16"/>
  <c r="L46" i="15"/>
  <c r="C149" i="9"/>
  <c r="B148" i="9"/>
  <c r="D148" i="16"/>
  <c r="O147" i="16"/>
  <c r="M46" i="7"/>
  <c r="D148" i="15"/>
  <c r="O147" i="15"/>
  <c r="M46" i="10"/>
  <c r="D148" i="10"/>
  <c r="O147" i="10"/>
  <c r="O147" i="8"/>
  <c r="D148" i="8"/>
  <c r="C147" i="15"/>
  <c r="B146" i="15"/>
  <c r="C147" i="12"/>
  <c r="B146" i="12"/>
  <c r="D149" i="11"/>
  <c r="O148" i="11"/>
  <c r="C147" i="7"/>
  <c r="B146" i="7"/>
  <c r="C147" i="10"/>
  <c r="B146" i="10"/>
  <c r="B146" i="8"/>
  <c r="C147" i="8"/>
  <c r="M46" i="8"/>
  <c r="L46" i="10"/>
  <c r="D150" i="9"/>
  <c r="O149" i="9"/>
  <c r="D149" i="7"/>
  <c r="O148" i="7"/>
  <c r="C147" i="16"/>
  <c r="B146" i="16"/>
  <c r="B146" i="14"/>
  <c r="C147" i="14"/>
  <c r="B152" i="20" l="1"/>
  <c r="C153" i="20"/>
  <c r="O153" i="20"/>
  <c r="D154" i="20"/>
  <c r="O148" i="10"/>
  <c r="D149" i="10"/>
  <c r="C150" i="9"/>
  <c r="B149" i="9"/>
  <c r="O149" i="7"/>
  <c r="D150" i="7"/>
  <c r="O150" i="9"/>
  <c r="D151" i="9"/>
  <c r="C148" i="12"/>
  <c r="B147" i="12"/>
  <c r="O149" i="12"/>
  <c r="D150" i="12"/>
  <c r="C148" i="10"/>
  <c r="B147" i="10"/>
  <c r="C148" i="14"/>
  <c r="B147" i="14"/>
  <c r="C148" i="15"/>
  <c r="B147" i="15"/>
  <c r="C149" i="11"/>
  <c r="B148" i="11"/>
  <c r="D149" i="15"/>
  <c r="O148" i="15"/>
  <c r="C148" i="16"/>
  <c r="B147" i="16"/>
  <c r="D150" i="11"/>
  <c r="O149" i="11"/>
  <c r="O148" i="8"/>
  <c r="D149" i="8"/>
  <c r="C148" i="7"/>
  <c r="B147" i="7"/>
  <c r="C148" i="8"/>
  <c r="B147" i="8"/>
  <c r="O148" i="16"/>
  <c r="D149" i="16"/>
  <c r="D149" i="14"/>
  <c r="O148" i="14"/>
  <c r="O154" i="20" l="1"/>
  <c r="D155" i="20"/>
  <c r="C154" i="20"/>
  <c r="B153" i="20"/>
  <c r="O151" i="9"/>
  <c r="D152" i="9"/>
  <c r="C149" i="7"/>
  <c r="B148" i="7"/>
  <c r="D150" i="15"/>
  <c r="O149" i="15"/>
  <c r="C149" i="10"/>
  <c r="B148" i="10"/>
  <c r="D151" i="12"/>
  <c r="O150" i="12"/>
  <c r="O150" i="7"/>
  <c r="D151" i="7"/>
  <c r="D150" i="14"/>
  <c r="O149" i="14"/>
  <c r="C150" i="11"/>
  <c r="B149" i="11"/>
  <c r="D150" i="8"/>
  <c r="O149" i="8"/>
  <c r="O149" i="16"/>
  <c r="D150" i="16"/>
  <c r="O150" i="11"/>
  <c r="D151" i="11"/>
  <c r="C149" i="15"/>
  <c r="B148" i="15"/>
  <c r="C149" i="12"/>
  <c r="B148" i="12"/>
  <c r="C151" i="9"/>
  <c r="B150" i="9"/>
  <c r="D150" i="10"/>
  <c r="O149" i="10"/>
  <c r="C149" i="8"/>
  <c r="B148" i="8"/>
  <c r="C149" i="16"/>
  <c r="B148" i="16"/>
  <c r="C149" i="14"/>
  <c r="B148" i="14"/>
  <c r="C155" i="20" l="1"/>
  <c r="B155" i="20" s="1"/>
  <c r="B154" i="20"/>
  <c r="D156" i="20"/>
  <c r="O155" i="20"/>
  <c r="O150" i="14"/>
  <c r="D151" i="14"/>
  <c r="C150" i="10"/>
  <c r="B149" i="10"/>
  <c r="O150" i="16"/>
  <c r="D151" i="16"/>
  <c r="O151" i="7"/>
  <c r="D152" i="7"/>
  <c r="C150" i="16"/>
  <c r="B149" i="16"/>
  <c r="B149" i="8"/>
  <c r="C150" i="8"/>
  <c r="O150" i="15"/>
  <c r="D151" i="15"/>
  <c r="C152" i="9"/>
  <c r="B151" i="9"/>
  <c r="C150" i="12"/>
  <c r="B149" i="12"/>
  <c r="D151" i="10"/>
  <c r="O150" i="10"/>
  <c r="O150" i="8"/>
  <c r="D151" i="8"/>
  <c r="O151" i="12"/>
  <c r="D152" i="12"/>
  <c r="C150" i="7"/>
  <c r="B149" i="7"/>
  <c r="C150" i="15"/>
  <c r="B149" i="15"/>
  <c r="O152" i="9"/>
  <c r="D153" i="9"/>
  <c r="B149" i="14"/>
  <c r="C150" i="14"/>
  <c r="O151" i="11"/>
  <c r="D152" i="11"/>
  <c r="C151" i="11"/>
  <c r="B150" i="11"/>
  <c r="O156" i="20" l="1"/>
  <c r="K2" i="20"/>
  <c r="F20" i="20"/>
  <c r="E24" i="20"/>
  <c r="E28" i="20"/>
  <c r="F24" i="20"/>
  <c r="F26" i="20"/>
  <c r="E22" i="20"/>
  <c r="E20" i="20"/>
  <c r="F28" i="20"/>
  <c r="F22" i="20"/>
  <c r="E26" i="20"/>
  <c r="C47" i="20"/>
  <c r="O152" i="12"/>
  <c r="D153" i="12"/>
  <c r="O152" i="7"/>
  <c r="D153" i="7"/>
  <c r="B152" i="9"/>
  <c r="C153" i="9"/>
  <c r="C151" i="7"/>
  <c r="B150" i="7"/>
  <c r="D152" i="8"/>
  <c r="O151" i="8"/>
  <c r="O151" i="15"/>
  <c r="D152" i="15"/>
  <c r="O151" i="16"/>
  <c r="D152" i="16"/>
  <c r="B150" i="16"/>
  <c r="C151" i="16"/>
  <c r="C152" i="11"/>
  <c r="B151" i="11"/>
  <c r="O152" i="11"/>
  <c r="D153" i="11"/>
  <c r="C151" i="8"/>
  <c r="B150" i="8"/>
  <c r="C151" i="12"/>
  <c r="B150" i="12"/>
  <c r="O151" i="10"/>
  <c r="D152" i="10"/>
  <c r="C151" i="10"/>
  <c r="B150" i="10"/>
  <c r="O153" i="9"/>
  <c r="D154" i="9"/>
  <c r="C151" i="15"/>
  <c r="B150" i="15"/>
  <c r="C151" i="14"/>
  <c r="B150" i="14"/>
  <c r="O151" i="14"/>
  <c r="D152" i="14"/>
  <c r="C68" i="4"/>
  <c r="C66" i="4"/>
  <c r="C62" i="4"/>
  <c r="C70" i="4"/>
  <c r="C64" i="4"/>
  <c r="C71" i="4" l="1"/>
  <c r="D47" i="20"/>
  <c r="I47" i="20"/>
  <c r="D48" i="20"/>
  <c r="C48" i="20"/>
  <c r="K47" i="20"/>
  <c r="H47" i="20"/>
  <c r="F47" i="20"/>
  <c r="E47" i="20"/>
  <c r="G47" i="20"/>
  <c r="F30" i="20"/>
  <c r="K5" i="20"/>
  <c r="L44" i="20"/>
  <c r="L45" i="20"/>
  <c r="L36" i="20"/>
  <c r="L46" i="20"/>
  <c r="L43" i="20"/>
  <c r="L42" i="20"/>
  <c r="E30" i="20"/>
  <c r="K4" i="20"/>
  <c r="C152" i="8"/>
  <c r="B151" i="8"/>
  <c r="O153" i="11"/>
  <c r="D154" i="11"/>
  <c r="O152" i="15"/>
  <c r="D153" i="15"/>
  <c r="D153" i="16"/>
  <c r="O152" i="16"/>
  <c r="D153" i="10"/>
  <c r="O152" i="10"/>
  <c r="B151" i="14"/>
  <c r="C152" i="14"/>
  <c r="O152" i="14"/>
  <c r="D153" i="14"/>
  <c r="D154" i="7"/>
  <c r="O153" i="7"/>
  <c r="C152" i="15"/>
  <c r="B151" i="15"/>
  <c r="C153" i="11"/>
  <c r="B152" i="11"/>
  <c r="D153" i="8"/>
  <c r="O152" i="8"/>
  <c r="C152" i="10"/>
  <c r="B151" i="10"/>
  <c r="C152" i="16"/>
  <c r="B151" i="16"/>
  <c r="D154" i="12"/>
  <c r="O153" i="12"/>
  <c r="C154" i="9"/>
  <c r="B153" i="9"/>
  <c r="D155" i="9"/>
  <c r="O154" i="9"/>
  <c r="C152" i="12"/>
  <c r="B151" i="12"/>
  <c r="C152" i="7"/>
  <c r="B151" i="7"/>
  <c r="L40" i="20" l="1"/>
  <c r="H48" i="20"/>
  <c r="E48" i="20"/>
  <c r="K48" i="20"/>
  <c r="I48" i="20"/>
  <c r="L48" i="20" s="1"/>
  <c r="F48" i="20"/>
  <c r="G48" i="20"/>
  <c r="G24" i="20"/>
  <c r="AF24" i="20" s="1"/>
  <c r="G28" i="20"/>
  <c r="AF28" i="20" s="1"/>
  <c r="G26" i="20"/>
  <c r="AF26" i="20" s="1"/>
  <c r="AE142" i="20"/>
  <c r="L35" i="20"/>
  <c r="K35" i="20"/>
  <c r="L37" i="20"/>
  <c r="K37" i="20"/>
  <c r="M37" i="20" s="1"/>
  <c r="L41" i="20"/>
  <c r="K41" i="20"/>
  <c r="M41" i="20" s="1"/>
  <c r="L47" i="20"/>
  <c r="L38" i="20"/>
  <c r="K38" i="20"/>
  <c r="K39" i="20"/>
  <c r="M39" i="20" s="1"/>
  <c r="L39" i="20"/>
  <c r="AE157" i="20"/>
  <c r="AE127" i="20"/>
  <c r="M47" i="20"/>
  <c r="C154" i="11"/>
  <c r="B153" i="11"/>
  <c r="O153" i="14"/>
  <c r="D154" i="14"/>
  <c r="B152" i="14"/>
  <c r="C153" i="14"/>
  <c r="O153" i="15"/>
  <c r="D154" i="15"/>
  <c r="C153" i="7"/>
  <c r="B152" i="7"/>
  <c r="C153" i="15"/>
  <c r="B152" i="15"/>
  <c r="C153" i="12"/>
  <c r="B152" i="12"/>
  <c r="D155" i="11"/>
  <c r="O154" i="11"/>
  <c r="C153" i="16"/>
  <c r="B152" i="16"/>
  <c r="B152" i="10"/>
  <c r="C153" i="10"/>
  <c r="O153" i="10"/>
  <c r="D154" i="10"/>
  <c r="O154" i="12"/>
  <c r="D155" i="12"/>
  <c r="D156" i="9"/>
  <c r="O156" i="9" s="1"/>
  <c r="O155" i="9"/>
  <c r="C155" i="9"/>
  <c r="B155" i="9" s="1"/>
  <c r="B154" i="9"/>
  <c r="O153" i="8"/>
  <c r="D154" i="8"/>
  <c r="D155" i="7"/>
  <c r="O154" i="7"/>
  <c r="D154" i="16"/>
  <c r="O153" i="16"/>
  <c r="C153" i="8"/>
  <c r="B152" i="8"/>
  <c r="V20" i="20" l="1"/>
  <c r="V21" i="20" s="1"/>
  <c r="R20" i="20"/>
  <c r="R21" i="20" s="1"/>
  <c r="AA20" i="20"/>
  <c r="AA21" i="20" s="1"/>
  <c r="Y20" i="20"/>
  <c r="Y21" i="20" s="1"/>
  <c r="W20" i="20"/>
  <c r="W21" i="20" s="1"/>
  <c r="U20" i="20"/>
  <c r="U21" i="20" s="1"/>
  <c r="P20" i="20"/>
  <c r="P21" i="20" s="1"/>
  <c r="AD20" i="20"/>
  <c r="AD21" i="20" s="1"/>
  <c r="T20" i="20"/>
  <c r="T21" i="20" s="1"/>
  <c r="AB20" i="20"/>
  <c r="AB21" i="20" s="1"/>
  <c r="S20" i="20"/>
  <c r="S21" i="20" s="1"/>
  <c r="Q20" i="20"/>
  <c r="Q21" i="20" s="1"/>
  <c r="AC20" i="20"/>
  <c r="AC21" i="20" s="1"/>
  <c r="Z20" i="20"/>
  <c r="Z21" i="20" s="1"/>
  <c r="X20" i="20"/>
  <c r="X21" i="20" s="1"/>
  <c r="X22" i="20"/>
  <c r="X23" i="20" s="1"/>
  <c r="T22" i="20"/>
  <c r="T23" i="20" s="1"/>
  <c r="Y22" i="20"/>
  <c r="Y23" i="20" s="1"/>
  <c r="W22" i="20"/>
  <c r="W23" i="20" s="1"/>
  <c r="R22" i="20"/>
  <c r="R23" i="20" s="1"/>
  <c r="P22" i="20"/>
  <c r="P23" i="20" s="1"/>
  <c r="AC22" i="20"/>
  <c r="AC23" i="20" s="1"/>
  <c r="AA22" i="20"/>
  <c r="AA23" i="20" s="1"/>
  <c r="V22" i="20"/>
  <c r="V23" i="20" s="1"/>
  <c r="Q22" i="20"/>
  <c r="Q23" i="20" s="1"/>
  <c r="AD22" i="20"/>
  <c r="AD23" i="20" s="1"/>
  <c r="U22" i="20"/>
  <c r="U23" i="20" s="1"/>
  <c r="S22" i="20"/>
  <c r="S23" i="20" s="1"/>
  <c r="AB22" i="20"/>
  <c r="AB23" i="20" s="1"/>
  <c r="Z22" i="20"/>
  <c r="Z23" i="20" s="1"/>
  <c r="AF25" i="20"/>
  <c r="AG24" i="20"/>
  <c r="AG26" i="20"/>
  <c r="AF27" i="20"/>
  <c r="AE28" i="20"/>
  <c r="AE24" i="20"/>
  <c r="AE25" i="20" s="1"/>
  <c r="AE26" i="20"/>
  <c r="AE27" i="20" s="1"/>
  <c r="M48" i="20"/>
  <c r="M35" i="20"/>
  <c r="G20" i="20" s="1"/>
  <c r="AF20" i="20" s="1"/>
  <c r="M38" i="20"/>
  <c r="H26" i="20"/>
  <c r="H28" i="20"/>
  <c r="H24" i="20"/>
  <c r="C154" i="12"/>
  <c r="B153" i="12"/>
  <c r="C154" i="14"/>
  <c r="B153" i="14"/>
  <c r="C154" i="10"/>
  <c r="B153" i="10"/>
  <c r="D155" i="14"/>
  <c r="O154" i="14"/>
  <c r="C154" i="15"/>
  <c r="B153" i="15"/>
  <c r="E26" i="9"/>
  <c r="E28" i="9"/>
  <c r="E22" i="9"/>
  <c r="F20" i="9"/>
  <c r="E24" i="9"/>
  <c r="F22" i="9"/>
  <c r="E20" i="9"/>
  <c r="F26" i="9"/>
  <c r="F28" i="9"/>
  <c r="F24" i="9"/>
  <c r="C47" i="9"/>
  <c r="D156" i="12"/>
  <c r="O156" i="12" s="1"/>
  <c r="O155" i="12"/>
  <c r="C154" i="8"/>
  <c r="B153" i="8"/>
  <c r="C154" i="16"/>
  <c r="B153" i="16"/>
  <c r="C154" i="7"/>
  <c r="B153" i="7"/>
  <c r="D155" i="16"/>
  <c r="O154" i="16"/>
  <c r="O154" i="10"/>
  <c r="D155" i="10"/>
  <c r="D155" i="15"/>
  <c r="O154" i="15"/>
  <c r="D156" i="7"/>
  <c r="O156" i="7" s="1"/>
  <c r="O155" i="7"/>
  <c r="D155" i="8"/>
  <c r="O154" i="8"/>
  <c r="D156" i="11"/>
  <c r="O156" i="11" s="1"/>
  <c r="O155" i="11"/>
  <c r="C155" i="11"/>
  <c r="B155" i="11" s="1"/>
  <c r="B154" i="11"/>
  <c r="C22" i="4"/>
  <c r="C20" i="4"/>
  <c r="C24" i="4"/>
  <c r="C18" i="4"/>
  <c r="C26" i="4"/>
  <c r="AG25" i="20" l="1"/>
  <c r="AG27" i="20"/>
  <c r="AG20" i="20"/>
  <c r="AF21" i="20"/>
  <c r="AE7" i="20"/>
  <c r="AE5" i="20"/>
  <c r="AE22" i="20"/>
  <c r="AE23" i="20" s="1"/>
  <c r="AE20" i="20"/>
  <c r="H20" i="20"/>
  <c r="G22" i="20"/>
  <c r="C27" i="4"/>
  <c r="F30" i="9"/>
  <c r="K5" i="9"/>
  <c r="C48" i="9"/>
  <c r="F47" i="9"/>
  <c r="E47" i="9"/>
  <c r="K47" i="9"/>
  <c r="D48" i="9"/>
  <c r="J47" i="9"/>
  <c r="I47" i="9"/>
  <c r="H47" i="9"/>
  <c r="D47" i="9"/>
  <c r="G47" i="9"/>
  <c r="D156" i="14"/>
  <c r="O156" i="14" s="1"/>
  <c r="O155" i="14"/>
  <c r="D156" i="15"/>
  <c r="O156" i="15" s="1"/>
  <c r="O155" i="15"/>
  <c r="C155" i="7"/>
  <c r="B155" i="7" s="1"/>
  <c r="B154" i="7"/>
  <c r="C155" i="16"/>
  <c r="B155" i="16" s="1"/>
  <c r="B154" i="16"/>
  <c r="C155" i="10"/>
  <c r="B155" i="10" s="1"/>
  <c r="B154" i="10"/>
  <c r="K4" i="9"/>
  <c r="E30" i="9"/>
  <c r="C155" i="15"/>
  <c r="B155" i="15" s="1"/>
  <c r="B154" i="15"/>
  <c r="C155" i="14"/>
  <c r="B155" i="14" s="1"/>
  <c r="B154" i="14"/>
  <c r="F26" i="11"/>
  <c r="E24" i="11"/>
  <c r="F28" i="11"/>
  <c r="E28" i="11"/>
  <c r="E20" i="11"/>
  <c r="E26" i="11"/>
  <c r="E22" i="11"/>
  <c r="F24" i="11"/>
  <c r="F20" i="11"/>
  <c r="F22" i="11"/>
  <c r="C47" i="11"/>
  <c r="D156" i="10"/>
  <c r="O156" i="10" s="1"/>
  <c r="O155" i="10"/>
  <c r="D156" i="8"/>
  <c r="O156" i="8" s="1"/>
  <c r="O155" i="8"/>
  <c r="D156" i="16"/>
  <c r="O156" i="16" s="1"/>
  <c r="O155" i="16"/>
  <c r="B154" i="8"/>
  <c r="C155" i="8"/>
  <c r="B155" i="8" s="1"/>
  <c r="C155" i="12"/>
  <c r="B155" i="12" s="1"/>
  <c r="B154" i="12"/>
  <c r="C31" i="4"/>
  <c r="C37" i="4"/>
  <c r="C35" i="4"/>
  <c r="C33" i="4"/>
  <c r="C29" i="4"/>
  <c r="AG21" i="20" l="1"/>
  <c r="K7" i="20"/>
  <c r="K9" i="20" s="1"/>
  <c r="AF22" i="20"/>
  <c r="AE21" i="20"/>
  <c r="G30" i="20"/>
  <c r="H22" i="20"/>
  <c r="H30" i="20" s="1"/>
  <c r="C38" i="4"/>
  <c r="K4" i="11"/>
  <c r="E30" i="11"/>
  <c r="F24" i="15"/>
  <c r="F22" i="15"/>
  <c r="E24" i="15"/>
  <c r="E28" i="15"/>
  <c r="F28" i="15"/>
  <c r="F26" i="15"/>
  <c r="E20" i="15"/>
  <c r="E26" i="15"/>
  <c r="F20" i="15"/>
  <c r="E22" i="15"/>
  <c r="C47" i="15"/>
  <c r="F22" i="16"/>
  <c r="E20" i="16"/>
  <c r="E24" i="16"/>
  <c r="E28" i="16"/>
  <c r="F26" i="16"/>
  <c r="F28" i="16"/>
  <c r="F24" i="16"/>
  <c r="F20" i="16"/>
  <c r="E26" i="16"/>
  <c r="E22" i="16"/>
  <c r="C47" i="16"/>
  <c r="M47" i="9"/>
  <c r="K48" i="9"/>
  <c r="J48" i="9"/>
  <c r="I48" i="9"/>
  <c r="H48" i="9"/>
  <c r="F48" i="9"/>
  <c r="E48" i="9"/>
  <c r="G48" i="9"/>
  <c r="Y28" i="9"/>
  <c r="G20" i="9"/>
  <c r="G22" i="9"/>
  <c r="G28" i="9"/>
  <c r="G26" i="9"/>
  <c r="Q22" i="9"/>
  <c r="Q23" i="9" s="1"/>
  <c r="U26" i="9"/>
  <c r="U27" i="9" s="1"/>
  <c r="AB26" i="9"/>
  <c r="AB27" i="9" s="1"/>
  <c r="U28" i="9"/>
  <c r="X26" i="9"/>
  <c r="X27" i="9" s="1"/>
  <c r="V22" i="9"/>
  <c r="V23" i="9" s="1"/>
  <c r="Z24" i="9"/>
  <c r="Z25" i="9" s="1"/>
  <c r="V26" i="9"/>
  <c r="V27" i="9" s="1"/>
  <c r="T28" i="9"/>
  <c r="V28" i="9"/>
  <c r="AB22" i="9"/>
  <c r="AB23" i="9" s="1"/>
  <c r="T26" i="9"/>
  <c r="T27" i="9" s="1"/>
  <c r="T20" i="9"/>
  <c r="T21" i="9" s="1"/>
  <c r="AB24" i="9"/>
  <c r="AB25" i="9" s="1"/>
  <c r="AD26" i="9"/>
  <c r="AD27" i="9" s="1"/>
  <c r="U22" i="9"/>
  <c r="U23" i="9" s="1"/>
  <c r="Z20" i="9"/>
  <c r="Z21" i="9" s="1"/>
  <c r="Q26" i="9"/>
  <c r="Q27" i="9" s="1"/>
  <c r="V20" i="9"/>
  <c r="V21" i="9" s="1"/>
  <c r="X20" i="9"/>
  <c r="X21" i="9" s="1"/>
  <c r="AD20" i="9"/>
  <c r="AD21" i="9" s="1"/>
  <c r="X24" i="9"/>
  <c r="X25" i="9" s="1"/>
  <c r="Y26" i="9"/>
  <c r="Y27" i="9" s="1"/>
  <c r="S26" i="9"/>
  <c r="S27" i="9" s="1"/>
  <c r="S20" i="9"/>
  <c r="S21" i="9" s="1"/>
  <c r="Q20" i="9"/>
  <c r="Q21" i="9" s="1"/>
  <c r="Z26" i="9"/>
  <c r="Z27" i="9" s="1"/>
  <c r="AB20" i="9"/>
  <c r="AB21" i="9" s="1"/>
  <c r="Y22" i="9"/>
  <c r="Y23" i="9" s="1"/>
  <c r="AC26" i="9"/>
  <c r="AC27" i="9" s="1"/>
  <c r="P22" i="9"/>
  <c r="W22" i="9"/>
  <c r="W23" i="9" s="1"/>
  <c r="AA28" i="9"/>
  <c r="P24" i="9"/>
  <c r="X28" i="9"/>
  <c r="U20" i="9"/>
  <c r="U21" i="9" s="1"/>
  <c r="R28" i="9"/>
  <c r="AA26" i="9"/>
  <c r="AA27" i="9" s="1"/>
  <c r="AD28" i="9"/>
  <c r="X22" i="9"/>
  <c r="X23" i="9" s="1"/>
  <c r="AD24" i="9"/>
  <c r="AD25" i="9" s="1"/>
  <c r="AA24" i="9"/>
  <c r="AA25" i="9" s="1"/>
  <c r="S22" i="9"/>
  <c r="S23" i="9" s="1"/>
  <c r="AC22" i="9"/>
  <c r="AC23" i="9" s="1"/>
  <c r="AC20" i="9"/>
  <c r="AC21" i="9" s="1"/>
  <c r="Z28" i="9"/>
  <c r="W24" i="9"/>
  <c r="W25" i="9" s="1"/>
  <c r="V24" i="9"/>
  <c r="V25" i="9" s="1"/>
  <c r="R26" i="9"/>
  <c r="R27" i="9" s="1"/>
  <c r="R22" i="9"/>
  <c r="R23" i="9" s="1"/>
  <c r="AD22" i="9"/>
  <c r="AD23" i="9" s="1"/>
  <c r="U24" i="9"/>
  <c r="U25" i="9" s="1"/>
  <c r="AB28" i="9"/>
  <c r="S28" i="9"/>
  <c r="G24" i="9"/>
  <c r="AC28" i="9"/>
  <c r="T24" i="9"/>
  <c r="T25" i="9" s="1"/>
  <c r="AC24" i="9"/>
  <c r="AC25" i="9" s="1"/>
  <c r="Q24" i="9"/>
  <c r="Q25" i="9" s="1"/>
  <c r="S24" i="9"/>
  <c r="S25" i="9" s="1"/>
  <c r="AA22" i="9"/>
  <c r="AA23" i="9" s="1"/>
  <c r="Y24" i="9"/>
  <c r="Y25" i="9" s="1"/>
  <c r="P26" i="9"/>
  <c r="R24" i="9"/>
  <c r="R25" i="9" s="1"/>
  <c r="Z22" i="9"/>
  <c r="Z23" i="9" s="1"/>
  <c r="W20" i="9"/>
  <c r="W21" i="9" s="1"/>
  <c r="P20" i="9"/>
  <c r="W28" i="9"/>
  <c r="Y20" i="9"/>
  <c r="Y21" i="9" s="1"/>
  <c r="W26" i="9"/>
  <c r="W27" i="9" s="1"/>
  <c r="AA20" i="9"/>
  <c r="AA21" i="9" s="1"/>
  <c r="P28" i="9"/>
  <c r="T22" i="9"/>
  <c r="T23" i="9" s="1"/>
  <c r="Q28" i="9"/>
  <c r="R20" i="9"/>
  <c r="R21" i="9" s="1"/>
  <c r="F22" i="8"/>
  <c r="E26" i="8"/>
  <c r="E24" i="8"/>
  <c r="F28" i="8"/>
  <c r="E20" i="8"/>
  <c r="F20" i="8"/>
  <c r="E28" i="8"/>
  <c r="F26" i="8"/>
  <c r="F24" i="8"/>
  <c r="E22" i="8"/>
  <c r="C47" i="8"/>
  <c r="F24" i="7"/>
  <c r="F28" i="7"/>
  <c r="F26" i="7"/>
  <c r="F20" i="7"/>
  <c r="E24" i="7"/>
  <c r="E20" i="7"/>
  <c r="E26" i="7"/>
  <c r="E22" i="7"/>
  <c r="E28" i="7"/>
  <c r="F22" i="7"/>
  <c r="C47" i="7"/>
  <c r="L47" i="9"/>
  <c r="F30" i="11"/>
  <c r="K5" i="11"/>
  <c r="E22" i="10"/>
  <c r="F28" i="10"/>
  <c r="F24" i="10"/>
  <c r="E24" i="10"/>
  <c r="F26" i="10"/>
  <c r="F20" i="10"/>
  <c r="F22" i="10"/>
  <c r="E20" i="10"/>
  <c r="E28" i="10"/>
  <c r="E26" i="10"/>
  <c r="C47" i="10"/>
  <c r="D47" i="11"/>
  <c r="K47" i="11"/>
  <c r="I47" i="11"/>
  <c r="D48" i="11"/>
  <c r="H47" i="11"/>
  <c r="C48" i="11"/>
  <c r="F47" i="11"/>
  <c r="J47" i="11"/>
  <c r="E47" i="11"/>
  <c r="G47" i="11"/>
  <c r="E22" i="12"/>
  <c r="E28" i="12"/>
  <c r="E20" i="12"/>
  <c r="F28" i="12"/>
  <c r="F24" i="12"/>
  <c r="E24" i="12"/>
  <c r="F26" i="12"/>
  <c r="F20" i="12"/>
  <c r="F22" i="12"/>
  <c r="E26" i="12"/>
  <c r="C47" i="12"/>
  <c r="E26" i="14"/>
  <c r="E24" i="14"/>
  <c r="F22" i="14"/>
  <c r="E22" i="14"/>
  <c r="E28" i="14"/>
  <c r="E20" i="14"/>
  <c r="F24" i="14"/>
  <c r="F20" i="14"/>
  <c r="F28" i="14"/>
  <c r="F26" i="14"/>
  <c r="C47" i="14"/>
  <c r="C51" i="4"/>
  <c r="C13" i="4"/>
  <c r="C79" i="4"/>
  <c r="C9" i="4"/>
  <c r="C81" i="4"/>
  <c r="C7" i="4"/>
  <c r="C77" i="4"/>
  <c r="C55" i="4"/>
  <c r="C57" i="4"/>
  <c r="C75" i="4"/>
  <c r="C46" i="4"/>
  <c r="C42" i="4"/>
  <c r="C15" i="4"/>
  <c r="C11" i="4"/>
  <c r="C48" i="4"/>
  <c r="C40" i="4"/>
  <c r="C73" i="4"/>
  <c r="C44" i="4"/>
  <c r="C53" i="4"/>
  <c r="C59" i="4"/>
  <c r="AF23" i="20" l="1"/>
  <c r="AG22" i="20"/>
  <c r="C82" i="4"/>
  <c r="C60" i="4"/>
  <c r="C49" i="4"/>
  <c r="C16" i="4"/>
  <c r="L48" i="9"/>
  <c r="P21" i="9"/>
  <c r="AE20" i="9"/>
  <c r="AE21" i="9" s="1"/>
  <c r="I47" i="16"/>
  <c r="D48" i="16"/>
  <c r="H47" i="16"/>
  <c r="C48" i="16"/>
  <c r="G47" i="16"/>
  <c r="D47" i="16"/>
  <c r="J47" i="16"/>
  <c r="F47" i="16"/>
  <c r="E47" i="16"/>
  <c r="K47" i="16"/>
  <c r="F30" i="14"/>
  <c r="K5" i="14"/>
  <c r="D48" i="12"/>
  <c r="H47" i="12"/>
  <c r="F47" i="12"/>
  <c r="E47" i="12"/>
  <c r="D47" i="12"/>
  <c r="K47" i="12"/>
  <c r="J47" i="12"/>
  <c r="C48" i="12"/>
  <c r="I47" i="12"/>
  <c r="G47" i="12"/>
  <c r="E30" i="12"/>
  <c r="K4" i="12"/>
  <c r="P25" i="9"/>
  <c r="AE24" i="9"/>
  <c r="AE25" i="9" s="1"/>
  <c r="E30" i="16"/>
  <c r="K4" i="16"/>
  <c r="E30" i="10"/>
  <c r="K4" i="10"/>
  <c r="F30" i="8"/>
  <c r="K5" i="8"/>
  <c r="M48" i="9"/>
  <c r="H48" i="11"/>
  <c r="E48" i="11"/>
  <c r="K48" i="11"/>
  <c r="J48" i="11"/>
  <c r="I48" i="11"/>
  <c r="F48" i="11"/>
  <c r="G48" i="11"/>
  <c r="G24" i="11"/>
  <c r="G28" i="11"/>
  <c r="G22" i="11"/>
  <c r="G20" i="11"/>
  <c r="AA20" i="11"/>
  <c r="AA21" i="11" s="1"/>
  <c r="S28" i="11"/>
  <c r="W24" i="11"/>
  <c r="W25" i="11" s="1"/>
  <c r="T24" i="11"/>
  <c r="T25" i="11" s="1"/>
  <c r="X22" i="11"/>
  <c r="X23" i="11" s="1"/>
  <c r="AC20" i="11"/>
  <c r="AC21" i="11" s="1"/>
  <c r="P28" i="11"/>
  <c r="P20" i="11"/>
  <c r="Z24" i="11"/>
  <c r="Z25" i="11" s="1"/>
  <c r="T28" i="11"/>
  <c r="W22" i="11"/>
  <c r="W23" i="11" s="1"/>
  <c r="Q24" i="11"/>
  <c r="Q25" i="11" s="1"/>
  <c r="Y22" i="11"/>
  <c r="Y23" i="11" s="1"/>
  <c r="AD26" i="11"/>
  <c r="AD27" i="11" s="1"/>
  <c r="AC26" i="11"/>
  <c r="AC27" i="11" s="1"/>
  <c r="P24" i="11"/>
  <c r="AB20" i="11"/>
  <c r="AB21" i="11" s="1"/>
  <c r="Q28" i="11"/>
  <c r="S26" i="11"/>
  <c r="S27" i="11" s="1"/>
  <c r="X20" i="11"/>
  <c r="X21" i="11" s="1"/>
  <c r="R24" i="11"/>
  <c r="R25" i="11" s="1"/>
  <c r="Z28" i="11"/>
  <c r="V20" i="11"/>
  <c r="V21" i="11" s="1"/>
  <c r="R26" i="11"/>
  <c r="R27" i="11" s="1"/>
  <c r="T26" i="11"/>
  <c r="T27" i="11" s="1"/>
  <c r="W26" i="11"/>
  <c r="W27" i="11" s="1"/>
  <c r="AC24" i="11"/>
  <c r="AC25" i="11" s="1"/>
  <c r="U28" i="11"/>
  <c r="AB28" i="11"/>
  <c r="X28" i="11"/>
  <c r="U22" i="11"/>
  <c r="U23" i="11" s="1"/>
  <c r="U24" i="11"/>
  <c r="U25" i="11" s="1"/>
  <c r="AD24" i="11"/>
  <c r="AD25" i="11" s="1"/>
  <c r="T22" i="11"/>
  <c r="T23" i="11" s="1"/>
  <c r="V26" i="11"/>
  <c r="V27" i="11" s="1"/>
  <c r="S20" i="11"/>
  <c r="S21" i="11" s="1"/>
  <c r="V28" i="11"/>
  <c r="R28" i="11"/>
  <c r="P26" i="11"/>
  <c r="AA28" i="11"/>
  <c r="R20" i="11"/>
  <c r="R21" i="11" s="1"/>
  <c r="Q20" i="11"/>
  <c r="Q21" i="11" s="1"/>
  <c r="Y28" i="11"/>
  <c r="Z26" i="11"/>
  <c r="Z27" i="11" s="1"/>
  <c r="AC22" i="11"/>
  <c r="AC23" i="11" s="1"/>
  <c r="U26" i="11"/>
  <c r="U27" i="11" s="1"/>
  <c r="T20" i="11"/>
  <c r="T21" i="11" s="1"/>
  <c r="Z22" i="11"/>
  <c r="Z23" i="11" s="1"/>
  <c r="S22" i="11"/>
  <c r="S23" i="11" s="1"/>
  <c r="G26" i="11"/>
  <c r="P22" i="11"/>
  <c r="V22" i="11"/>
  <c r="V23" i="11" s="1"/>
  <c r="AD20" i="11"/>
  <c r="AD21" i="11" s="1"/>
  <c r="X26" i="11"/>
  <c r="X27" i="11" s="1"/>
  <c r="Y26" i="11"/>
  <c r="Y27" i="11" s="1"/>
  <c r="AA22" i="11"/>
  <c r="AA23" i="11" s="1"/>
  <c r="V24" i="11"/>
  <c r="V25" i="11" s="1"/>
  <c r="S24" i="11"/>
  <c r="S25" i="11" s="1"/>
  <c r="Q26" i="11"/>
  <c r="Q27" i="11" s="1"/>
  <c r="U20" i="11"/>
  <c r="U21" i="11" s="1"/>
  <c r="Z20" i="11"/>
  <c r="Z21" i="11" s="1"/>
  <c r="AC28" i="11"/>
  <c r="R22" i="11"/>
  <c r="R23" i="11" s="1"/>
  <c r="AD28" i="11"/>
  <c r="W28" i="11"/>
  <c r="AA24" i="11"/>
  <c r="AA25" i="11" s="1"/>
  <c r="AA26" i="11"/>
  <c r="AA27" i="11" s="1"/>
  <c r="X24" i="11"/>
  <c r="X25" i="11" s="1"/>
  <c r="Q22" i="11"/>
  <c r="Q23" i="11" s="1"/>
  <c r="Y24" i="11"/>
  <c r="Y25" i="11" s="1"/>
  <c r="AB24" i="11"/>
  <c r="AB25" i="11" s="1"/>
  <c r="AB22" i="11"/>
  <c r="AB23" i="11" s="1"/>
  <c r="W20" i="11"/>
  <c r="W21" i="11" s="1"/>
  <c r="Y20" i="11"/>
  <c r="Y21" i="11" s="1"/>
  <c r="AD22" i="11"/>
  <c r="AD23" i="11" s="1"/>
  <c r="AB26" i="11"/>
  <c r="AB27" i="11" s="1"/>
  <c r="E30" i="14"/>
  <c r="K4" i="14"/>
  <c r="L47" i="11"/>
  <c r="E30" i="8"/>
  <c r="K4" i="8"/>
  <c r="AE28" i="9"/>
  <c r="H26" i="9"/>
  <c r="F30" i="16"/>
  <c r="K5" i="16"/>
  <c r="E47" i="15"/>
  <c r="D47" i="15"/>
  <c r="K47" i="15"/>
  <c r="J47" i="15"/>
  <c r="I47" i="15"/>
  <c r="D48" i="15"/>
  <c r="H47" i="15"/>
  <c r="C48" i="15"/>
  <c r="G47" i="15"/>
  <c r="F47" i="15"/>
  <c r="F30" i="12"/>
  <c r="K5" i="12"/>
  <c r="K5" i="10"/>
  <c r="F30" i="10"/>
  <c r="K4" i="7"/>
  <c r="E30" i="7"/>
  <c r="P27" i="9"/>
  <c r="AE26" i="9"/>
  <c r="AE27" i="9" s="1"/>
  <c r="H24" i="9"/>
  <c r="P23" i="9"/>
  <c r="AE22" i="9"/>
  <c r="AE23" i="9" s="1"/>
  <c r="H28" i="9"/>
  <c r="D47" i="8"/>
  <c r="I47" i="8"/>
  <c r="H47" i="8"/>
  <c r="G47" i="8"/>
  <c r="D48" i="8"/>
  <c r="F47" i="8"/>
  <c r="C48" i="8"/>
  <c r="E47" i="8"/>
  <c r="K47" i="8"/>
  <c r="J47" i="8"/>
  <c r="H22" i="9"/>
  <c r="F30" i="15"/>
  <c r="K5" i="15"/>
  <c r="F30" i="7"/>
  <c r="K5" i="7"/>
  <c r="G30" i="9"/>
  <c r="K7" i="9"/>
  <c r="K9" i="9" s="1"/>
  <c r="H20" i="9"/>
  <c r="E47" i="14"/>
  <c r="D47" i="14"/>
  <c r="K47" i="14"/>
  <c r="I47" i="14"/>
  <c r="J47" i="14"/>
  <c r="H47" i="14"/>
  <c r="F47" i="14"/>
  <c r="D48" i="14"/>
  <c r="C48" i="14"/>
  <c r="G47" i="14"/>
  <c r="M47" i="11"/>
  <c r="D47" i="10"/>
  <c r="J47" i="10"/>
  <c r="I47" i="10"/>
  <c r="F47" i="10"/>
  <c r="D48" i="10"/>
  <c r="E47" i="10"/>
  <c r="C48" i="10"/>
  <c r="K47" i="10"/>
  <c r="H47" i="10"/>
  <c r="G47" i="10"/>
  <c r="D48" i="7"/>
  <c r="H47" i="7"/>
  <c r="C48" i="7"/>
  <c r="F47" i="7"/>
  <c r="E47" i="7"/>
  <c r="D47" i="7"/>
  <c r="K47" i="7"/>
  <c r="J47" i="7"/>
  <c r="I47" i="7"/>
  <c r="G47" i="7"/>
  <c r="E30" i="15"/>
  <c r="K4" i="15"/>
  <c r="AG23" i="20" l="1"/>
  <c r="L47" i="7"/>
  <c r="M47" i="16"/>
  <c r="M47" i="12"/>
  <c r="I48" i="15"/>
  <c r="H48" i="15"/>
  <c r="F48" i="15"/>
  <c r="E48" i="15"/>
  <c r="K48" i="15"/>
  <c r="J48" i="15"/>
  <c r="G48" i="15"/>
  <c r="G22" i="15"/>
  <c r="G24" i="15"/>
  <c r="X24" i="15"/>
  <c r="X25" i="15" s="1"/>
  <c r="AC24" i="15"/>
  <c r="AC25" i="15" s="1"/>
  <c r="AA28" i="15"/>
  <c r="W22" i="15"/>
  <c r="W23" i="15" s="1"/>
  <c r="AC22" i="15"/>
  <c r="AC23" i="15" s="1"/>
  <c r="Z20" i="15"/>
  <c r="Z21" i="15" s="1"/>
  <c r="T20" i="15"/>
  <c r="T21" i="15" s="1"/>
  <c r="R22" i="15"/>
  <c r="R23" i="15" s="1"/>
  <c r="AC26" i="15"/>
  <c r="AC27" i="15" s="1"/>
  <c r="Q22" i="15"/>
  <c r="Q23" i="15" s="1"/>
  <c r="AD26" i="15"/>
  <c r="AD27" i="15" s="1"/>
  <c r="P24" i="15"/>
  <c r="R20" i="15"/>
  <c r="R21" i="15" s="1"/>
  <c r="Y22" i="15"/>
  <c r="Y23" i="15" s="1"/>
  <c r="U24" i="15"/>
  <c r="U25" i="15" s="1"/>
  <c r="X20" i="15"/>
  <c r="X21" i="15" s="1"/>
  <c r="V20" i="15"/>
  <c r="V21" i="15" s="1"/>
  <c r="Z28" i="15"/>
  <c r="Q20" i="15"/>
  <c r="Q21" i="15" s="1"/>
  <c r="V28" i="15"/>
  <c r="P22" i="15"/>
  <c r="G26" i="15"/>
  <c r="Z26" i="15"/>
  <c r="Z27" i="15" s="1"/>
  <c r="X28" i="15"/>
  <c r="Y28" i="15"/>
  <c r="S28" i="15"/>
  <c r="R28" i="15"/>
  <c r="X26" i="15"/>
  <c r="X27" i="15" s="1"/>
  <c r="AB24" i="15"/>
  <c r="AB25" i="15" s="1"/>
  <c r="V24" i="15"/>
  <c r="V25" i="15" s="1"/>
  <c r="AA24" i="15"/>
  <c r="AA25" i="15" s="1"/>
  <c r="G28" i="15"/>
  <c r="R26" i="15"/>
  <c r="R27" i="15" s="1"/>
  <c r="P26" i="15"/>
  <c r="AB20" i="15"/>
  <c r="AB21" i="15" s="1"/>
  <c r="U26" i="15"/>
  <c r="U27" i="15" s="1"/>
  <c r="Q28" i="15"/>
  <c r="AC28" i="15"/>
  <c r="Z22" i="15"/>
  <c r="Z23" i="15" s="1"/>
  <c r="W20" i="15"/>
  <c r="W21" i="15" s="1"/>
  <c r="Y24" i="15"/>
  <c r="Y25" i="15" s="1"/>
  <c r="AD22" i="15"/>
  <c r="AD23" i="15" s="1"/>
  <c r="AB26" i="15"/>
  <c r="AB27" i="15" s="1"/>
  <c r="V26" i="15"/>
  <c r="V27" i="15" s="1"/>
  <c r="AA20" i="15"/>
  <c r="AA21" i="15" s="1"/>
  <c r="U22" i="15"/>
  <c r="U23" i="15" s="1"/>
  <c r="Y20" i="15"/>
  <c r="Y21" i="15" s="1"/>
  <c r="Z24" i="15"/>
  <c r="Z25" i="15" s="1"/>
  <c r="P28" i="15"/>
  <c r="G20" i="15"/>
  <c r="Q24" i="15"/>
  <c r="Q25" i="15" s="1"/>
  <c r="T22" i="15"/>
  <c r="T23" i="15" s="1"/>
  <c r="U20" i="15"/>
  <c r="U21" i="15" s="1"/>
  <c r="S20" i="15"/>
  <c r="S21" i="15" s="1"/>
  <c r="AC20" i="15"/>
  <c r="AC21" i="15" s="1"/>
  <c r="AA26" i="15"/>
  <c r="AA27" i="15" s="1"/>
  <c r="T26" i="15"/>
  <c r="T27" i="15" s="1"/>
  <c r="R24" i="15"/>
  <c r="R25" i="15" s="1"/>
  <c r="V22" i="15"/>
  <c r="V23" i="15" s="1"/>
  <c r="Q26" i="15"/>
  <c r="Q27" i="15" s="1"/>
  <c r="S24" i="15"/>
  <c r="S25" i="15" s="1"/>
  <c r="W28" i="15"/>
  <c r="Y26" i="15"/>
  <c r="Y27" i="15" s="1"/>
  <c r="AD28" i="15"/>
  <c r="AB28" i="15"/>
  <c r="T28" i="15"/>
  <c r="X22" i="15"/>
  <c r="X23" i="15" s="1"/>
  <c r="W24" i="15"/>
  <c r="W25" i="15" s="1"/>
  <c r="AA22" i="15"/>
  <c r="AA23" i="15" s="1"/>
  <c r="S26" i="15"/>
  <c r="S27" i="15" s="1"/>
  <c r="AB22" i="15"/>
  <c r="AB23" i="15" s="1"/>
  <c r="AD20" i="15"/>
  <c r="AD21" i="15" s="1"/>
  <c r="S22" i="15"/>
  <c r="S23" i="15" s="1"/>
  <c r="AD24" i="15"/>
  <c r="AD25" i="15" s="1"/>
  <c r="U28" i="15"/>
  <c r="T24" i="15"/>
  <c r="T25" i="15" s="1"/>
  <c r="W26" i="15"/>
  <c r="W27" i="15" s="1"/>
  <c r="P20" i="15"/>
  <c r="M47" i="14"/>
  <c r="L47" i="15"/>
  <c r="P23" i="11"/>
  <c r="AE22" i="11"/>
  <c r="AE23" i="11" s="1"/>
  <c r="M48" i="11"/>
  <c r="H26" i="11"/>
  <c r="L48" i="11"/>
  <c r="E48" i="16"/>
  <c r="K48" i="16"/>
  <c r="H48" i="16"/>
  <c r="J48" i="16"/>
  <c r="I48" i="16"/>
  <c r="G48" i="16"/>
  <c r="F48" i="16"/>
  <c r="G28" i="16"/>
  <c r="G22" i="16"/>
  <c r="G20" i="16"/>
  <c r="G26" i="16"/>
  <c r="X28" i="16"/>
  <c r="AA24" i="16"/>
  <c r="AA25" i="16" s="1"/>
  <c r="G24" i="16"/>
  <c r="Y26" i="16"/>
  <c r="Y27" i="16" s="1"/>
  <c r="W22" i="16"/>
  <c r="W23" i="16" s="1"/>
  <c r="T22" i="16"/>
  <c r="T23" i="16" s="1"/>
  <c r="U22" i="16"/>
  <c r="U23" i="16" s="1"/>
  <c r="AD24" i="16"/>
  <c r="AD25" i="16" s="1"/>
  <c r="AB22" i="16"/>
  <c r="AB23" i="16" s="1"/>
  <c r="AA26" i="16"/>
  <c r="AA27" i="16" s="1"/>
  <c r="V20" i="16"/>
  <c r="V21" i="16" s="1"/>
  <c r="AC26" i="16"/>
  <c r="AC27" i="16" s="1"/>
  <c r="Y22" i="16"/>
  <c r="Y23" i="16" s="1"/>
  <c r="AA20" i="16"/>
  <c r="AA21" i="16" s="1"/>
  <c r="Q24" i="16"/>
  <c r="Q25" i="16" s="1"/>
  <c r="R28" i="16"/>
  <c r="V26" i="16"/>
  <c r="V27" i="16" s="1"/>
  <c r="U24" i="16"/>
  <c r="U25" i="16" s="1"/>
  <c r="P26" i="16"/>
  <c r="S22" i="16"/>
  <c r="S23" i="16" s="1"/>
  <c r="X22" i="16"/>
  <c r="X23" i="16" s="1"/>
  <c r="V28" i="16"/>
  <c r="Q20" i="16"/>
  <c r="Q21" i="16" s="1"/>
  <c r="AD26" i="16"/>
  <c r="AD27" i="16" s="1"/>
  <c r="T26" i="16"/>
  <c r="T27" i="16" s="1"/>
  <c r="U26" i="16"/>
  <c r="U27" i="16" s="1"/>
  <c r="Z24" i="16"/>
  <c r="Z25" i="16" s="1"/>
  <c r="X24" i="16"/>
  <c r="X25" i="16" s="1"/>
  <c r="X20" i="16"/>
  <c r="X21" i="16" s="1"/>
  <c r="T20" i="16"/>
  <c r="T21" i="16" s="1"/>
  <c r="Z22" i="16"/>
  <c r="Z23" i="16" s="1"/>
  <c r="P22" i="16"/>
  <c r="AA22" i="16"/>
  <c r="AA23" i="16" s="1"/>
  <c r="Y28" i="16"/>
  <c r="U20" i="16"/>
  <c r="U21" i="16" s="1"/>
  <c r="Y24" i="16"/>
  <c r="Y25" i="16" s="1"/>
  <c r="AD22" i="16"/>
  <c r="AD23" i="16" s="1"/>
  <c r="Q28" i="16"/>
  <c r="AC28" i="16"/>
  <c r="W28" i="16"/>
  <c r="W20" i="16"/>
  <c r="W21" i="16" s="1"/>
  <c r="S24" i="16"/>
  <c r="S25" i="16" s="1"/>
  <c r="Q26" i="16"/>
  <c r="Q27" i="16" s="1"/>
  <c r="S26" i="16"/>
  <c r="S27" i="16" s="1"/>
  <c r="S20" i="16"/>
  <c r="S21" i="16" s="1"/>
  <c r="P28" i="16"/>
  <c r="Z26" i="16"/>
  <c r="Z27" i="16" s="1"/>
  <c r="T28" i="16"/>
  <c r="P20" i="16"/>
  <c r="AB28" i="16"/>
  <c r="V24" i="16"/>
  <c r="V25" i="16" s="1"/>
  <c r="W26" i="16"/>
  <c r="W27" i="16" s="1"/>
  <c r="AB26" i="16"/>
  <c r="AB27" i="16" s="1"/>
  <c r="T24" i="16"/>
  <c r="T25" i="16" s="1"/>
  <c r="R20" i="16"/>
  <c r="R21" i="16" s="1"/>
  <c r="W24" i="16"/>
  <c r="W25" i="16" s="1"/>
  <c r="R26" i="16"/>
  <c r="R27" i="16" s="1"/>
  <c r="R24" i="16"/>
  <c r="R25" i="16" s="1"/>
  <c r="AA28" i="16"/>
  <c r="AB24" i="16"/>
  <c r="AB25" i="16" s="1"/>
  <c r="V22" i="16"/>
  <c r="V23" i="16" s="1"/>
  <c r="Z20" i="16"/>
  <c r="Z21" i="16" s="1"/>
  <c r="AC24" i="16"/>
  <c r="AC25" i="16" s="1"/>
  <c r="U28" i="16"/>
  <c r="AC20" i="16"/>
  <c r="AC21" i="16" s="1"/>
  <c r="Q22" i="16"/>
  <c r="Q23" i="16" s="1"/>
  <c r="R22" i="16"/>
  <c r="R23" i="16" s="1"/>
  <c r="S28" i="16"/>
  <c r="P24" i="16"/>
  <c r="AD28" i="16"/>
  <c r="AD20" i="16"/>
  <c r="AD21" i="16" s="1"/>
  <c r="Z28" i="16"/>
  <c r="AC22" i="16"/>
  <c r="AC23" i="16" s="1"/>
  <c r="X26" i="16"/>
  <c r="X27" i="16" s="1"/>
  <c r="Y20" i="16"/>
  <c r="Y21" i="16" s="1"/>
  <c r="AB20" i="16"/>
  <c r="AB21" i="16" s="1"/>
  <c r="M47" i="7"/>
  <c r="H48" i="10"/>
  <c r="F48" i="10"/>
  <c r="E48" i="10"/>
  <c r="I48" i="10"/>
  <c r="K48" i="10"/>
  <c r="J48" i="10"/>
  <c r="G48" i="10"/>
  <c r="G28" i="10"/>
  <c r="G24" i="10"/>
  <c r="AA28" i="10"/>
  <c r="AC22" i="10"/>
  <c r="AC23" i="10" s="1"/>
  <c r="S26" i="10"/>
  <c r="S27" i="10" s="1"/>
  <c r="AC28" i="10"/>
  <c r="W26" i="10"/>
  <c r="W27" i="10" s="1"/>
  <c r="G20" i="10"/>
  <c r="AB20" i="10"/>
  <c r="AB21" i="10" s="1"/>
  <c r="AD26" i="10"/>
  <c r="AD27" i="10" s="1"/>
  <c r="U24" i="10"/>
  <c r="U25" i="10" s="1"/>
  <c r="AB28" i="10"/>
  <c r="AC24" i="10"/>
  <c r="AC25" i="10" s="1"/>
  <c r="S24" i="10"/>
  <c r="S25" i="10" s="1"/>
  <c r="Q28" i="10"/>
  <c r="Y26" i="10"/>
  <c r="Y27" i="10" s="1"/>
  <c r="AC20" i="10"/>
  <c r="AC21" i="10" s="1"/>
  <c r="T28" i="10"/>
  <c r="V26" i="10"/>
  <c r="V27" i="10" s="1"/>
  <c r="X26" i="10"/>
  <c r="X27" i="10" s="1"/>
  <c r="S22" i="10"/>
  <c r="S23" i="10" s="1"/>
  <c r="W24" i="10"/>
  <c r="W25" i="10" s="1"/>
  <c r="V22" i="10"/>
  <c r="V23" i="10" s="1"/>
  <c r="T26" i="10"/>
  <c r="T27" i="10" s="1"/>
  <c r="T20" i="10"/>
  <c r="T21" i="10" s="1"/>
  <c r="AD24" i="10"/>
  <c r="AD25" i="10" s="1"/>
  <c r="S28" i="10"/>
  <c r="U20" i="10"/>
  <c r="U21" i="10" s="1"/>
  <c r="Z28" i="10"/>
  <c r="W22" i="10"/>
  <c r="W23" i="10" s="1"/>
  <c r="AC26" i="10"/>
  <c r="AC27" i="10" s="1"/>
  <c r="Z22" i="10"/>
  <c r="Z23" i="10" s="1"/>
  <c r="G26" i="10"/>
  <c r="Z26" i="10"/>
  <c r="Z27" i="10" s="1"/>
  <c r="X28" i="10"/>
  <c r="P26" i="10"/>
  <c r="P22" i="10"/>
  <c r="W20" i="10"/>
  <c r="W21" i="10" s="1"/>
  <c r="X22" i="10"/>
  <c r="X23" i="10" s="1"/>
  <c r="P20" i="10"/>
  <c r="AB26" i="10"/>
  <c r="AB27" i="10" s="1"/>
  <c r="X20" i="10"/>
  <c r="X21" i="10" s="1"/>
  <c r="R22" i="10"/>
  <c r="R23" i="10" s="1"/>
  <c r="Y24" i="10"/>
  <c r="Y25" i="10" s="1"/>
  <c r="Q26" i="10"/>
  <c r="Q27" i="10" s="1"/>
  <c r="V20" i="10"/>
  <c r="V21" i="10" s="1"/>
  <c r="Y20" i="10"/>
  <c r="Y21" i="10" s="1"/>
  <c r="Y22" i="10"/>
  <c r="Y23" i="10" s="1"/>
  <c r="Y28" i="10"/>
  <c r="AA26" i="10"/>
  <c r="AA27" i="10" s="1"/>
  <c r="V24" i="10"/>
  <c r="V25" i="10" s="1"/>
  <c r="V28" i="10"/>
  <c r="G22" i="10"/>
  <c r="Q24" i="10"/>
  <c r="Q25" i="10" s="1"/>
  <c r="P28" i="10"/>
  <c r="Q20" i="10"/>
  <c r="Q21" i="10" s="1"/>
  <c r="P24" i="10"/>
  <c r="AB22" i="10"/>
  <c r="AB23" i="10" s="1"/>
  <c r="Z20" i="10"/>
  <c r="Z21" i="10" s="1"/>
  <c r="AA20" i="10"/>
  <c r="AA21" i="10" s="1"/>
  <c r="AD22" i="10"/>
  <c r="AD23" i="10" s="1"/>
  <c r="T22" i="10"/>
  <c r="T23" i="10" s="1"/>
  <c r="Q22" i="10"/>
  <c r="Q23" i="10" s="1"/>
  <c r="R20" i="10"/>
  <c r="R21" i="10" s="1"/>
  <c r="W28" i="10"/>
  <c r="AD28" i="10"/>
  <c r="R24" i="10"/>
  <c r="R25" i="10" s="1"/>
  <c r="U26" i="10"/>
  <c r="U27" i="10" s="1"/>
  <c r="AB24" i="10"/>
  <c r="AB25" i="10" s="1"/>
  <c r="AA22" i="10"/>
  <c r="AA23" i="10" s="1"/>
  <c r="T24" i="10"/>
  <c r="T25" i="10" s="1"/>
  <c r="U22" i="10"/>
  <c r="U23" i="10" s="1"/>
  <c r="R26" i="10"/>
  <c r="R27" i="10" s="1"/>
  <c r="AA24" i="10"/>
  <c r="AA25" i="10" s="1"/>
  <c r="X24" i="10"/>
  <c r="X25" i="10" s="1"/>
  <c r="AD20" i="10"/>
  <c r="AD21" i="10" s="1"/>
  <c r="Z24" i="10"/>
  <c r="Z25" i="10" s="1"/>
  <c r="R28" i="10"/>
  <c r="S20" i="10"/>
  <c r="S21" i="10" s="1"/>
  <c r="U28" i="10"/>
  <c r="L47" i="14"/>
  <c r="H30" i="9"/>
  <c r="L47" i="8"/>
  <c r="M47" i="15"/>
  <c r="AE24" i="11"/>
  <c r="AE25" i="11" s="1"/>
  <c r="P25" i="11"/>
  <c r="AE20" i="11"/>
  <c r="AE21" i="11" s="1"/>
  <c r="P21" i="11"/>
  <c r="G30" i="11"/>
  <c r="K7" i="11"/>
  <c r="K9" i="11" s="1"/>
  <c r="H20" i="11"/>
  <c r="K48" i="7"/>
  <c r="J48" i="7"/>
  <c r="I48" i="7"/>
  <c r="H48" i="7"/>
  <c r="G48" i="7"/>
  <c r="F48" i="7"/>
  <c r="E48" i="7"/>
  <c r="G28" i="7"/>
  <c r="G22" i="7"/>
  <c r="Q26" i="7"/>
  <c r="Q27" i="7" s="1"/>
  <c r="R26" i="7"/>
  <c r="R27" i="7" s="1"/>
  <c r="X24" i="7"/>
  <c r="X25" i="7" s="1"/>
  <c r="Q28" i="7"/>
  <c r="G24" i="7"/>
  <c r="X20" i="7"/>
  <c r="X21" i="7" s="1"/>
  <c r="AD22" i="7"/>
  <c r="AD23" i="7" s="1"/>
  <c r="AB26" i="7"/>
  <c r="AB27" i="7" s="1"/>
  <c r="V22" i="7"/>
  <c r="V23" i="7" s="1"/>
  <c r="AD20" i="7"/>
  <c r="AD21" i="7" s="1"/>
  <c r="AD24" i="7"/>
  <c r="AD25" i="7" s="1"/>
  <c r="W20" i="7"/>
  <c r="W21" i="7" s="1"/>
  <c r="Y20" i="7"/>
  <c r="Y21" i="7" s="1"/>
  <c r="U22" i="7"/>
  <c r="U23" i="7" s="1"/>
  <c r="Z20" i="7"/>
  <c r="Z21" i="7" s="1"/>
  <c r="P28" i="7"/>
  <c r="P24" i="7"/>
  <c r="U26" i="7"/>
  <c r="U27" i="7" s="1"/>
  <c r="W22" i="7"/>
  <c r="W23" i="7" s="1"/>
  <c r="AB22" i="7"/>
  <c r="AB23" i="7" s="1"/>
  <c r="R28" i="7"/>
  <c r="W28" i="7"/>
  <c r="S28" i="7"/>
  <c r="T22" i="7"/>
  <c r="T23" i="7" s="1"/>
  <c r="AC26" i="7"/>
  <c r="AC27" i="7" s="1"/>
  <c r="T20" i="7"/>
  <c r="T21" i="7" s="1"/>
  <c r="U24" i="7"/>
  <c r="U25" i="7" s="1"/>
  <c r="V24" i="7"/>
  <c r="V25" i="7" s="1"/>
  <c r="Y24" i="7"/>
  <c r="Y25" i="7" s="1"/>
  <c r="AD28" i="7"/>
  <c r="T26" i="7"/>
  <c r="T27" i="7" s="1"/>
  <c r="Z22" i="7"/>
  <c r="Z23" i="7" s="1"/>
  <c r="Q22" i="7"/>
  <c r="Q23" i="7" s="1"/>
  <c r="AC24" i="7"/>
  <c r="AC25" i="7" s="1"/>
  <c r="X26" i="7"/>
  <c r="X27" i="7" s="1"/>
  <c r="T28" i="7"/>
  <c r="AA22" i="7"/>
  <c r="AA23" i="7" s="1"/>
  <c r="AB20" i="7"/>
  <c r="AB21" i="7" s="1"/>
  <c r="AA26" i="7"/>
  <c r="AA27" i="7" s="1"/>
  <c r="AC22" i="7"/>
  <c r="AC23" i="7" s="1"/>
  <c r="S20" i="7"/>
  <c r="S21" i="7" s="1"/>
  <c r="Q24" i="7"/>
  <c r="Q25" i="7" s="1"/>
  <c r="Z26" i="7"/>
  <c r="Z27" i="7" s="1"/>
  <c r="W24" i="7"/>
  <c r="W25" i="7" s="1"/>
  <c r="Q20" i="7"/>
  <c r="Q21" i="7" s="1"/>
  <c r="R20" i="7"/>
  <c r="R21" i="7" s="1"/>
  <c r="AC28" i="7"/>
  <c r="Y26" i="7"/>
  <c r="Y27" i="7" s="1"/>
  <c r="V26" i="7"/>
  <c r="V27" i="7" s="1"/>
  <c r="AA20" i="7"/>
  <c r="AA21" i="7" s="1"/>
  <c r="T24" i="7"/>
  <c r="T25" i="7" s="1"/>
  <c r="P26" i="7"/>
  <c r="S24" i="7"/>
  <c r="S25" i="7" s="1"/>
  <c r="AB28" i="7"/>
  <c r="R24" i="7"/>
  <c r="R25" i="7" s="1"/>
  <c r="AC20" i="7"/>
  <c r="AC21" i="7" s="1"/>
  <c r="S22" i="7"/>
  <c r="S23" i="7" s="1"/>
  <c r="Z28" i="7"/>
  <c r="P22" i="7"/>
  <c r="U20" i="7"/>
  <c r="U21" i="7" s="1"/>
  <c r="G26" i="7"/>
  <c r="X22" i="7"/>
  <c r="X23" i="7" s="1"/>
  <c r="Z24" i="7"/>
  <c r="Z25" i="7" s="1"/>
  <c r="Y22" i="7"/>
  <c r="Y23" i="7" s="1"/>
  <c r="AA28" i="7"/>
  <c r="P20" i="7"/>
  <c r="X28" i="7"/>
  <c r="W26" i="7"/>
  <c r="W27" i="7" s="1"/>
  <c r="R22" i="7"/>
  <c r="R23" i="7" s="1"/>
  <c r="S26" i="7"/>
  <c r="S27" i="7" s="1"/>
  <c r="V28" i="7"/>
  <c r="U28" i="7"/>
  <c r="Y28" i="7"/>
  <c r="G20" i="7"/>
  <c r="AD26" i="7"/>
  <c r="AD27" i="7" s="1"/>
  <c r="AA24" i="7"/>
  <c r="AA25" i="7" s="1"/>
  <c r="V20" i="7"/>
  <c r="V21" i="7" s="1"/>
  <c r="AB24" i="7"/>
  <c r="AB25" i="7" s="1"/>
  <c r="P27" i="11"/>
  <c r="AE26" i="11"/>
  <c r="AE27" i="11" s="1"/>
  <c r="AE28" i="11"/>
  <c r="H22" i="11"/>
  <c r="L47" i="12"/>
  <c r="L47" i="16"/>
  <c r="H28" i="11"/>
  <c r="J48" i="12"/>
  <c r="I48" i="12"/>
  <c r="H48" i="12"/>
  <c r="F48" i="12"/>
  <c r="K48" i="12"/>
  <c r="E48" i="12"/>
  <c r="G48" i="12"/>
  <c r="G20" i="12"/>
  <c r="G22" i="12"/>
  <c r="AD26" i="12"/>
  <c r="AD27" i="12" s="1"/>
  <c r="G24" i="12"/>
  <c r="P20" i="12"/>
  <c r="W28" i="12"/>
  <c r="V24" i="12"/>
  <c r="V25" i="12" s="1"/>
  <c r="W24" i="12"/>
  <c r="W25" i="12" s="1"/>
  <c r="X26" i="12"/>
  <c r="X27" i="12" s="1"/>
  <c r="V26" i="12"/>
  <c r="V27" i="12" s="1"/>
  <c r="AA26" i="12"/>
  <c r="AA27" i="12" s="1"/>
  <c r="P28" i="12"/>
  <c r="AC28" i="12"/>
  <c r="G26" i="12"/>
  <c r="U26" i="12"/>
  <c r="U27" i="12" s="1"/>
  <c r="X20" i="12"/>
  <c r="X21" i="12" s="1"/>
  <c r="Z22" i="12"/>
  <c r="Z23" i="12" s="1"/>
  <c r="Q24" i="12"/>
  <c r="Q25" i="12" s="1"/>
  <c r="P24" i="12"/>
  <c r="AA22" i="12"/>
  <c r="AA23" i="12" s="1"/>
  <c r="Z26" i="12"/>
  <c r="Z27" i="12" s="1"/>
  <c r="P26" i="12"/>
  <c r="AC24" i="12"/>
  <c r="AC25" i="12" s="1"/>
  <c r="R20" i="12"/>
  <c r="R21" i="12" s="1"/>
  <c r="Q28" i="12"/>
  <c r="Y24" i="12"/>
  <c r="Y25" i="12" s="1"/>
  <c r="AA24" i="12"/>
  <c r="AA25" i="12" s="1"/>
  <c r="AD28" i="12"/>
  <c r="AB26" i="12"/>
  <c r="AB27" i="12" s="1"/>
  <c r="AC26" i="12"/>
  <c r="AC27" i="12" s="1"/>
  <c r="V22" i="12"/>
  <c r="V23" i="12" s="1"/>
  <c r="X22" i="12"/>
  <c r="X23" i="12" s="1"/>
  <c r="U28" i="12"/>
  <c r="Q26" i="12"/>
  <c r="Q27" i="12" s="1"/>
  <c r="Y28" i="12"/>
  <c r="AD20" i="12"/>
  <c r="AD21" i="12" s="1"/>
  <c r="R28" i="12"/>
  <c r="AB28" i="12"/>
  <c r="S24" i="12"/>
  <c r="S25" i="12" s="1"/>
  <c r="V28" i="12"/>
  <c r="S20" i="12"/>
  <c r="S21" i="12" s="1"/>
  <c r="Q20" i="12"/>
  <c r="Q21" i="12" s="1"/>
  <c r="Z24" i="12"/>
  <c r="Z25" i="12" s="1"/>
  <c r="AB22" i="12"/>
  <c r="AB23" i="12" s="1"/>
  <c r="AA20" i="12"/>
  <c r="AA21" i="12" s="1"/>
  <c r="AB20" i="12"/>
  <c r="AB21" i="12" s="1"/>
  <c r="S26" i="12"/>
  <c r="S27" i="12" s="1"/>
  <c r="R22" i="12"/>
  <c r="R23" i="12" s="1"/>
  <c r="S28" i="12"/>
  <c r="U22" i="12"/>
  <c r="U23" i="12" s="1"/>
  <c r="Z20" i="12"/>
  <c r="Z21" i="12" s="1"/>
  <c r="T24" i="12"/>
  <c r="T25" i="12" s="1"/>
  <c r="T22" i="12"/>
  <c r="T23" i="12" s="1"/>
  <c r="Y22" i="12"/>
  <c r="Y23" i="12" s="1"/>
  <c r="AA28" i="12"/>
  <c r="T28" i="12"/>
  <c r="W26" i="12"/>
  <c r="W27" i="12" s="1"/>
  <c r="U24" i="12"/>
  <c r="U25" i="12" s="1"/>
  <c r="P22" i="12"/>
  <c r="Q22" i="12"/>
  <c r="Q23" i="12" s="1"/>
  <c r="Y26" i="12"/>
  <c r="Y27" i="12" s="1"/>
  <c r="G28" i="12"/>
  <c r="W22" i="12"/>
  <c r="W23" i="12" s="1"/>
  <c r="AC22" i="12"/>
  <c r="AC23" i="12" s="1"/>
  <c r="R26" i="12"/>
  <c r="R27" i="12" s="1"/>
  <c r="T20" i="12"/>
  <c r="T21" i="12" s="1"/>
  <c r="S22" i="12"/>
  <c r="S23" i="12" s="1"/>
  <c r="W20" i="12"/>
  <c r="W21" i="12" s="1"/>
  <c r="V20" i="12"/>
  <c r="V21" i="12" s="1"/>
  <c r="AB24" i="12"/>
  <c r="AB25" i="12" s="1"/>
  <c r="R24" i="12"/>
  <c r="R25" i="12" s="1"/>
  <c r="AD22" i="12"/>
  <c r="AD23" i="12" s="1"/>
  <c r="X28" i="12"/>
  <c r="T26" i="12"/>
  <c r="T27" i="12" s="1"/>
  <c r="AD24" i="12"/>
  <c r="AD25" i="12" s="1"/>
  <c r="X24" i="12"/>
  <c r="X25" i="12" s="1"/>
  <c r="Z28" i="12"/>
  <c r="Y20" i="12"/>
  <c r="Y21" i="12" s="1"/>
  <c r="U20" i="12"/>
  <c r="U21" i="12" s="1"/>
  <c r="AC20" i="12"/>
  <c r="AC21" i="12" s="1"/>
  <c r="M47" i="10"/>
  <c r="I48" i="14"/>
  <c r="H48" i="14"/>
  <c r="E48" i="14"/>
  <c r="K48" i="14"/>
  <c r="J48" i="14"/>
  <c r="F48" i="14"/>
  <c r="G48" i="14"/>
  <c r="AC28" i="14"/>
  <c r="G22" i="14"/>
  <c r="V26" i="14"/>
  <c r="V27" i="14" s="1"/>
  <c r="S22" i="14"/>
  <c r="S23" i="14" s="1"/>
  <c r="Z22" i="14"/>
  <c r="Z23" i="14" s="1"/>
  <c r="Z26" i="14"/>
  <c r="Z27" i="14" s="1"/>
  <c r="T26" i="14"/>
  <c r="T27" i="14" s="1"/>
  <c r="AD22" i="14"/>
  <c r="AD23" i="14" s="1"/>
  <c r="AB20" i="14"/>
  <c r="AB21" i="14" s="1"/>
  <c r="Z28" i="14"/>
  <c r="Y20" i="14"/>
  <c r="Y21" i="14" s="1"/>
  <c r="R26" i="14"/>
  <c r="R27" i="14" s="1"/>
  <c r="W24" i="14"/>
  <c r="W25" i="14" s="1"/>
  <c r="Y24" i="14"/>
  <c r="Y25" i="14" s="1"/>
  <c r="R22" i="14"/>
  <c r="R23" i="14" s="1"/>
  <c r="AC20" i="14"/>
  <c r="AC21" i="14" s="1"/>
  <c r="U22" i="14"/>
  <c r="U23" i="14" s="1"/>
  <c r="AC24" i="14"/>
  <c r="AC25" i="14" s="1"/>
  <c r="G28" i="14"/>
  <c r="Z24" i="14"/>
  <c r="Z25" i="14" s="1"/>
  <c r="S28" i="14"/>
  <c r="P24" i="14"/>
  <c r="T20" i="14"/>
  <c r="T21" i="14" s="1"/>
  <c r="W28" i="14"/>
  <c r="Y26" i="14"/>
  <c r="Y27" i="14" s="1"/>
  <c r="AB22" i="14"/>
  <c r="AB23" i="14" s="1"/>
  <c r="X20" i="14"/>
  <c r="X21" i="14" s="1"/>
  <c r="R24" i="14"/>
  <c r="R25" i="14" s="1"/>
  <c r="V28" i="14"/>
  <c r="AB26" i="14"/>
  <c r="AB27" i="14" s="1"/>
  <c r="X28" i="14"/>
  <c r="AD20" i="14"/>
  <c r="AD21" i="14" s="1"/>
  <c r="Q24" i="14"/>
  <c r="Q25" i="14" s="1"/>
  <c r="S20" i="14"/>
  <c r="S21" i="14" s="1"/>
  <c r="P26" i="14"/>
  <c r="R20" i="14"/>
  <c r="R21" i="14" s="1"/>
  <c r="AA24" i="14"/>
  <c r="AA25" i="14" s="1"/>
  <c r="S24" i="14"/>
  <c r="S25" i="14" s="1"/>
  <c r="Q28" i="14"/>
  <c r="G26" i="14"/>
  <c r="AD26" i="14"/>
  <c r="AD27" i="14" s="1"/>
  <c r="Y22" i="14"/>
  <c r="Y23" i="14" s="1"/>
  <c r="W26" i="14"/>
  <c r="W27" i="14" s="1"/>
  <c r="T24" i="14"/>
  <c r="T25" i="14" s="1"/>
  <c r="S26" i="14"/>
  <c r="S27" i="14" s="1"/>
  <c r="G20" i="14"/>
  <c r="X22" i="14"/>
  <c r="X23" i="14" s="1"/>
  <c r="T22" i="14"/>
  <c r="T23" i="14" s="1"/>
  <c r="AA26" i="14"/>
  <c r="AA27" i="14" s="1"/>
  <c r="AA20" i="14"/>
  <c r="AA21" i="14" s="1"/>
  <c r="P20" i="14"/>
  <c r="Z20" i="14"/>
  <c r="Z21" i="14" s="1"/>
  <c r="W20" i="14"/>
  <c r="W21" i="14" s="1"/>
  <c r="V22" i="14"/>
  <c r="V23" i="14" s="1"/>
  <c r="AB24" i="14"/>
  <c r="AB25" i="14" s="1"/>
  <c r="W22" i="14"/>
  <c r="W23" i="14" s="1"/>
  <c r="U20" i="14"/>
  <c r="U21" i="14" s="1"/>
  <c r="AA28" i="14"/>
  <c r="V24" i="14"/>
  <c r="V25" i="14" s="1"/>
  <c r="U24" i="14"/>
  <c r="U25" i="14" s="1"/>
  <c r="AB28" i="14"/>
  <c r="U26" i="14"/>
  <c r="U27" i="14" s="1"/>
  <c r="U28" i="14"/>
  <c r="T28" i="14"/>
  <c r="X26" i="14"/>
  <c r="X27" i="14" s="1"/>
  <c r="Q20" i="14"/>
  <c r="Q21" i="14" s="1"/>
  <c r="V20" i="14"/>
  <c r="V21" i="14" s="1"/>
  <c r="G24" i="14"/>
  <c r="Y28" i="14"/>
  <c r="AD28" i="14"/>
  <c r="AC26" i="14"/>
  <c r="AC27" i="14" s="1"/>
  <c r="Q22" i="14"/>
  <c r="Q23" i="14" s="1"/>
  <c r="P28" i="14"/>
  <c r="AC22" i="14"/>
  <c r="AC23" i="14" s="1"/>
  <c r="X24" i="14"/>
  <c r="X25" i="14" s="1"/>
  <c r="Q26" i="14"/>
  <c r="Q27" i="14" s="1"/>
  <c r="AD24" i="14"/>
  <c r="AD25" i="14" s="1"/>
  <c r="R28" i="14"/>
  <c r="AA22" i="14"/>
  <c r="AA23" i="14" s="1"/>
  <c r="H48" i="8"/>
  <c r="E48" i="8"/>
  <c r="F48" i="8"/>
  <c r="K48" i="8"/>
  <c r="J48" i="8"/>
  <c r="I48" i="8"/>
  <c r="G48" i="8"/>
  <c r="G22" i="8"/>
  <c r="G20" i="8"/>
  <c r="T22" i="8"/>
  <c r="T23" i="8" s="1"/>
  <c r="Y22" i="8"/>
  <c r="Y23" i="8" s="1"/>
  <c r="W20" i="8"/>
  <c r="W21" i="8" s="1"/>
  <c r="Q22" i="8"/>
  <c r="Q23" i="8" s="1"/>
  <c r="Z28" i="8"/>
  <c r="AC26" i="8"/>
  <c r="AC27" i="8" s="1"/>
  <c r="AD26" i="8"/>
  <c r="AD27" i="8" s="1"/>
  <c r="Y28" i="8"/>
  <c r="AC20" i="8"/>
  <c r="AC21" i="8" s="1"/>
  <c r="U26" i="8"/>
  <c r="U27" i="8" s="1"/>
  <c r="V22" i="8"/>
  <c r="V23" i="8" s="1"/>
  <c r="G28" i="8"/>
  <c r="AC24" i="8"/>
  <c r="AC25" i="8" s="1"/>
  <c r="X28" i="8"/>
  <c r="P22" i="8"/>
  <c r="U28" i="8"/>
  <c r="G24" i="8"/>
  <c r="AB26" i="8"/>
  <c r="AB27" i="8" s="1"/>
  <c r="AD24" i="8"/>
  <c r="AD25" i="8" s="1"/>
  <c r="X24" i="8"/>
  <c r="X25" i="8" s="1"/>
  <c r="AB20" i="8"/>
  <c r="AB21" i="8" s="1"/>
  <c r="R26" i="8"/>
  <c r="R27" i="8" s="1"/>
  <c r="AD28" i="8"/>
  <c r="W28" i="8"/>
  <c r="U24" i="8"/>
  <c r="U25" i="8" s="1"/>
  <c r="S28" i="8"/>
  <c r="V28" i="8"/>
  <c r="AA22" i="8"/>
  <c r="AA23" i="8" s="1"/>
  <c r="T20" i="8"/>
  <c r="T21" i="8" s="1"/>
  <c r="P20" i="8"/>
  <c r="V24" i="8"/>
  <c r="V25" i="8" s="1"/>
  <c r="AD20" i="8"/>
  <c r="AD21" i="8" s="1"/>
  <c r="AA24" i="8"/>
  <c r="AA25" i="8" s="1"/>
  <c r="R20" i="8"/>
  <c r="R21" i="8" s="1"/>
  <c r="P24" i="8"/>
  <c r="Y20" i="8"/>
  <c r="Y21" i="8" s="1"/>
  <c r="S22" i="8"/>
  <c r="S23" i="8" s="1"/>
  <c r="Q28" i="8"/>
  <c r="W22" i="8"/>
  <c r="W23" i="8" s="1"/>
  <c r="Z24" i="8"/>
  <c r="Z25" i="8" s="1"/>
  <c r="P26" i="8"/>
  <c r="W24" i="8"/>
  <c r="W25" i="8" s="1"/>
  <c r="G26" i="8"/>
  <c r="AC28" i="8"/>
  <c r="Y26" i="8"/>
  <c r="Y27" i="8" s="1"/>
  <c r="AD22" i="8"/>
  <c r="AD23" i="8" s="1"/>
  <c r="P28" i="8"/>
  <c r="S24" i="8"/>
  <c r="S25" i="8" s="1"/>
  <c r="Q24" i="8"/>
  <c r="Q25" i="8" s="1"/>
  <c r="AB28" i="8"/>
  <c r="AA20" i="8"/>
  <c r="AA21" i="8" s="1"/>
  <c r="T24" i="8"/>
  <c r="T25" i="8" s="1"/>
  <c r="S20" i="8"/>
  <c r="S21" i="8" s="1"/>
  <c r="AA26" i="8"/>
  <c r="AA27" i="8" s="1"/>
  <c r="R22" i="8"/>
  <c r="R23" i="8" s="1"/>
  <c r="Z22" i="8"/>
  <c r="Z23" i="8" s="1"/>
  <c r="AA28" i="8"/>
  <c r="X22" i="8"/>
  <c r="X23" i="8" s="1"/>
  <c r="V26" i="8"/>
  <c r="V27" i="8" s="1"/>
  <c r="U22" i="8"/>
  <c r="U23" i="8" s="1"/>
  <c r="X26" i="8"/>
  <c r="X27" i="8" s="1"/>
  <c r="R24" i="8"/>
  <c r="R25" i="8" s="1"/>
  <c r="X20" i="8"/>
  <c r="X21" i="8" s="1"/>
  <c r="U20" i="8"/>
  <c r="U21" i="8" s="1"/>
  <c r="AB22" i="8"/>
  <c r="AB23" i="8" s="1"/>
  <c r="Y24" i="8"/>
  <c r="Y25" i="8" s="1"/>
  <c r="T28" i="8"/>
  <c r="Q26" i="8"/>
  <c r="Q27" i="8" s="1"/>
  <c r="T26" i="8"/>
  <c r="T27" i="8" s="1"/>
  <c r="Z26" i="8"/>
  <c r="Z27" i="8" s="1"/>
  <c r="AC22" i="8"/>
  <c r="AC23" i="8" s="1"/>
  <c r="V20" i="8"/>
  <c r="V21" i="8" s="1"/>
  <c r="S26" i="8"/>
  <c r="S27" i="8" s="1"/>
  <c r="W26" i="8"/>
  <c r="W27" i="8" s="1"/>
  <c r="R28" i="8"/>
  <c r="Z20" i="8"/>
  <c r="Z21" i="8" s="1"/>
  <c r="AB24" i="8"/>
  <c r="AB25" i="8" s="1"/>
  <c r="Q20" i="8"/>
  <c r="Q21" i="8" s="1"/>
  <c r="H24" i="11"/>
  <c r="L47" i="10"/>
  <c r="M47" i="8"/>
  <c r="L48" i="14" l="1"/>
  <c r="M48" i="14"/>
  <c r="L48" i="10"/>
  <c r="M48" i="12"/>
  <c r="L48" i="12"/>
  <c r="L48" i="7"/>
  <c r="H26" i="8"/>
  <c r="K7" i="14"/>
  <c r="K9" i="14" s="1"/>
  <c r="G30" i="14"/>
  <c r="H20" i="14"/>
  <c r="P21" i="16"/>
  <c r="AE20" i="16"/>
  <c r="AE21" i="16" s="1"/>
  <c r="H22" i="15"/>
  <c r="AE24" i="8"/>
  <c r="AE25" i="8" s="1"/>
  <c r="P25" i="8"/>
  <c r="M48" i="8"/>
  <c r="P25" i="14"/>
  <c r="AE24" i="14"/>
  <c r="AE25" i="14" s="1"/>
  <c r="H28" i="12"/>
  <c r="P27" i="12"/>
  <c r="AE26" i="12"/>
  <c r="AE27" i="12" s="1"/>
  <c r="H26" i="12"/>
  <c r="H26" i="7"/>
  <c r="H24" i="7"/>
  <c r="M48" i="7"/>
  <c r="H22" i="10"/>
  <c r="P23" i="10"/>
  <c r="AE22" i="10"/>
  <c r="AE23" i="10" s="1"/>
  <c r="P23" i="16"/>
  <c r="AE22" i="16"/>
  <c r="AE23" i="16" s="1"/>
  <c r="H26" i="16"/>
  <c r="P21" i="15"/>
  <c r="AE20" i="15"/>
  <c r="AE21" i="15" s="1"/>
  <c r="H26" i="15"/>
  <c r="P27" i="8"/>
  <c r="AE26" i="8"/>
  <c r="AE27" i="8" s="1"/>
  <c r="H24" i="8"/>
  <c r="H24" i="14"/>
  <c r="P23" i="14"/>
  <c r="AE22" i="14"/>
  <c r="AE23" i="14" s="1"/>
  <c r="P21" i="12"/>
  <c r="AE20" i="12"/>
  <c r="AE21" i="12" s="1"/>
  <c r="P27" i="7"/>
  <c r="AE26" i="7"/>
  <c r="AE27" i="7" s="1"/>
  <c r="H30" i="11"/>
  <c r="P27" i="10"/>
  <c r="AE26" i="10"/>
  <c r="AE27" i="10" s="1"/>
  <c r="G30" i="16"/>
  <c r="K7" i="16"/>
  <c r="K9" i="16" s="1"/>
  <c r="H20" i="16"/>
  <c r="P23" i="15"/>
  <c r="AE22" i="15"/>
  <c r="AE23" i="15" s="1"/>
  <c r="G30" i="8"/>
  <c r="K7" i="8"/>
  <c r="K9" i="8" s="1"/>
  <c r="H20" i="8"/>
  <c r="P21" i="14"/>
  <c r="AE20" i="14"/>
  <c r="AE21" i="14" s="1"/>
  <c r="AE26" i="14"/>
  <c r="AE27" i="14" s="1"/>
  <c r="P27" i="14"/>
  <c r="AE28" i="12"/>
  <c r="H24" i="12"/>
  <c r="AE22" i="7"/>
  <c r="AE23" i="7" s="1"/>
  <c r="P23" i="7"/>
  <c r="M48" i="10"/>
  <c r="AE28" i="16"/>
  <c r="H22" i="16"/>
  <c r="AE24" i="15"/>
  <c r="AE25" i="15" s="1"/>
  <c r="P25" i="15"/>
  <c r="AE28" i="8"/>
  <c r="P23" i="8"/>
  <c r="AE22" i="8"/>
  <c r="AE23" i="8" s="1"/>
  <c r="H22" i="8"/>
  <c r="H28" i="14"/>
  <c r="P23" i="12"/>
  <c r="AE22" i="12"/>
  <c r="AE23" i="12" s="1"/>
  <c r="P25" i="12"/>
  <c r="AE24" i="12"/>
  <c r="AE25" i="12" s="1"/>
  <c r="G30" i="7"/>
  <c r="K7" i="7"/>
  <c r="K9" i="7" s="1"/>
  <c r="H20" i="7"/>
  <c r="P21" i="7"/>
  <c r="AE20" i="7"/>
  <c r="AE21" i="7" s="1"/>
  <c r="H24" i="10"/>
  <c r="AE24" i="16"/>
  <c r="AE25" i="16" s="1"/>
  <c r="P25" i="16"/>
  <c r="H28" i="16"/>
  <c r="P21" i="8"/>
  <c r="AE20" i="8"/>
  <c r="AE21" i="8" s="1"/>
  <c r="AE28" i="14"/>
  <c r="H22" i="14"/>
  <c r="H22" i="12"/>
  <c r="P25" i="7"/>
  <c r="AE24" i="7"/>
  <c r="AE25" i="7" s="1"/>
  <c r="AE24" i="10"/>
  <c r="AE25" i="10" s="1"/>
  <c r="P25" i="10"/>
  <c r="H26" i="10"/>
  <c r="H28" i="10"/>
  <c r="M48" i="16"/>
  <c r="G30" i="15"/>
  <c r="K7" i="15"/>
  <c r="K9" i="15" s="1"/>
  <c r="H20" i="15"/>
  <c r="P27" i="15"/>
  <c r="AE26" i="15"/>
  <c r="AE27" i="15" s="1"/>
  <c r="M48" i="15"/>
  <c r="L48" i="8"/>
  <c r="H26" i="14"/>
  <c r="G30" i="12"/>
  <c r="K7" i="12"/>
  <c r="K9" i="12" s="1"/>
  <c r="H20" i="12"/>
  <c r="AE28" i="7"/>
  <c r="H22" i="7"/>
  <c r="P21" i="10"/>
  <c r="AE20" i="10"/>
  <c r="AE21" i="10" s="1"/>
  <c r="G30" i="10"/>
  <c r="K7" i="10"/>
  <c r="K9" i="10" s="1"/>
  <c r="H20" i="10"/>
  <c r="P27" i="16"/>
  <c r="AE26" i="16"/>
  <c r="AE27" i="16" s="1"/>
  <c r="H24" i="16"/>
  <c r="AE28" i="15"/>
  <c r="H28" i="8"/>
  <c r="H28" i="7"/>
  <c r="AE28" i="10"/>
  <c r="L48" i="16"/>
  <c r="H28" i="15"/>
  <c r="H24" i="15"/>
  <c r="L48" i="15"/>
  <c r="H30" i="12" l="1"/>
  <c r="H30" i="7"/>
  <c r="H30" i="16"/>
  <c r="H30" i="8"/>
  <c r="H30" i="15"/>
  <c r="H30" i="10"/>
  <c r="H30" i="14"/>
  <c r="AE112" i="20" l="1"/>
  <c r="AE97" i="20"/>
  <c r="AE82" i="20"/>
  <c r="AE67" i="20"/>
</calcChain>
</file>

<file path=xl/sharedStrings.xml><?xml version="1.0" encoding="utf-8"?>
<sst xmlns="http://schemas.openxmlformats.org/spreadsheetml/2006/main" count="3495" uniqueCount="649">
  <si>
    <t>Über diese Excelvorlage</t>
  </si>
  <si>
    <t>Die Excelvorlage wurde von einer Arbeitsgruppe aus EU-Projektmanagerinnen erstellt und von der BAK AG Projektmanagement und KoWi koordiniert.</t>
  </si>
  <si>
    <t xml:space="preserve">Sie müssen die Vorlage selbstständig an die individuellen Prozesse Ihrer Einrichtung anpassen. Dies liegt in der Verantwortung der Anwender_innen. </t>
  </si>
  <si>
    <t xml:space="preserve">Die Arbeitsgruppe hat zusätzlich eine Timesheetvorlage erstellt. </t>
  </si>
  <si>
    <t>Disclaimer:</t>
  </si>
  <si>
    <t xml:space="preserve">Dies ist keine allgemein gültige und verbindliche Vorlage der Europäischen Kommission. Die Excelvorlage zur Personalkostenkalkulation steht zur freien Nutzung zur Verfügung. 
Von Seiten der den Entwurf erstellenden Parteien werden keine Garantien für die Richtigkeit der gemachten Angaben übernommen. Die Autor_innen übernehmen keine Haftung. Die Verwendung des gesamten Dokuments oder einzelner Teile erfolgt auf eigene Verantwortung und entbindet die Nutzer_innen nicht von einer Prüfung, um ihre eigenen Interessen und Rechte zu schützen. </t>
  </si>
  <si>
    <t>About</t>
  </si>
  <si>
    <t>The Excel template was created by a group of EU project managers and coordinated by the BAK AG project management and KoWi. </t>
  </si>
  <si>
    <t>Please note this is a template that has to be adapted to the individual processes of your institution and it is the responsibility of the user to do so.</t>
  </si>
  <si>
    <t>The group of EU project managers has also created a template for timesheets.</t>
  </si>
  <si>
    <t>Please note this is not a generally valid and binding template of the European Commission. This Excel template to calculate personnel cost incurred is available for free use. </t>
  </si>
  <si>
    <t>No guarantees are made by the parties preparing the template as to the accuracy of the information provided. The authors do not assume any liability. The use of the whole document or parts of it is at the user's own risk and does not release the user from checking it in order to protect his_her own interests and rights. </t>
  </si>
  <si>
    <t>Deutsch</t>
  </si>
  <si>
    <t>DE | EN</t>
  </si>
  <si>
    <t>English</t>
  </si>
  <si>
    <t>Title of the action (Acronym)</t>
  </si>
  <si>
    <t>Grant Agreement No</t>
  </si>
  <si>
    <t>Name of the PI, Superior</t>
  </si>
  <si>
    <t>Project start</t>
  </si>
  <si>
    <t>Project end</t>
  </si>
  <si>
    <t>Duration</t>
  </si>
  <si>
    <t>Reporting Periods</t>
  </si>
  <si>
    <t>Project months</t>
  </si>
  <si>
    <t>Period</t>
  </si>
  <si>
    <t>Months</t>
  </si>
  <si>
    <t>Reporting Deadline</t>
  </si>
  <si>
    <t>from</t>
  </si>
  <si>
    <t>to</t>
  </si>
  <si>
    <t>P1</t>
  </si>
  <si>
    <t>P2</t>
  </si>
  <si>
    <t>P3</t>
  </si>
  <si>
    <t>P4</t>
  </si>
  <si>
    <t>P5</t>
  </si>
  <si>
    <t>Work Packages/ Reference</t>
  </si>
  <si>
    <t>Start Month</t>
  </si>
  <si>
    <t>End Month</t>
  </si>
  <si>
    <t>Start Date</t>
  </si>
  <si>
    <t>End Date</t>
  </si>
  <si>
    <t>Involvement</t>
  </si>
  <si>
    <t>Person Months in GA</t>
  </si>
  <si>
    <t>WP 1</t>
  </si>
  <si>
    <t>WP 2</t>
  </si>
  <si>
    <t>WP 3</t>
  </si>
  <si>
    <t>WP 4</t>
  </si>
  <si>
    <t>WP 5</t>
  </si>
  <si>
    <t>WP 6</t>
  </si>
  <si>
    <t>WP 7</t>
  </si>
  <si>
    <t>WP 8</t>
  </si>
  <si>
    <t>WP 9</t>
  </si>
  <si>
    <t>WP 10</t>
  </si>
  <si>
    <t>WP 11</t>
  </si>
  <si>
    <t>WP 12</t>
  </si>
  <si>
    <t>WP 13</t>
  </si>
  <si>
    <t>WP 14</t>
  </si>
  <si>
    <t>WP 15</t>
  </si>
  <si>
    <t>X</t>
  </si>
  <si>
    <t>TOTAL</t>
  </si>
  <si>
    <t xml:space="preserve">WP1 </t>
  </si>
  <si>
    <t>WP2</t>
  </si>
  <si>
    <t>WP3</t>
  </si>
  <si>
    <t>WP4</t>
  </si>
  <si>
    <t>WP5</t>
  </si>
  <si>
    <t>WP6</t>
  </si>
  <si>
    <t>WP7</t>
  </si>
  <si>
    <t>WP8</t>
  </si>
  <si>
    <t>WP9</t>
  </si>
  <si>
    <t>WP10</t>
  </si>
  <si>
    <t>WP11</t>
  </si>
  <si>
    <t>WP12</t>
  </si>
  <si>
    <t>WP13</t>
  </si>
  <si>
    <t>WP14</t>
  </si>
  <si>
    <t>WP15</t>
  </si>
  <si>
    <t>Person Months reported</t>
  </si>
  <si>
    <t>Difference</t>
  </si>
  <si>
    <t>Reporting Period</t>
  </si>
  <si>
    <t>Incurred Costs</t>
  </si>
  <si>
    <t>Reported Costs</t>
  </si>
  <si>
    <t>h1</t>
  </si>
  <si>
    <t>f20</t>
  </si>
  <si>
    <t>Af5</t>
  </si>
  <si>
    <t>AE5</t>
  </si>
  <si>
    <t>Q5</t>
  </si>
  <si>
    <t>R5</t>
  </si>
  <si>
    <t>S5</t>
  </si>
  <si>
    <t>T5</t>
  </si>
  <si>
    <t>U5</t>
  </si>
  <si>
    <t>V5</t>
  </si>
  <si>
    <t>W5</t>
  </si>
  <si>
    <t>X5</t>
  </si>
  <si>
    <t>Y5</t>
  </si>
  <si>
    <t>Z5</t>
  </si>
  <si>
    <t>AA5</t>
  </si>
  <si>
    <t>AB5</t>
  </si>
  <si>
    <t>AC5</t>
  </si>
  <si>
    <t>AD5</t>
  </si>
  <si>
    <t>P1 - Adj</t>
  </si>
  <si>
    <t>Af6</t>
  </si>
  <si>
    <t>AE6</t>
  </si>
  <si>
    <t>P6</t>
  </si>
  <si>
    <t>Q6</t>
  </si>
  <si>
    <t>R6</t>
  </si>
  <si>
    <t>S6</t>
  </si>
  <si>
    <t>T6</t>
  </si>
  <si>
    <t>U6</t>
  </si>
  <si>
    <t>V6</t>
  </si>
  <si>
    <t>W6</t>
  </si>
  <si>
    <t>X6</t>
  </si>
  <si>
    <t>Y6</t>
  </si>
  <si>
    <t>Z6</t>
  </si>
  <si>
    <t>AA6</t>
  </si>
  <si>
    <t>AB6</t>
  </si>
  <si>
    <t>AC6</t>
  </si>
  <si>
    <t>AD6</t>
  </si>
  <si>
    <t>f22</t>
  </si>
  <si>
    <t>Af7</t>
  </si>
  <si>
    <t>AE7</t>
  </si>
  <si>
    <t>P7</t>
  </si>
  <si>
    <t>Q7</t>
  </si>
  <si>
    <t>R7</t>
  </si>
  <si>
    <t>S7</t>
  </si>
  <si>
    <t>T7</t>
  </si>
  <si>
    <t>U7</t>
  </si>
  <si>
    <t>V7</t>
  </si>
  <si>
    <t>W7</t>
  </si>
  <si>
    <t>X7</t>
  </si>
  <si>
    <t>Y7</t>
  </si>
  <si>
    <t>Z7</t>
  </si>
  <si>
    <t>AA7</t>
  </si>
  <si>
    <t>AB7</t>
  </si>
  <si>
    <t>AC7</t>
  </si>
  <si>
    <t>AD7</t>
  </si>
  <si>
    <t>P2 - Adj</t>
  </si>
  <si>
    <t>Af8</t>
  </si>
  <si>
    <t>AE8</t>
  </si>
  <si>
    <t>P8</t>
  </si>
  <si>
    <t>Q8</t>
  </si>
  <si>
    <t>R8</t>
  </si>
  <si>
    <t>S8</t>
  </si>
  <si>
    <t>T8</t>
  </si>
  <si>
    <t>U8</t>
  </si>
  <si>
    <t>V8</t>
  </si>
  <si>
    <t>W8</t>
  </si>
  <si>
    <t>X8</t>
  </si>
  <si>
    <t>Y8</t>
  </si>
  <si>
    <t>Z8</t>
  </si>
  <si>
    <t>AA8</t>
  </si>
  <si>
    <t>AB8</t>
  </si>
  <si>
    <t>AC8</t>
  </si>
  <si>
    <t>AD8</t>
  </si>
  <si>
    <t>f24</t>
  </si>
  <si>
    <t>Af9</t>
  </si>
  <si>
    <t>AE9</t>
  </si>
  <si>
    <t>P9</t>
  </si>
  <si>
    <t>Q9</t>
  </si>
  <si>
    <t>R9</t>
  </si>
  <si>
    <t>S9</t>
  </si>
  <si>
    <t>T9</t>
  </si>
  <si>
    <t>U9</t>
  </si>
  <si>
    <t>V9</t>
  </si>
  <si>
    <t>W9</t>
  </si>
  <si>
    <t>X9</t>
  </si>
  <si>
    <t>Y9</t>
  </si>
  <si>
    <t>Z9</t>
  </si>
  <si>
    <t>AA9</t>
  </si>
  <si>
    <t>AB9</t>
  </si>
  <si>
    <t>AC9</t>
  </si>
  <si>
    <t>AD9</t>
  </si>
  <si>
    <t>P3 - Adj</t>
  </si>
  <si>
    <t>Af10</t>
  </si>
  <si>
    <t>AE10</t>
  </si>
  <si>
    <t>P10</t>
  </si>
  <si>
    <t>Q10</t>
  </si>
  <si>
    <t>R10</t>
  </si>
  <si>
    <t>S10</t>
  </si>
  <si>
    <t>T10</t>
  </si>
  <si>
    <t>U10</t>
  </si>
  <si>
    <t>V10</t>
  </si>
  <si>
    <t>W10</t>
  </si>
  <si>
    <t>X10</t>
  </si>
  <si>
    <t>Y10</t>
  </si>
  <si>
    <t>Z10</t>
  </si>
  <si>
    <t>AA10</t>
  </si>
  <si>
    <t>AB10</t>
  </si>
  <si>
    <t>AC10</t>
  </si>
  <si>
    <t>AD10</t>
  </si>
  <si>
    <t>f26</t>
  </si>
  <si>
    <t>Af11</t>
  </si>
  <si>
    <t>AE11</t>
  </si>
  <si>
    <t>P11</t>
  </si>
  <si>
    <t>Q11</t>
  </si>
  <si>
    <t>R11</t>
  </si>
  <si>
    <t>S11</t>
  </si>
  <si>
    <t>T11</t>
  </si>
  <si>
    <t>U11</t>
  </si>
  <si>
    <t>V11</t>
  </si>
  <si>
    <t>W11</t>
  </si>
  <si>
    <t>X11</t>
  </si>
  <si>
    <t>Y11</t>
  </si>
  <si>
    <t>Z11</t>
  </si>
  <si>
    <t>AA11</t>
  </si>
  <si>
    <t>AB11</t>
  </si>
  <si>
    <t>AC11</t>
  </si>
  <si>
    <t>AD11</t>
  </si>
  <si>
    <t>P4 - Adj</t>
  </si>
  <si>
    <t>Af12</t>
  </si>
  <si>
    <t>AE12</t>
  </si>
  <si>
    <t>P12</t>
  </si>
  <si>
    <t>Q12</t>
  </si>
  <si>
    <t>R12</t>
  </si>
  <si>
    <t>S12</t>
  </si>
  <si>
    <t>T12</t>
  </si>
  <si>
    <t>U12</t>
  </si>
  <si>
    <t>V12</t>
  </si>
  <si>
    <t>W12</t>
  </si>
  <si>
    <t>X12</t>
  </si>
  <si>
    <t>Y12</t>
  </si>
  <si>
    <t>Z12</t>
  </si>
  <si>
    <t>AA12</t>
  </si>
  <si>
    <t>AB12</t>
  </si>
  <si>
    <t>AC12</t>
  </si>
  <si>
    <t>AD12</t>
  </si>
  <si>
    <t>f28</t>
  </si>
  <si>
    <t>Af13</t>
  </si>
  <si>
    <t>AE13</t>
  </si>
  <si>
    <t>P13</t>
  </si>
  <si>
    <t>Q13</t>
  </si>
  <si>
    <t>R13</t>
  </si>
  <si>
    <t>S13</t>
  </si>
  <si>
    <t>T13</t>
  </si>
  <si>
    <t>U13</t>
  </si>
  <si>
    <t>V13</t>
  </si>
  <si>
    <t>W13</t>
  </si>
  <si>
    <t>X13</t>
  </si>
  <si>
    <t>Y13</t>
  </si>
  <si>
    <t>Z13</t>
  </si>
  <si>
    <t>AA13</t>
  </si>
  <si>
    <t>AB13</t>
  </si>
  <si>
    <t>AC13</t>
  </si>
  <si>
    <t>AD13</t>
  </si>
  <si>
    <t>Person months in GA</t>
  </si>
  <si>
    <t>Person months reported</t>
  </si>
  <si>
    <t>Berichtet PM</t>
  </si>
  <si>
    <t>Differenz</t>
  </si>
  <si>
    <t>Other</t>
  </si>
  <si>
    <t>Post Doctorate</t>
  </si>
  <si>
    <t>Principal Investigator</t>
  </si>
  <si>
    <t>Senior Staff</t>
  </si>
  <si>
    <t>Student (including PhD, Master, …)</t>
  </si>
  <si>
    <t>P4-Adj</t>
  </si>
  <si>
    <t>Auswahl mehrere Projekte</t>
  </si>
  <si>
    <t>Yes</t>
  </si>
  <si>
    <t>No</t>
  </si>
  <si>
    <t>Name</t>
  </si>
  <si>
    <t>Type of personnel</t>
  </si>
  <si>
    <t>Last update</t>
  </si>
  <si>
    <t>Day-equivalent</t>
  </si>
  <si>
    <t>7. Monitoring</t>
  </si>
  <si>
    <t>Working contracts in EU project (optional)</t>
  </si>
  <si>
    <t>Percentage</t>
  </si>
  <si>
    <t>Hours/week</t>
  </si>
  <si>
    <t>Hours/month</t>
  </si>
  <si>
    <t>Total personnel costs (total contract)</t>
  </si>
  <si>
    <r>
      <t>WP1</t>
    </r>
    <r>
      <rPr>
        <b/>
        <sz val="8"/>
        <rFont val="Calibri"/>
        <family val="2"/>
        <scheme val="minor"/>
      </rPr>
      <t xml:space="preserve"> 
(day-equivalents)</t>
    </r>
  </si>
  <si>
    <r>
      <t>WP2</t>
    </r>
    <r>
      <rPr>
        <b/>
        <sz val="8"/>
        <rFont val="Calibri"/>
        <family val="2"/>
        <scheme val="minor"/>
      </rPr>
      <t xml:space="preserve">
(day-equivalents)</t>
    </r>
  </si>
  <si>
    <r>
      <t>WP3</t>
    </r>
    <r>
      <rPr>
        <b/>
        <sz val="8"/>
        <rFont val="Calibri"/>
        <family val="2"/>
        <scheme val="minor"/>
      </rPr>
      <t xml:space="preserve">
(day-equivalents)</t>
    </r>
  </si>
  <si>
    <r>
      <t>WP4</t>
    </r>
    <r>
      <rPr>
        <b/>
        <sz val="8"/>
        <rFont val="Calibri"/>
        <family val="2"/>
        <scheme val="minor"/>
      </rPr>
      <t xml:space="preserve">
(day-equivalents)</t>
    </r>
  </si>
  <si>
    <r>
      <t>WP5</t>
    </r>
    <r>
      <rPr>
        <b/>
        <sz val="8"/>
        <rFont val="Calibri"/>
        <family val="2"/>
        <scheme val="minor"/>
      </rPr>
      <t xml:space="preserve">
(day-equivalents)</t>
    </r>
  </si>
  <si>
    <r>
      <t>WP6</t>
    </r>
    <r>
      <rPr>
        <b/>
        <sz val="8"/>
        <rFont val="Calibri"/>
        <family val="2"/>
        <scheme val="minor"/>
      </rPr>
      <t xml:space="preserve">
(day-equivalents)</t>
    </r>
  </si>
  <si>
    <r>
      <t>WP7</t>
    </r>
    <r>
      <rPr>
        <b/>
        <sz val="8"/>
        <rFont val="Calibri"/>
        <family val="2"/>
        <scheme val="minor"/>
      </rPr>
      <t xml:space="preserve">
(day-equivalents)</t>
    </r>
  </si>
  <si>
    <r>
      <t>WP8</t>
    </r>
    <r>
      <rPr>
        <b/>
        <sz val="8"/>
        <rFont val="Calibri"/>
        <family val="2"/>
        <scheme val="minor"/>
      </rPr>
      <t xml:space="preserve">
(day-equivalents)</t>
    </r>
  </si>
  <si>
    <r>
      <t>WP9</t>
    </r>
    <r>
      <rPr>
        <b/>
        <sz val="8"/>
        <rFont val="Calibri"/>
        <family val="2"/>
        <scheme val="minor"/>
      </rPr>
      <t xml:space="preserve">
(day-equivalents)</t>
    </r>
  </si>
  <si>
    <r>
      <t>WP10</t>
    </r>
    <r>
      <rPr>
        <b/>
        <sz val="8"/>
        <rFont val="Calibri"/>
        <family val="2"/>
        <scheme val="minor"/>
      </rPr>
      <t xml:space="preserve">
(day-equivalents)</t>
    </r>
  </si>
  <si>
    <r>
      <t>WP11</t>
    </r>
    <r>
      <rPr>
        <b/>
        <sz val="8"/>
        <rFont val="Calibri"/>
        <family val="2"/>
        <scheme val="minor"/>
      </rPr>
      <t xml:space="preserve">
(day-equivalents)</t>
    </r>
  </si>
  <si>
    <r>
      <t>WP12</t>
    </r>
    <r>
      <rPr>
        <b/>
        <sz val="8"/>
        <rFont val="Calibri"/>
        <family val="2"/>
        <scheme val="minor"/>
      </rPr>
      <t xml:space="preserve">
(day-equivalents)</t>
    </r>
  </si>
  <si>
    <r>
      <t>WP13</t>
    </r>
    <r>
      <rPr>
        <b/>
        <sz val="8"/>
        <rFont val="Calibri"/>
        <family val="2"/>
        <scheme val="minor"/>
      </rPr>
      <t xml:space="preserve">
(day-equivalents)</t>
    </r>
  </si>
  <si>
    <r>
      <t>WP14</t>
    </r>
    <r>
      <rPr>
        <b/>
        <sz val="8"/>
        <rFont val="Calibri"/>
        <family val="2"/>
        <scheme val="minor"/>
      </rPr>
      <t xml:space="preserve">
(day-equivalents)</t>
    </r>
  </si>
  <si>
    <r>
      <t>WP15</t>
    </r>
    <r>
      <rPr>
        <b/>
        <sz val="8"/>
        <rFont val="Calibri"/>
        <family val="2"/>
        <scheme val="minor"/>
      </rPr>
      <t xml:space="preserve">
(day-equivalents)</t>
    </r>
  </si>
  <si>
    <r>
      <t>TOTAL</t>
    </r>
    <r>
      <rPr>
        <b/>
        <sz val="8"/>
        <rFont val="Calibri"/>
        <family val="2"/>
        <scheme val="minor"/>
      </rPr>
      <t xml:space="preserve">
(day-equivalents)</t>
    </r>
  </si>
  <si>
    <r>
      <t xml:space="preserve">Personnel costs </t>
    </r>
    <r>
      <rPr>
        <b/>
        <u/>
        <sz val="14"/>
        <rFont val="Calibri"/>
        <family val="2"/>
        <scheme val="minor"/>
      </rPr>
      <t>reported to EU</t>
    </r>
  </si>
  <si>
    <t>Reported on</t>
  </si>
  <si>
    <t>Total declarable personnel costs (EU project)</t>
  </si>
  <si>
    <t>yes</t>
  </si>
  <si>
    <t>no</t>
  </si>
  <si>
    <t>Total calculated eligible costs</t>
  </si>
  <si>
    <t>Capping to EU project required?</t>
  </si>
  <si>
    <t>Personnel cost</t>
  </si>
  <si>
    <t>Eligible cost calculation</t>
  </si>
  <si>
    <t xml:space="preserve">Period
</t>
  </si>
  <si>
    <t>Total contract</t>
  </si>
  <si>
    <t>EU project</t>
  </si>
  <si>
    <t>Calculated costs</t>
  </si>
  <si>
    <r>
      <t xml:space="preserve">Personnel costs 
</t>
    </r>
    <r>
      <rPr>
        <b/>
        <u/>
        <sz val="11"/>
        <rFont val="Calibri"/>
        <family val="2"/>
        <scheme val="minor"/>
      </rPr>
      <t>to be reported to EU</t>
    </r>
  </si>
  <si>
    <t>EU contract</t>
  </si>
  <si>
    <t>Calculation of day-equivalents to be reported</t>
  </si>
  <si>
    <t>Year</t>
  </si>
  <si>
    <t xml:space="preserve">Relevant for reporting period </t>
  </si>
  <si>
    <t>Total Personnel costs</t>
  </si>
  <si>
    <t>Maximum declarable day-equivalents (rounded)</t>
  </si>
  <si>
    <t xml:space="preserve">Daily rate </t>
  </si>
  <si>
    <t xml:space="preserve">Maximum declarable personnel costs  </t>
  </si>
  <si>
    <t>Maximum declarable day-equivalents in reporting period (depending on EU project capping = D11)</t>
  </si>
  <si>
    <t>Documented day-equivalents (EU project)</t>
  </si>
  <si>
    <t>Difference of documented and maximum declarable day-equivalents</t>
  </si>
  <si>
    <t>Calculated costs (without capping to maximum declarable cost)</t>
  </si>
  <si>
    <t>Hours worked on the action (based on timesheets)</t>
  </si>
  <si>
    <t>Calendar year</t>
  </si>
  <si>
    <t xml:space="preserve">FTE </t>
  </si>
  <si>
    <t xml:space="preserve">Day-equivalents </t>
  </si>
  <si>
    <t>TOTAL actual personnel costs</t>
  </si>
  <si>
    <t>Actual personnel costs (EU project)</t>
  </si>
  <si>
    <r>
      <t xml:space="preserve">WP1
</t>
    </r>
    <r>
      <rPr>
        <b/>
        <sz val="8"/>
        <color theme="1"/>
        <rFont val="Calibri"/>
        <family val="2"/>
        <scheme val="minor"/>
      </rPr>
      <t>(productive hours)</t>
    </r>
  </si>
  <si>
    <r>
      <t xml:space="preserve">WP2
</t>
    </r>
    <r>
      <rPr>
        <b/>
        <sz val="8"/>
        <color theme="1"/>
        <rFont val="Calibri"/>
        <family val="2"/>
        <scheme val="minor"/>
      </rPr>
      <t>(productive hours)</t>
    </r>
  </si>
  <si>
    <r>
      <t xml:space="preserve">WP3
</t>
    </r>
    <r>
      <rPr>
        <b/>
        <sz val="8"/>
        <color theme="1"/>
        <rFont val="Calibri"/>
        <family val="2"/>
        <scheme val="minor"/>
      </rPr>
      <t>(productive hours)</t>
    </r>
  </si>
  <si>
    <r>
      <t xml:space="preserve">WP4
</t>
    </r>
    <r>
      <rPr>
        <b/>
        <sz val="8"/>
        <color theme="1"/>
        <rFont val="Calibri"/>
        <family val="2"/>
        <scheme val="minor"/>
      </rPr>
      <t>(productive hours)</t>
    </r>
  </si>
  <si>
    <r>
      <t xml:space="preserve">WP5
</t>
    </r>
    <r>
      <rPr>
        <b/>
        <sz val="8"/>
        <color theme="1"/>
        <rFont val="Calibri"/>
        <family val="2"/>
        <scheme val="minor"/>
      </rPr>
      <t>(productive hours)</t>
    </r>
  </si>
  <si>
    <r>
      <t xml:space="preserve">WP6
</t>
    </r>
    <r>
      <rPr>
        <b/>
        <sz val="8"/>
        <color theme="1"/>
        <rFont val="Calibri"/>
        <family val="2"/>
        <scheme val="minor"/>
      </rPr>
      <t>(productive hours)</t>
    </r>
  </si>
  <si>
    <r>
      <t xml:space="preserve">WP7
</t>
    </r>
    <r>
      <rPr>
        <b/>
        <sz val="8"/>
        <color theme="1"/>
        <rFont val="Calibri"/>
        <family val="2"/>
        <scheme val="minor"/>
      </rPr>
      <t>(productive hours)</t>
    </r>
  </si>
  <si>
    <r>
      <t xml:space="preserve">WP8
</t>
    </r>
    <r>
      <rPr>
        <b/>
        <sz val="8"/>
        <color theme="1"/>
        <rFont val="Calibri"/>
        <family val="2"/>
        <scheme val="minor"/>
      </rPr>
      <t>(productive hours)</t>
    </r>
  </si>
  <si>
    <r>
      <t xml:space="preserve">WP9
</t>
    </r>
    <r>
      <rPr>
        <b/>
        <sz val="8"/>
        <color theme="1"/>
        <rFont val="Calibri"/>
        <family val="2"/>
        <scheme val="minor"/>
      </rPr>
      <t>(productive hours)</t>
    </r>
  </si>
  <si>
    <r>
      <t xml:space="preserve">WP10
</t>
    </r>
    <r>
      <rPr>
        <b/>
        <sz val="8"/>
        <color theme="1"/>
        <rFont val="Calibri"/>
        <family val="2"/>
        <scheme val="minor"/>
      </rPr>
      <t>(productive hours)</t>
    </r>
  </si>
  <si>
    <r>
      <t xml:space="preserve">WP11
</t>
    </r>
    <r>
      <rPr>
        <b/>
        <sz val="8"/>
        <color theme="1"/>
        <rFont val="Calibri"/>
        <family val="2"/>
        <scheme val="minor"/>
      </rPr>
      <t>(productive hours)</t>
    </r>
  </si>
  <si>
    <r>
      <t xml:space="preserve">WP12
</t>
    </r>
    <r>
      <rPr>
        <b/>
        <sz val="8"/>
        <color theme="1"/>
        <rFont val="Calibri"/>
        <family val="2"/>
        <scheme val="minor"/>
      </rPr>
      <t>(productive hours)</t>
    </r>
  </si>
  <si>
    <r>
      <t xml:space="preserve">WP13
</t>
    </r>
    <r>
      <rPr>
        <b/>
        <sz val="8"/>
        <color theme="1"/>
        <rFont val="Calibri"/>
        <family val="2"/>
        <scheme val="minor"/>
      </rPr>
      <t>(productive hours)</t>
    </r>
  </si>
  <si>
    <r>
      <t xml:space="preserve">WP14
</t>
    </r>
    <r>
      <rPr>
        <b/>
        <sz val="8"/>
        <color theme="1"/>
        <rFont val="Calibri"/>
        <family val="2"/>
        <scheme val="minor"/>
      </rPr>
      <t>(productive hours)</t>
    </r>
  </si>
  <si>
    <r>
      <t xml:space="preserve">WP15
</t>
    </r>
    <r>
      <rPr>
        <b/>
        <sz val="8"/>
        <color theme="1"/>
        <rFont val="Calibri"/>
        <family val="2"/>
        <scheme val="minor"/>
      </rPr>
      <t>(productive hours)</t>
    </r>
  </si>
  <si>
    <r>
      <t xml:space="preserve">TOTAL
</t>
    </r>
    <r>
      <rPr>
        <b/>
        <sz val="8"/>
        <color theme="1"/>
        <rFont val="Calibri"/>
        <family val="2"/>
        <scheme val="minor"/>
      </rPr>
      <t>(productive hours)</t>
    </r>
  </si>
  <si>
    <t>Day-equivalents (not rounded)</t>
  </si>
  <si>
    <t>Key</t>
  </si>
  <si>
    <t>title</t>
  </si>
  <si>
    <t>BASISDATEN ZUM PROJEKT</t>
  </si>
  <si>
    <t>BASIC PROJECT DATA</t>
  </si>
  <si>
    <t>Liesmich-Seite</t>
  </si>
  <si>
    <t>Readme page</t>
  </si>
  <si>
    <t>ÜBERSICHT JE MITARBEITER</t>
  </si>
  <si>
    <t>OVERVIEW EMPLOYEES</t>
  </si>
  <si>
    <t>PERSONALKOSTEN ÜBERSICHT JE BERICHT</t>
  </si>
  <si>
    <t>PERSONNEL COSTS OVERVIEW PER REPORT</t>
  </si>
  <si>
    <t>1. Basisdaten</t>
  </si>
  <si>
    <t>1. Basic data</t>
  </si>
  <si>
    <t>2a. Tagesäquivalente und Personalkosten Gesamt und Projekt</t>
  </si>
  <si>
    <t>2a. Day-equivalents and personnel costs total and EU grant</t>
  </si>
  <si>
    <t>2b. Projekt-Arbeitsstunden pro Arbeitspaket und Monat</t>
  </si>
  <si>
    <t>2b. Working hours EU grant per Work Package and per month</t>
  </si>
  <si>
    <t>3.    Tagessatz &amp; Kappung auf Kalenderjahr</t>
  </si>
  <si>
    <t>3. Daily-rate &amp; capping per calendar year</t>
  </si>
  <si>
    <t>4.    Abrechenbare Personalkosten pro Berichtsperiode</t>
  </si>
  <si>
    <t>4. Eligible personnel costs per reporting period</t>
  </si>
  <si>
    <t>5.   Tagesäquivalente pro Arbeitspaket &amp; abrechenbare Personalkosten</t>
  </si>
  <si>
    <t>5. Day-equivalents per work package &amp; eligible personnel costs</t>
  </si>
  <si>
    <t>6.    Berichtete Daten</t>
  </si>
  <si>
    <t>6. Reported data</t>
  </si>
  <si>
    <t>Name_10</t>
  </si>
  <si>
    <t>Worauf muss ich beim Ausfüllen achten?</t>
  </si>
  <si>
    <t>What do I have to pay attention to when filling in?</t>
  </si>
  <si>
    <r>
      <t xml:space="preserve">Diese Vorlage enthält Funktionen, die </t>
    </r>
    <r>
      <rPr>
        <b/>
        <sz val="11"/>
        <color theme="1"/>
        <rFont val="Calibri"/>
        <family val="2"/>
        <scheme val="minor"/>
      </rPr>
      <t>nur mit Excelversionen ab 2019</t>
    </r>
    <r>
      <rPr>
        <sz val="11"/>
        <color theme="1"/>
        <rFont val="Calibri"/>
        <family val="2"/>
        <scheme val="minor"/>
      </rPr>
      <t xml:space="preserve"> funktionieren.</t>
    </r>
  </si>
  <si>
    <t>This template contains functions that only work with Excel versions from 2019 onwards.</t>
  </si>
  <si>
    <t xml:space="preserve">Bereiten Sie eine Exceldatei pro Projekt und ein Excel-Arbeitsblatt pro Person im Projekt vor. Nutzen Sie "Name_1" als Vorlage für die Personalblätter (s.u.: "Personalblätter, Kopieren des Tabellenblattes Name_1). </t>
  </si>
  <si>
    <t xml:space="preserve">Prepare one Excel file per project and one Excel worksheet per person in the project. Use "Name_1" as a template for the personnel sheets (see below: Personnel sheets, copying the Name_1 worksheet). </t>
  </si>
  <si>
    <t xml:space="preserve">Generell gilt: </t>
  </si>
  <si>
    <t xml:space="preserve">As a general rule: </t>
  </si>
  <si>
    <t xml:space="preserve">Felder, die Sie ausfüllen müssen, sind gelb hinterlegt. </t>
  </si>
  <si>
    <t xml:space="preserve">Fields that you have to fill in are highlighted in yellow. </t>
  </si>
  <si>
    <t xml:space="preserve">Felder, die sich automatisch füllen, sind grau hinterlegt. </t>
  </si>
  <si>
    <t xml:space="preserve">Fields that are filled in automatically are highlighted in grey. </t>
  </si>
  <si>
    <t>Felder, die der Übersicht dienen, aber nicht zwingend ausgefüllt werden müssen, sind weiß hinterlegt.</t>
  </si>
  <si>
    <t>Fields that serve to provide an overview but do not have to be filled in are highlighted in white.</t>
  </si>
  <si>
    <t>Übungsdatei</t>
  </si>
  <si>
    <t>Exercise file</t>
  </si>
  <si>
    <t>Tabellenblatt "Basic project data"</t>
  </si>
  <si>
    <t>Basic project data worksheet</t>
  </si>
  <si>
    <t>Füllen Sie das Tabellenblatt "Basisdaten zum Projekt" mit den Informationen aus Ihrer Finanzhilfevereinbarung (Grant Agreement) aus. Tragen Sie die Start- und Endmonate für die Berichtsperioden sowie die einzelnen Arbeitspakete ein. Das Start- und Enddatum für diese wird automatisch berechnet.</t>
  </si>
  <si>
    <t>Complete the "Basic project data" worksheet with the information from your grant agreement. Enter the start and end months for the reporting periods and the individual work packages. The start and end dates for these are calculated automatically.</t>
  </si>
  <si>
    <t xml:space="preserve">Erst wenn in Spalte F (ab Zeile 20) per Kreuz "X" markiert ist, welche Arbeitspakete für Ihre Einrichtung relevant sind,  werden auf den Personalblättern die relevanten Monatsfelder zum Befüllen mit den Daten aus der Zeiterfassung gelb hinterlegt. In Spalte G geben Sie die bewilligten Personenmonate pro Arbeitspaket an. </t>
  </si>
  <si>
    <t xml:space="preserve">The relevant monthly fields for filling in with the data from the time recording are only highlighted in yellow on the personnel sheets when the work packages relevant to your organisation are marked with an "X" in column F (from line 20). In column G, enter the authorised person-months per work package. </t>
  </si>
  <si>
    <t>Im Bericht an die EU-Kommission: Bei Projekten des European Research Councils (ERC) müssen Sie die Verteilung der Kosten auf Mitarbeiterkategorien und bei Verbundprojekten die Verteilung der Personenmonate auf Arbeitspakete vornehmen. Beide Informationen werden im Tabellenblatt der jeweiligen Mitarbeiter_in eingetragen (s.u.: Personalblätter).</t>
  </si>
  <si>
    <t>In the report to the EU Commission for European Research Council (ERC) projects, you must allocate the costs to employee categories and for collaborative projects you must allocate the person-months to work packages. Both pieces of information are entered in the spreadsheet of the respective employee (see below: Personnel sheets).</t>
  </si>
  <si>
    <t>Personalblätter</t>
  </si>
  <si>
    <t>Personnel sheets</t>
  </si>
  <si>
    <t>Jede Person im Projekt bekommt ein eigenes Tabellenblatt, das mit ihrem Nachnamen benannt wird. Es dürfen hierbei keine Leerzeichen oder Sonderzeichen wie '-'  eingegeben werden und der Name muss mit dem eingegebenen Namen in der "Overview employees" (Spalte A) exakt übereinstimmen. In ERCs erhält die_der Principal Investigator ein Blatt mit dem Zusatz "_PI".</t>
  </si>
  <si>
    <t>Each person in the project receives their own worksheet, which is labelled with their surname. No spaces or special characters such as “-” may be entered and the name must exactly match the name entered in the "Overview employees" (column A). In ERCs, the Principal Investigator receives a sheet with the addition "_PI".</t>
  </si>
  <si>
    <t xml:space="preserve">Füllen Sie in den Personalblättern die Basisdaten für die Person und optional die Daten aus ihren Arbeitsverträgen im EU-Projekt aus. </t>
  </si>
  <si>
    <t xml:space="preserve">In the personnel sheets, fill in the basic data for the person and optionally the data from their employment contracts in the EU grant. </t>
  </si>
  <si>
    <t>Als "Day-equivalent" (Zelle H2) wird die Zahl der Stunden pro Tagesäquivalent festgelegt: Es kann a) pauschal "8", b) die täglich zu leistende Arbeitszeit für Vollzeit laut Tarifvertrag, oder c) die an Ihrer Einrichtung definierten Jahresproduktivstunden/215 eingetragen werden (vgl. AGA V2.0 S. 209-211 Records for personnel costs - Day equivalents worked for the action).</t>
  </si>
  <si>
    <t>The number of hours per day-equivalent is defined as "Day-equivalent" (cell H2): You can enter a) a flat rate of "8", b) the daily working hours to be worked full-time according to the collective agreement, or c) the annual productive hours/215 defined at your institution (see AGA V2.0 p. 209-211 Records for personnel costs - day-equivalents worked for the action).</t>
  </si>
  <si>
    <t>Sie können entscheiden, wie viele Arbeitspakete Sie sich anzeigen lassen wollen (+ über Spalte AE) und ganze Jahresblöcke ein- und ausklappen (- ab Zeile 60).</t>
  </si>
  <si>
    <t>You can decide how many work packages you want to display (+ via column AE) and expand and collapse entire annual blocks (- from line 59).</t>
  </si>
  <si>
    <t>Die eigentliche Personalkostenkalkulation erfolgt in den Personalblättern und ist weiter unten in diesem Liesmich Schritt für Schritt erklärt. Es wurden keine Voreinstellungen vorgenommen in Bezug auf die Kappung von Tagesäquivalenten und Kosten pro Person. Sie müssen an Ihrer Einrichtung festlegen wie Sie mit den Optionen umgehen und diese dann pro Mitarbeiter einstellen (Feld D11 auf den Personalblättern).</t>
  </si>
  <si>
    <t>The actual personnel cost calculation takes place in the personnel sheets and is explained step by step further down in this readme. No default settings have been made with regard to the capping of day-equivalents and costs per person. You must define how you handle the options at your organisation and then set them per employee (cells D11 on the personnel sheets).</t>
  </si>
  <si>
    <t>Der sicherste Weg, das Tabellenblatt "Name_1" zu kopieren, geht über die rechte Maustaste auf dem Reiter "Name_1" --&gt; Verschieben oder kopieren --&gt; Häkchen setzen bei "Kopie erstellen" --&gt; es erscheint ein neuer Reiter mit dem Namen "Name_1 (2)", den Sie an die von Ihnen bevorzugte Stelle schieben und umbenennen können. Im Blatt "Overview employees" müssen die umbenannten Namen ebenfalls eingepflegt werden (Beschreibung siehe nächster Abschnitt).</t>
  </si>
  <si>
    <t>The safest way to copy the "Name_1" worksheet is to right-click on the "Name_1" tab --&gt; Move or copy --&gt; tick "Create copy" --&gt; a new tab appears with the name "Name_1 (2)", which you can move to your preferred location and rename. The renamed names must also be entered in the "Overview employees" sheet (see next section for description).</t>
  </si>
  <si>
    <t>Sicherheitshalber haben wir Ihnen die Blätter "Name_1" bis "Name_10" bereits angelegt.</t>
  </si>
  <si>
    <t>To be on the safe side, we have already created the sheets "Name_1" to "Name_10".</t>
  </si>
  <si>
    <t>Übersicht Mitarbeiter_innen und Übersicht Berichte</t>
  </si>
  <si>
    <t>Overview employees and Overview reports</t>
  </si>
  <si>
    <t>Diese Seiten geben Ihnen einen Überblick über die berichteten Personenmonate und Kosten pro Mitarbeiter_in bzw. pro Bericht, jeweils unterteilt nach Mitarbeiterkategorie und nach Arbeitspaket.</t>
  </si>
  <si>
    <t xml:space="preserve">These pages give you an overview of the reported person-months and costs per employee or per report, divided into employee category and work package. </t>
  </si>
  <si>
    <t>Wenn Sie alles richtig vorbereitet haben, d.h. vor allem: wenn Name_1 und fortfolgende im Personalblatt mit der Bezeichnung in der Overview employees übereinstimmt, füllen sich diese Seiten automatisch mit den Daten aus den Personalblättern. Zur Fehlerbehebung können Sie die Spalten U bis AP der "Overview employees" wieder einblenden.</t>
  </si>
  <si>
    <t>If you have prepared everything correctly, i.e. above all: if Name_1 and following in the personnel sheet matches the name in the Overview employees, these pages are automatically filled with the data from the personnel sheets. To rectify errors, you can show columns U to AP of the "Overview employees".</t>
  </si>
  <si>
    <t>Die Umrechnung der Tagesäquivalente (TÄ) aus den Personalblättern in Personenmonate (PM) erfolgt nach dem Prinzip PM=TÄ/215*12.</t>
  </si>
  <si>
    <t>The conversion of the day-equivalents (FTE) from the personnel sheets into person months (PM) is carried out according to the principle PM=FTE/215*12.</t>
  </si>
  <si>
    <t xml:space="preserve">Auf der Seite "Overview employees" werden die zu berichtenden Daten pro Person zusammengefasst. In den Spalten C und D werden die im Projekt entstandenen den abrechenbaren Kosten gegenübergestellt. Die Zeilen 2-4 helfen beim Monitoring der abgerechneten Personenmonate. </t>
  </si>
  <si>
    <t xml:space="preserve">The data to be reported per person is summarised on the "Overview employees" page. In columns C and D, the costs incurred in the project are compared with the eligible costs. Lines 2-4 help to monitor the billed person-months. </t>
  </si>
  <si>
    <t>Auf den Personalblättern wählen Sie im Feld H1 eine Mitarbeiterkategorie aus. Die Auswahl orientiert sich am Berichtsformat des ERC. Wenn Sie hier Änderungen am Dropdown-Menü vornehmen, so müssen diese identisch sein zu Spalte A der Seite "Overview reports"</t>
  </si>
  <si>
    <t>On the personnel sheets, select an employee category in the H1 field. The selection is based on the ERC reporting format. If you make changes to the drop-down menu here, these must be identical to column A on the "Overview reports" page</t>
  </si>
  <si>
    <t>Der sicherste Weg, eine weitere Person in der "Overview employees" anzulegen, ist das Kopieren des letzten Personenbereiches "Name_10" und der dazugehörigen Zeilen bis "total". Dazu muss man die entsprechenden Zeilen markieren, dann über die rechte Maustaste "Kopieren" und dann unterhalb der markierten Zeilen mit rechter Maustaste "Kopierte Zeilen einfügen". Danach muss der kopierte Bereich "Name_10" umbenannt werden. Der Name muss mit dem Namen des dazugehörigen neuangelegten Personalblattes übereinstimmen.</t>
  </si>
  <si>
    <t>The safest way to create an additional person in the "Overview employees" is to copy the last person area "Name_10" and the corresponding lines up to "Total". To do this, select the relevant lines, then click on "Copy" with the right mouse button and then "Paste copied lines" below the selected lines with the right mouse button. The copied area "Name_10" must then be renamed. The name must match the name of the corresponding newly created personnel sheet.</t>
  </si>
  <si>
    <t>Sicherheitshalber haben wir Ihnen die Bereiche "Name_1" bis "Name_10" in der "Overview employees" bereits angelegt.</t>
  </si>
  <si>
    <t>To be on the safe side, we have already created the areas "Name_1" to "Name_10" in the "Overview employees".</t>
  </si>
  <si>
    <t>Berechnungsmethode für den Tagessatz</t>
  </si>
  <si>
    <t>Calculation method for the daily rate</t>
  </si>
  <si>
    <t>Zur Ermittlung der abrechenbaren Personalkosten in Horizon Europe ist die Berechnung eines Tagessatzes pro Mitarbeiter_in Voraussetzung. Hierzu stellen Model Grant Agreement (MGA) und Annotated Grant Agreement (AGA) zwei alternative Berechnungsmethoden bereit. Während das Model Grant Agreement von einem Tagessatz pro Kalenderjahr ausgeht, bezieht sich der überwiegende Teil der Beispiele und Erläuterungen im AGA auf einen Tagessatz pro Berichtsperiode. Beide Berechnungsmethoden sind zulässig (vgl. AGA V2.0 S. 52 FN6).</t>
  </si>
  <si>
    <t>The calculation of a daily rate per employee is a prerequisite for determining the eligible personnel costs in Horizon Europe. The Model Grant Agreement (MGA) and Annotated Grant Agreement (AGA) provide two alternative calculation methods for this purpose. While the Model Grant Agreement assumes a daily rate per calendar year, the majority of the examples and explanations in the AGA refer to a daily rate per reporting period. Both calculation methods are permissible (see AGA V2.0 p. 52 FN6).</t>
  </si>
  <si>
    <t xml:space="preserve">Während es für die Berechnungsmethode nach AGA mehr Kommentare und Beispiele gibt und auch die Generaldirektion für Forschung und der Research Enquiry Service diese Methode empfehlen, so widersprechen sie doch an einigen Stellen dem Grant Agreement, das Beneficiaries mit der Kommission unterzeichnet haben. Beide Berechnungsmethoden haben Vor- und Nachteile, so dass sich die AG Personalkostentool dafür entschieden hat, für beide Berechnungsmethoden eine Excelvorlage zu erstellen. Die Entscheidung für eine Methode muss jede Einrichtung für sich treffen. </t>
  </si>
  <si>
    <t>While there are more comments and examples for the AGA calculation method and the Directorate-General for Research and the Research Enquiry Service also recommend this method, they do contradict the Grant Agreement that Beneficiaries have signed with the Commission in some places. Both calculation methods have advantages and disadvantages, so that the WG Personnel Cost Tool has decided to create an Excel template for each calculation method. Each organisation must decide for itself which method to use.</t>
  </si>
  <si>
    <t>Diese Excelvorlage berechnet den Tagessatz pro Kalenderjahr.</t>
  </si>
  <si>
    <t>This Excel template calculates the daily rate per calendar year.</t>
  </si>
  <si>
    <t>Capping limits for calculation method per reporting period (for information only): 
The number of day-equivalents (actual working time) may not exceed the maximum declarable day-equivalents (target working time) per reporting period. 
No more costs may be billed than were incurred at the facility in the reporting period for the respective person (see AGA V2.0 p. 53). 
The horizontal ceiling must be observed, which states that no more than 215 day-equivalents (or, in the case of part-time work, the pro rata target working time across all projects and contracts) may be invoiced per calendar year across all EU and Euratom grants (cf. AGA V2.0 p.53 yellow box). 
Based on responses from the Research Enquiry Service (Legal and Financial Helpdesk), we interpret the AGA as meaning that the horizontal ceiling only applies in cases where a person is employed on several EU grants in a given calendar year. According to a response from the same office dated 29.05.2024, the statement that double funding between EU and Euratom grants should be avoided refers specifically to EU programmes that are managed directly (such as Horizon Europe) or indirectly (such as Erasmus+), but not to EU programmes with shared management (such as ESF+). For the definition of EU grant, see AGA V2.0 p. 30. The answers of the RES can be found here: https://www.eubuero.de/de/nks-ruf-res-2415.html (question 5.20 and 5.21).</t>
  </si>
  <si>
    <t>Hier ein Beispiel zum besseren Verständnis:</t>
  </si>
  <si>
    <t xml:space="preserve">Here is an example to help you understand better: </t>
  </si>
  <si>
    <t xml:space="preserve">In Feld D11 muss für jede Person individuell festgelegt werden, ob zusätzlich zu den oben beschriebenen Kappungsgrenzen auf die tatsächlich gebuchten Kosten im EU-Projekt gekappt werden soll ("yes") oder nicht ("no"). Diese Kappung, die nicht im AGA verankert ist, kann aufgrund von Mischfinanzierung mit anderen Mittelarten einrichtungsinterne Praxis sein. Wichtig ist, dass in der Excelvorlage kein Abgleich zu anderen Projekten und den dort abgerechneten Tagesäquivalenten erfolgt. Dies muss jede Einrichtung selbst im Blick behalten (besonders wenn in Feld D11 "no" angegeben wird). </t>
  </si>
  <si>
    <t xml:space="preserve">In field D11, it must be specified individually for each person whether, in addition to the capping limits described above, the costs actually booked in the EU grant should be capped (""yes"") or not (""no""). This capping, which is not anchored in the AGA, can be an internal practice of the organisation due to mixed financing with other types of funds. It is important to note that the Excel template does not make any comparison with other projects and the day-equivalents billed there. Each organisation must keep an eye on this itself (especially if "no" is entered in field D11). 
</t>
  </si>
  <si>
    <t>Externe Daten</t>
  </si>
  <si>
    <t>External data</t>
  </si>
  <si>
    <t xml:space="preserve">Folgende Daten benötigen Sie für alle Mitarbeiter_innen im Projekt: </t>
  </si>
  <si>
    <t>You need the following data for all employees in the project:</t>
  </si>
  <si>
    <t xml:space="preserve">- Vertragsdaten aus allen Arbeitsverträgen während der Projektlaufzeit: Vertragslaufzeit, Stellenumfang, Eingruppierung und Erfahrungsstufe. </t>
  </si>
  <si>
    <t xml:space="preserve">- Contract data from all employment contracts during the project term: contract term, job scope, classification and experience level. </t>
  </si>
  <si>
    <t>- Personalkosten inkl. Lohnnebenkosten aus allen Projekten und Verträgen an Ihrer Einrichtung pro Mitarbeiter_in pro Monat während der Projektlaufzeit.</t>
  </si>
  <si>
    <t>- The total personnel costs for all projects and contracts at your institution. This should include all non-wage labour costs for each employee per month during the project duration</t>
  </si>
  <si>
    <t>- Dokumentierte Arbeitszeit in Form von Timesheets oder Monthly Declarations.</t>
  </si>
  <si>
    <t>- Documented working hours on timesheets or monthly declarations.</t>
  </si>
  <si>
    <t xml:space="preserve">Am besten sammeln Sie alle Daten zu den Arbeitsverträgen und Personalkosten in zusätzlichen Excel-Arbeitsblättern innerhalb dieser Datei. </t>
  </si>
  <si>
    <t xml:space="preserve">It is best to collect all data on employment contracts and personnel costs in additional Excel worksheets within this file. </t>
  </si>
  <si>
    <t>Die Timesheets müssen Sie in Papierform aufbewahren. Elektronische Zeiterfassung ist nur unter bestimmten Bedingungen zulässig (vgl. AGA V2.0 S. 209 Records for personnel costs).</t>
  </si>
  <si>
    <t>You must keep the timesheets in paper form. Electronic time recording is only permitted under certain conditions (see AGA V2.0 p. 209 Records for personnel costs).</t>
  </si>
  <si>
    <t xml:space="preserve">Es ist empfehlenswert, die Daten aus den Timesheets regelmäßig (auch innerhalb der Berichtsperiode) in diese Tabelle einzupflegen um bei größeren Abweichungen frühzeitig entgegensteuern zu können. Wenn Sie die Timesheetvorlage unserer Arbeitsgruppe verwenden, können Sie diese Checks auch direkt in der Vorlage im Tabellenblatt "Total" vornehmen. </t>
  </si>
  <si>
    <t xml:space="preserve">It is advisable to enter the data from the timesheets into this table regularly (also within the reporting period) in order to be able to counteract any major deviations at an early stage. If you use the timesheet template from our working group, you can also carry out these checks directly in the template in the "Total" worksheet. </t>
  </si>
  <si>
    <t>Übertragen Sie die tatsächlichen Personalkosten pro Mitarbeiter_in pro Monat in ein Excel-Arbeitsblatt. Berücksichtigen Sie dabei gebuchte Ausgaben für alle Projekte und Arbeitsverträge an Ihrer Einrichtung in der jeweiligen Berichtsperiode (vgl. AGA V2.0 S. 56 Multiple parallel or consecutive contracts).</t>
  </si>
  <si>
    <t>Export the actual personnel costs per employee per month to an Excel worksheet. Take into account expenses recorded for all projects and employment contracts at your institution in the respective reporting period (see AGA V2.0 p. 56 Multiple parallel or consecutive contracts).</t>
  </si>
  <si>
    <t>Wie funktioniert die Personalkostenkalkulation mit dieser Excelvorlage?</t>
  </si>
  <si>
    <t>How does the personnel cost calculation work with this Excel template?</t>
  </si>
  <si>
    <r>
      <t xml:space="preserve">Die </t>
    </r>
    <r>
      <rPr>
        <b/>
        <sz val="11"/>
        <color theme="8" tint="-0.499984740745262"/>
        <rFont val="Calibri"/>
        <family val="2"/>
        <scheme val="minor"/>
      </rPr>
      <t>Nummern</t>
    </r>
    <r>
      <rPr>
        <sz val="11"/>
        <rFont val="Calibri"/>
        <family val="2"/>
        <scheme val="minor"/>
      </rPr>
      <t xml:space="preserve"> der einzelnen Bereiche bilden den Workflow der Personalkostenkalkulation innerhalb des Personalblattes ab. D.h. Sie füllen das Blatt aus, indem Sie den Nummern folgen. Später beim Arbeiten mit den ausgefüllten Daten für das Erstellen von Berichten haben Sie alle relevanten Informationen im oberen Bereich des Personalblattes im Blick, so dass schnelles Blättern zwischen Personen möglich ist. </t>
    </r>
  </si>
  <si>
    <r>
      <t xml:space="preserve">The </t>
    </r>
    <r>
      <rPr>
        <b/>
        <sz val="11"/>
        <color theme="4" tint="-0.249977111117893"/>
        <rFont val="Calibri"/>
        <family val="2"/>
        <scheme val="minor"/>
      </rPr>
      <t>numbers</t>
    </r>
    <r>
      <rPr>
        <sz val="11"/>
        <rFont val="Calibri"/>
        <family val="2"/>
        <scheme val="minor"/>
      </rPr>
      <t xml:space="preserve"> of the individual </t>
    </r>
    <r>
      <rPr>
        <b/>
        <sz val="11"/>
        <color theme="4" tint="-0.249977111117893"/>
        <rFont val="Calibri"/>
        <family val="2"/>
        <scheme val="minor"/>
      </rPr>
      <t>areas</t>
    </r>
    <r>
      <rPr>
        <sz val="11"/>
        <rFont val="Calibri"/>
        <family val="2"/>
        <scheme val="minor"/>
      </rPr>
      <t xml:space="preserve"> represent the workflow of the personnel cost calculation within the personnel sheet. This means that you complete the sheet by following the numbers. Later, when working with the completed data to create reports, you can see all the relevant information at the top of the personnel sheet, allowing you to scroll quickly between people.</t>
    </r>
  </si>
  <si>
    <t>1.    Basisdaten</t>
  </si>
  <si>
    <r>
      <t xml:space="preserve">Füllen Sie für Ihre_n Mitarbeiter_in die Daten in den gelb markierten Feldern im </t>
    </r>
    <r>
      <rPr>
        <b/>
        <sz val="11"/>
        <color theme="8" tint="-0.499984740745262"/>
        <rFont val="Calibri"/>
        <family val="2"/>
        <scheme val="minor"/>
      </rPr>
      <t>Bereich 1</t>
    </r>
    <r>
      <rPr>
        <sz val="11"/>
        <rFont val="Calibri"/>
        <family val="2"/>
        <scheme val="minor"/>
      </rPr>
      <t xml:space="preserve"> aus. In der Spalte "Day-equivalents" (Zelle H2) wird definiert, wie viele Stunden bei Vollzeitarbeit ein Vollzeitäquivalent ergeben (siehe oben "Personalblätter"). Die weiß hinterlegten Felder dienen der Orientierung, müssen aber nicht ausgefüllt werden. Zur Erläuterung des Feldes D11 bitte </t>
    </r>
    <r>
      <rPr>
        <b/>
        <sz val="11"/>
        <color theme="4" tint="-0.249977111117893"/>
        <rFont val="Calibri"/>
        <family val="2"/>
        <scheme val="minor"/>
      </rPr>
      <t>Bereich 4</t>
    </r>
    <r>
      <rPr>
        <sz val="11"/>
        <rFont val="Calibri"/>
        <family val="2"/>
        <scheme val="minor"/>
      </rPr>
      <t xml:space="preserve"> "Abrechenbare Kosten pro Berichtsperiode" lesen. </t>
    </r>
  </si>
  <si>
    <r>
      <t xml:space="preserve">Fill in the data for your employee in the fields marked yellow in </t>
    </r>
    <r>
      <rPr>
        <b/>
        <sz val="11"/>
        <color theme="4" tint="-0.249977111117893"/>
        <rFont val="Calibri"/>
        <family val="2"/>
        <scheme val="minor"/>
      </rPr>
      <t>area 1</t>
    </r>
    <r>
      <rPr>
        <sz val="11"/>
        <rFont val="Calibri"/>
        <family val="2"/>
        <scheme val="minor"/>
      </rPr>
      <t>. The "Day-equivalents" column (cell H2) defines how many hours of full-time work make up a full-time equivalent (see "Personnel sheets" above). The fields highlighted in white are for guidance only, but do not have to be filled in. For an explanation of field D11, please read</t>
    </r>
    <r>
      <rPr>
        <b/>
        <sz val="11"/>
        <color theme="4" tint="-0.249977111117893"/>
        <rFont val="Calibri"/>
        <family val="2"/>
        <scheme val="minor"/>
      </rPr>
      <t xml:space="preserve"> area 4</t>
    </r>
    <r>
      <rPr>
        <sz val="11"/>
        <rFont val="Calibri"/>
        <family val="2"/>
        <scheme val="minor"/>
      </rPr>
      <t xml:space="preserve"> "Eligible personnel costs per reporting period".</t>
    </r>
  </si>
  <si>
    <t>2.    Bereiche 2a und 2b</t>
  </si>
  <si>
    <t>2. Areas 2a and 2b</t>
  </si>
  <si>
    <r>
      <t xml:space="preserve">Die </t>
    </r>
    <r>
      <rPr>
        <b/>
        <sz val="11"/>
        <color theme="8" tint="-0.499984740745262"/>
        <rFont val="Calibri"/>
        <family val="2"/>
        <scheme val="minor"/>
      </rPr>
      <t>Bereiche 2a und 2b</t>
    </r>
    <r>
      <rPr>
        <sz val="11"/>
        <rFont val="Calibri"/>
        <family val="2"/>
        <scheme val="minor"/>
      </rPr>
      <t xml:space="preserve"> sind für jedes Kalenderjahr in Ihrem Projekt angelegt. Die Berichtsperioden und relevanten Arbeitspakete sollten bereits automatisch aus dem Blatt Basisdaten zum Projekt übertragen worden sein. Sobald auf dem Arbeitsblatt "Basisdaten zum Projekt" die Daten für Projektstart und -ende, Berichtsperioden und Arbeitspakete eingegeben sind und bei "involvement" ein "X" gesetzt wurde, färben sich die relevanten Felder zur Bearbeitung gelb in den </t>
    </r>
    <r>
      <rPr>
        <b/>
        <sz val="11"/>
        <color theme="8" tint="-0.499984740745262"/>
        <rFont val="Calibri"/>
        <family val="2"/>
        <scheme val="minor"/>
      </rPr>
      <t>Tabellen 2a und 2b</t>
    </r>
    <r>
      <rPr>
        <sz val="11"/>
        <rFont val="Calibri"/>
        <family val="2"/>
        <scheme val="minor"/>
      </rPr>
      <t xml:space="preserve"> (dies funktioniert nur mit einer Excelversion ab 2019).</t>
    </r>
  </si>
  <si>
    <r>
      <rPr>
        <b/>
        <sz val="11"/>
        <color theme="4" tint="-0.249977111117893"/>
        <rFont val="Calibri"/>
        <family val="2"/>
        <scheme val="minor"/>
      </rPr>
      <t>Areas 2a and 2b</t>
    </r>
    <r>
      <rPr>
        <sz val="11"/>
        <rFont val="Calibri"/>
        <family val="2"/>
        <scheme val="minor"/>
      </rPr>
      <t xml:space="preserve"> are for each calendar year in your project. The reporting periods and relevant work packages should have been transferred automatically from the Basic project data sheet. Once you have entered on the "Basic project data" worksheet the start and end dates of the project, the duration of reporting periods and work packages, and marked the relevant work packages with an "X" to indicate involvement, the relevant fields in </t>
    </r>
    <r>
      <rPr>
        <b/>
        <sz val="11"/>
        <color theme="4" tint="-0.249977111117893"/>
        <rFont val="Calibri"/>
        <family val="2"/>
        <scheme val="minor"/>
      </rPr>
      <t>tables 2a and 2b</t>
    </r>
    <r>
      <rPr>
        <sz val="11"/>
        <rFont val="Calibri"/>
        <family val="2"/>
        <scheme val="minor"/>
      </rPr>
      <t xml:space="preserve"> will turn yellow. This feature is only available in Excel versions from 2019 onwards.</t>
    </r>
  </si>
  <si>
    <t>2a. Tagesäquivalente und Personalkosten gesamt und Projekt</t>
  </si>
  <si>
    <t>Tragen Sie die Vollzeitäquivalente (full time equivalents) über alle Arbeitsverträge der jeweiligen Person an Ihrer Einrichtung (Spalte E) und für das abzurechnende EU-Projekt (Spalte H) ein. Ebenso verfahren Sie mit den Personalkosten insgesamt (Spalte G) und projektanteilig (Spalte J).
Daraus ergeben sich in Spalte F die maximum declarable day-equivalents, also die sogenannte Soll-Arbeitszeit über alle Verträge und Projekte, die für die Berechnung des Tagessatzes relevant ist. (vgl. AGA V2.0 S. 53-54, regarding the maximum declarable day-equivalents)
Zur Berechnung der Tagesäquivalente benötigen Sie die Vertragsdaten der Person. Beachten Sie, dass jeder Monat pauschal mit 30 Tagen angesetzt wird (vgl. AGA V2.0 S. 53). 
Beispiel 1: Ein Mitarbeiter wird von 0,5 auf 0,75 TÄ am 20. August aufgestockt. TÄ für August: 0,5*19/30 + 0,75*11/30 = 0,591666667. 
Beispiel 2: Ein 100%-Arbeitsvertrag endet am 28. Februar. TÄ für Februar: 1,0*28/30 = 0,933333333. Es ist vorteilhaft, hier möglichst spät, am besten nur einmal pro Periode, zu runden.</t>
  </si>
  <si>
    <t>Enter the full-time equivalents per month for all employment contracts of the respective person at your organisation (column E) and for the EU grant to be invoiced (column H). Proceed in the same way with the total personnel costs (column G) and project-related costs (column J).
This results in the maximum declarable day-equivalents in column F, i.e. the so-called target working time across all contracts and projects, which is relevant for the calculation of the daily rate (see AGA V2.0 p. 53-54, regarding the maximum declarable day-equivalents).
To calculate the day-equivalents, you need the person's contract data. Please note that each month is calculated with 30 days (see AGA V2.0 p. 53). 
Example 1: An employee is increased from 0.5 to 0.75 FTEs on 20 August. FTE for August: 0.5*19/30 + 0.75*11/30 = 0.591666667. 
Example 2: A 100% employment contract ends on 28 February. FTE for February: 1.0*28/30 = 0.933333333. It is advantageous to round up as late as possible, preferably only once per period.</t>
  </si>
  <si>
    <r>
      <t xml:space="preserve">Tragen Sie in </t>
    </r>
    <r>
      <rPr>
        <b/>
        <sz val="11"/>
        <color rgb="FF305496"/>
        <rFont val="Calibri"/>
        <family val="2"/>
      </rPr>
      <t>Bereich 2b</t>
    </r>
    <r>
      <rPr>
        <sz val="11"/>
        <rFont val="Calibri"/>
        <family val="2"/>
      </rPr>
      <t xml:space="preserve"> pro Arbeitspaket die dokumentierte Arbeitszeit in Stunden ein. Die Umrechnung von Stunden in Tagesäquivalente pro Kalenderjahr erfolgt in der untersten Zeile des Bereichs 2b. Hier sind die day-equivalents worked in the action, die sogenannte Ist-Arbeitszeit dargestellt. 
Wenn Sie die Arbeitszeit in Tagesäquivalenten pro Monat erfassen, müssen Sie im Feld H2 "1" eintragen.</t>
    </r>
  </si>
  <si>
    <t>Enter the documented working time in hours per work package and month in area 2b. The conversion of hours into day-equivalents per calendar year takes place in the bottom line of area 2b. The day-equivalents worked in the action, the so-called actual working time, are shown here. 
If you record the working time in day-equivalents per month, you must enter "1" in field H2.</t>
  </si>
  <si>
    <t xml:space="preserve">3.    Tagessatz &amp; Kappung auf Kalenderjahr </t>
  </si>
  <si>
    <t>Nach Abschluss einer Berichtsperiode erfolgt die Kontrolle der Kappungsgrenzen in den Bereichen 3 und 4 (Vgl. AGA V2.0 S. 49 Costs for employees (or equivalent)).
Bereich 3 dient zur Emittlung des Tagessatzes und der Kappung auf 215 Tagesäquivalente pro Kalenderjahr bzw. pro rata bei Teilzeit (vgl. AGA V2.0 S. 49). Wenn die Bereichtsperiode im laufenden Jahr wechselt, werden zwei Tagessätze berechnet (vgl. AGA V2.0 S. 52 FN6).
Der Zusatz "rounded"  in einer Spaltenüberschrift zeigt das Runden auf 1/2 Tag genau gemäß AGA an.
Hier wird für jedes Kalenderjahr aufgeschlüsselt, wie viele Tagesäquivalente pro Berichtsperiode maximal abgerechnet werden dürfen und wenn nötig automatisch gekappt. 
In Spalte K wird bei der Auswahl von "yes" in Feld D11 auf die Sollarbeitszeit im Projekt gekappt. Bei Auswahl von "no" in Feld D11 ist es möglich, Mehrarbeit im Projekt abzurechnen, wenn dies innerhalb der Soll-Arbeitszeit der Person über alle Projekte und Verträge liegt (maximum declarable day-equivalents). In Spalte M werden die förderfähigen Kosten pro Kalenderjahr innerhalb einer Berichtsperiode berechnet (Achtung: die Kappung der Kosten auf Höhe des Projekts oder auf Höhe der Gesamtkosten für die Person erfolgt erst in Bereich 4). Spalte L dient als Check - die Zellen erscheinen rot, wenn mehr Zeit dokumentiert wurde, als abgerechnet werden kann. Sie erscheinen gelb, wenn weniger Zeit dokumentiert wurde, als theoretisch abgerechnet werden könnte.</t>
  </si>
  <si>
    <t>After the end of a reporting period, the capping limits in areas 3 and 4 are checked (see AGA V2.0 p. 49 Costs for employees (or equivalent)).
Area 3 is used to determine the daily rate and the capping of 215 day equivalents per calendar year or pro rata for part-time employees (see AGA V2.0 p. 49). If the reporting period changes during the current year, two daily rates are calculated (see AGA V2.0 p. 52 FN6).
The addition of "rounded" in a column heading indicates rounding to the nearest half-day in accordance with AGA.
Here, the maximum number of day equivalents that may be billed per reporting period is broken down for each calendar year and automatically capped if necessary. 
In column K, if "yes" is selected in field D11, the target working time in the project is capped. If "no" is selected in field D11, it is possible to bill overtime in the project if this is within the person's target working time across all projects and contracts (maximum declarable day-equivalents). In column M, the eligible costs are calculated per calendar year within a reporting period (please note: the capping of costs at the project level or at the total costs for the person only takes place in area 4). Column L serves as a check – the cells appear red if more time has been documented than can be reported. They appear yellow if less time has been documented than could theoretically be reported.</t>
  </si>
  <si>
    <t>4.    Abrechenbare Personalkosten pro Berichtsperiode</t>
  </si>
  <si>
    <r>
      <t xml:space="preserve">In </t>
    </r>
    <r>
      <rPr>
        <b/>
        <sz val="11"/>
        <color theme="8" tint="-0.499984740745262"/>
        <rFont val="Calibri"/>
        <family val="2"/>
        <scheme val="minor"/>
      </rPr>
      <t>Bereich 4</t>
    </r>
    <r>
      <rPr>
        <sz val="11"/>
        <color theme="1"/>
        <rFont val="Calibri"/>
        <family val="2"/>
        <scheme val="minor"/>
      </rPr>
      <t xml:space="preserve"> werden die tatsächlich gebuchten</t>
    </r>
    <r>
      <rPr>
        <sz val="11"/>
        <color rgb="FF00B050"/>
        <rFont val="Calibri"/>
        <family val="2"/>
        <scheme val="minor"/>
      </rPr>
      <t xml:space="preserve"> </t>
    </r>
    <r>
      <rPr>
        <sz val="11"/>
        <color theme="1"/>
        <rFont val="Calibri"/>
        <family val="2"/>
        <scheme val="minor"/>
      </rPr>
      <t>Kosten pro Berichtsperiode für die Person in Spalte E insgesamt sowie in Spalte F im EU Projekt gegenübergestellt. In Spalte G finden Sie die ermittelten abrechenbaren Kosten. Spalte H dient als Check - hier werden die abrechenbaren Kosten (je nach Auswahl in Feld D11) den entstandenen Kosten im Proje</t>
    </r>
    <r>
      <rPr>
        <sz val="11"/>
        <rFont val="Calibri"/>
        <family val="2"/>
        <scheme val="minor"/>
      </rPr>
      <t xml:space="preserve">kt bzw. den Gesamtkosten </t>
    </r>
    <r>
      <rPr>
        <sz val="11"/>
        <color theme="1"/>
        <rFont val="Calibri"/>
        <family val="2"/>
        <scheme val="minor"/>
      </rPr>
      <t xml:space="preserve">gegenübergestellt (F-G oder E-G).
</t>
    </r>
    <r>
      <rPr>
        <sz val="11"/>
        <rFont val="Calibri"/>
        <family val="2"/>
        <scheme val="minor"/>
      </rPr>
      <t>In Spalte G wird bei der Auswahl von "yes" in Feld D11 auf die Sollarbeitszeit und gebuchten Kosten im Projekt gekappt. Bei Auswahl von "no" in Feld D11 ist es möglich, Mehrarbeit im Projekt bis zur Höhe der Gesamtkosten an der Einrichtung abzurechnen</t>
    </r>
    <r>
      <rPr>
        <sz val="11"/>
        <color theme="1"/>
        <rFont val="Calibri"/>
        <family val="2"/>
        <scheme val="minor"/>
      </rPr>
      <t>, wenn dies</t>
    </r>
    <r>
      <rPr>
        <sz val="11"/>
        <rFont val="Calibri"/>
        <family val="2"/>
        <scheme val="minor"/>
      </rPr>
      <t xml:space="preserve"> innerhalb der Soll-Arbeitszeit der Person über alle Projekte und Verträge liegt (maximum declarable day-equivalents). </t>
    </r>
  </si>
  <si>
    <r>
      <t xml:space="preserve">Im </t>
    </r>
    <r>
      <rPr>
        <b/>
        <sz val="11"/>
        <color theme="4" tint="-0.249977111117893"/>
        <rFont val="Calibri"/>
        <family val="2"/>
        <scheme val="minor"/>
      </rPr>
      <t>Bereich 5</t>
    </r>
    <r>
      <rPr>
        <sz val="11"/>
        <rFont val="Calibri"/>
        <family val="2"/>
        <scheme val="minor"/>
      </rPr>
      <t xml:space="preserve"> berechnen sich (basierend auf den Eingaben im </t>
    </r>
    <r>
      <rPr>
        <b/>
        <sz val="11"/>
        <color theme="4" tint="-0.249977111117893"/>
        <rFont val="Calibri"/>
        <family val="2"/>
        <scheme val="minor"/>
      </rPr>
      <t>Bereich 2b</t>
    </r>
    <r>
      <rPr>
        <sz val="11"/>
        <rFont val="Calibri"/>
        <family val="2"/>
        <scheme val="minor"/>
      </rPr>
      <t>) automatisch die zu berichtenden Tagesäquivalente pro Arbeitspaket. Wenn die Ist-Arbeitszeit die Soll-Arbeitszeit pro Berichtsperiode unterschreitet (</t>
    </r>
    <r>
      <rPr>
        <b/>
        <sz val="11"/>
        <color theme="4" tint="-0.249977111117893"/>
        <rFont val="Calibri"/>
        <family val="2"/>
        <scheme val="minor"/>
      </rPr>
      <t>Bereich 2b</t>
    </r>
    <r>
      <rPr>
        <sz val="11"/>
        <rFont val="Calibri"/>
        <family val="2"/>
        <scheme val="minor"/>
      </rPr>
      <t xml:space="preserve">), so werden die abrechenbaren Tagesäquivalente pro Arbeitspaket in </t>
    </r>
    <r>
      <rPr>
        <b/>
        <sz val="11"/>
        <color theme="4" tint="-0.249977111117893"/>
        <rFont val="Calibri"/>
        <family val="2"/>
        <scheme val="minor"/>
      </rPr>
      <t xml:space="preserve">Bereich 5 </t>
    </r>
    <r>
      <rPr>
        <sz val="11"/>
        <rFont val="Calibri"/>
        <family val="2"/>
        <scheme val="minor"/>
      </rPr>
      <t xml:space="preserve">übertragen. Die Kappung der Tagesäquivalente wird prozentual auf die einzelnen Arbeitspakete umgelegt, je nachdem wieviel Arbeitszeit in </t>
    </r>
    <r>
      <rPr>
        <b/>
        <sz val="11"/>
        <color theme="8" tint="-0.499984740745262"/>
        <rFont val="Calibri"/>
        <family val="2"/>
        <scheme val="minor"/>
      </rPr>
      <t>Bereich 2b</t>
    </r>
    <r>
      <rPr>
        <sz val="11"/>
        <rFont val="Calibri"/>
        <family val="2"/>
        <scheme val="minor"/>
      </rPr>
      <t xml:space="preserve"> pro Arbeitspaket dokumentiert wurde. Wenn Sie die abrechenbaren Tagesäquivalente anders auf die Arbeitspakete verteilen möchten, so können Sie dies beim manuellen Übertrag von </t>
    </r>
    <r>
      <rPr>
        <b/>
        <sz val="11"/>
        <color theme="8" tint="-0.499984740745262"/>
        <rFont val="Calibri"/>
        <family val="2"/>
        <scheme val="minor"/>
      </rPr>
      <t>Bereich 5</t>
    </r>
    <r>
      <rPr>
        <sz val="11"/>
        <rFont val="Calibri"/>
        <family val="2"/>
        <scheme val="minor"/>
      </rPr>
      <t xml:space="preserve"> auf </t>
    </r>
    <r>
      <rPr>
        <b/>
        <sz val="11"/>
        <color theme="8" tint="-0.499984740745262"/>
        <rFont val="Calibri"/>
        <family val="2"/>
        <scheme val="minor"/>
      </rPr>
      <t>Bereich 6</t>
    </r>
    <r>
      <rPr>
        <sz val="11"/>
        <rFont val="Calibri"/>
        <family val="2"/>
        <scheme val="minor"/>
      </rPr>
      <t xml:space="preserve"> umsetzen.</t>
    </r>
  </si>
  <si>
    <t>In area 5, the day-equivalents to be reported per work package are calculated automatically (based on the entries in area 2b). If the actual working time is less than the target working time per reporting period (area 2b), the eligible day-equivalents per work package are transferred to area 5. The capping of day-equivalents is allocated to the individual work packages on a percentage basis, depending on how much working time was documented in area 2b per work package. If you want to distribute the eligible day-equivalents differently among the work packages, you can do so when manually transferring from area 5 to area 6.</t>
  </si>
  <si>
    <t>In Bereich 6 übertragen Sie manuell (=Werte ohne Formatierung einfügen) die berechneten Daten aus Bereich 5, die Sie in Ihren Finanzbericht im F&amp;T Portal eintragen. Dies ist notwendig, damit spätere Änderungen in der Tabelle dokumentiert werden und die Daten für ein Adjustment zu sehen sind. Die dokumentierte Arbeitszeit muss ebenfalls auf einen halben Tag genau kaufmännisch gerundet werden (siehe AGA V2.0 S. 52).
Die Zellen in Bereich 6 sollten also nur Zahlen enthalten, keine Formeln. 
Wenn sich im weiteren Projektverlauf Daten in den bereits berichteten Perioden ändern, z.B. durch Nachbuchungen oder rückwirkende Tariferhöhungen, verändern diese die Personalkosten in den entsprechenden Monaten und in Bereich 5 wird automatisch Ihr Adjustment, basierend auf den in Bereich 6 angegebenen Daten für die ursprüngliche Abrechnung der Periode, berechnet. Dieses Adjustment können Sie mit dem nächsten Bericht im EU F&amp;T Portal eintragen sowie in den Bereich 6 übertragen, indem Sie die Werte der gekennzeichneten Zeile an die entsprechende Stelle kopieren.
Beim Übertrag der Tagesäquivalente aus den Personalblättern in "Overview employees" und "Overview reports" erfolgt die Umrechnung in Personenmonate. Im AGA gibt es keine Definition für Personenmonate, wir arbeiten mit der Formel 215/12. Diese Information wird im Abrechnungsformular im EU F&amp;T Portal benötigt.</t>
  </si>
  <si>
    <t>7.    Monitoring</t>
  </si>
  <si>
    <r>
      <t xml:space="preserve">Zum schnellen Monitoring beim Blättern durch die einzelnen Personalblätter zeigt der </t>
    </r>
    <r>
      <rPr>
        <b/>
        <sz val="11"/>
        <color rgb="FF305496"/>
        <rFont val="Calibri"/>
        <family val="2"/>
        <scheme val="minor"/>
      </rPr>
      <t>Bereich 7</t>
    </r>
    <r>
      <rPr>
        <sz val="11"/>
        <color theme="1"/>
        <rFont val="Calibri"/>
        <family val="2"/>
        <scheme val="minor"/>
      </rPr>
      <t xml:space="preserve"> die Gesamtkosten für die Person (K4), die Gesamtkosten im Projekt (K5), die abrechenbaren Kosten (K7) und die Differenz (K9) auf. 
Wenn in Feld D11 "yes" gewählt wurde, berechnet K9 die Differenz zwischen den tatsächlichen Kosten im Projekt und den abrechenbaren Kosten im Projekt (K5-K7).
Wenn im Feld D11 "no" gewählt wurde, berechnet K9 die Differenz zwischen den Gesamtkosten für die Person in der Projektlaufzeit und den abrechenbaren Kosten im Projekt (K4-K7).</t>
    </r>
  </si>
  <si>
    <t>SaMPLe</t>
  </si>
  <si>
    <t>Prof. M. Musterfrau</t>
  </si>
  <si>
    <t>Mustermann</t>
  </si>
  <si>
    <t>Musterfrau</t>
  </si>
  <si>
    <t>Studi_Mustermensch</t>
  </si>
  <si>
    <t>Musterhaft</t>
  </si>
  <si>
    <t>fester_Mustermitarbeiter</t>
  </si>
  <si>
    <t>Name_9</t>
  </si>
  <si>
    <t>Beispiel</t>
  </si>
  <si>
    <t>Selected</t>
  </si>
  <si>
    <t>Die weiß markierten Felder dienen der Orientierung, müssen aber nicht ausgefüllt werden.</t>
  </si>
  <si>
    <t>In der Zelle "Day-equivalent" wird die täglich zu leistende Arbeitszeit für eine Vollzeitstelle laut Arbeitsvertrag eingetragen. Wenn Sie die Arbeitszeit in Tagesäquivalenten pro Monat erfassen, müssen Sie im Feld H2 "1" eintragen.</t>
  </si>
  <si>
    <t>Yes/No auswählen, um festzulegen ob in Bereich 4 auf die Kosten insgesamt (Total Personnel Costs) oder auf die Kosten im EU-Projekt (Maximum declarable personnel costs) gekappt wird.</t>
  </si>
  <si>
    <t>Weitere Erklärungen sind im  "Liesmich" zu finden.</t>
  </si>
  <si>
    <t>Tragen Sie die Vollzeitäquivalente in die Spalte FTE (nicht in %, sondern 1,0 für Vollzeit) über alle Arbeitsverträge der jeweiligen Person  an Ihrer Einrichtung (Spalte E) und für das abzurechnende EU-Projekt (Spalte H) ein.</t>
  </si>
  <si>
    <t>Tragen Sie die Personalkosten insgesamt (Spalte G) und projektanteilig (Spalte J) ein.</t>
  </si>
  <si>
    <t xml:space="preserve">Tragen Sie in Bereich 2b pro Work Package die dokumentierte Arbeitszeit in Stunden ein. </t>
  </si>
  <si>
    <t xml:space="preserve">Wenn Sie die Arbeitszeit in Tagesäquivalenten pro Monat erfassen müssen Sie im Feld H2 "1" eintragen. Mehr Details dazu finden Sie im Beispiel "Mustermann". </t>
  </si>
  <si>
    <t>Enter the total personnel costs (column G) and the project-related costs (column J).</t>
  </si>
  <si>
    <t>In this template, hours are converted into day equivalents per calendar year in the bottom row of section 2b. This shows the day equivalents worked in the action, i.e. the actual working time.</t>
  </si>
  <si>
    <t xml:space="preserve">Here, the maximum number of day equivalents that may be reported per reporting period is broken down for each calendar year and automatically capped if necessary. </t>
  </si>
  <si>
    <t>Die Bereiche 2a und 2b sind für jedes Kalenderjahr in Ihrem Projekt angelegt. Die Berichtsperioden und relevanten Arbeitspakete sollten bereits automatisch aus dem Blatt Basisdaten zum Projekt übertragen worden sein.</t>
  </si>
  <si>
    <t>Sobald auf dem Arbeitsblatt "Basisdaten zum Projekt" die Daten für Projektstart und -ende, Berichtsperioden und Arbeitspakete eingegeben sind und bei "involvement" ein x gesetzt wurde, färben sich die relevanten Felder zur Bearbeitung gelb in den Tabellen 2a und 2b.</t>
  </si>
  <si>
    <t>(Dies funktioniert nur mit einer Excelversion ab 2019).</t>
  </si>
  <si>
    <t>(This only works with Excel versions from 2019 onwards.)</t>
  </si>
  <si>
    <t>In Spalte F werden die maximum declarable day-equivalents angezeigt, also die sogenannte Soll-Arbeitszeit über alle Verträge und Projekte, die für die Berechnung der daily rate relevant ist.</t>
  </si>
  <si>
    <t>Zur Berechnung der TÄ (engl. FTE) benötigen Sie die Vertragsdaten der Person. Beachten Sie, dass jeder Monat pauschal mit 30 Tagen angesetzt wird.</t>
  </si>
  <si>
    <t>Bereich 3 dient zur Ermittlung des Tagessatzes und der Kappung auf 215 Tagesäquivalente pro Kalenderjahr bzw. pro rata bei Teilzeit. Wenn die Berichtsperiode im laufenden Jahr wechselt, werden zwei Tagessätze berechnet.</t>
  </si>
  <si>
    <t>Hier wird für jedes Kalenderjahr aufgeschlüsselt, wie viele Tagesäquivalente pro Berichtsperiode maximal abgerechnet werden dürfen und wenn nötig automatisch gekappt.</t>
  </si>
  <si>
    <t>In Spalte M werden die förderfähigen Kosten pro Kalenderjahr innerhalb einer Berichtsperiode berechnet (Achtung: die Kappung der Kosten auf Höhe des Projekts oder auf Höhe der Gesamtkosten für die Person erfolgt erst in Bereich 4).</t>
  </si>
  <si>
    <t>Spalte L dient als Check - die Zellen erscheinen rot, wenn mehr Zeit dokumentiert wurde, als abgerechnet werden kann. Sie erscheinen gelb, wenn weniger Zeit dokumentiert wurde, als theoretisch abgerechnet werden könnte.</t>
  </si>
  <si>
    <t>Bei Auswahl von "no" in Feld D11 ist es möglich, Mehrarbeit im Projekt abzurechnen, wenn dies innerhalb der Soll-Arbeitszeit der Person über alle Projekte und Verträge liegt (maximum declarable day-equivalents).</t>
  </si>
  <si>
    <t xml:space="preserve">In Spalte K wird bei der Auswahl von "yes" in Feld D11 auf die Sollarbeitszeit im Projekt gekappt. </t>
  </si>
  <si>
    <t>In Bereich 4 werden in Spalte E und F die tatsächlich gebuchten Kosten für die Person insgesamt bzw. im EU-Projekt pro Berichtsperiode gegenübergestellt. In Spalte G finden Sie die ermittelten abrechenbaren Kosten.</t>
  </si>
  <si>
    <t>Spalte H dient als Check - hier werden die abrechenbaren Kosten (je nach Auswahl in Feld D11) den entstandenen Kosten im Projekt bzw. den Gesamtkosten gegenübergestellt (F-G oder E-G).</t>
  </si>
  <si>
    <t>Die Kappung der Tagesäquivalente wird prozentual auf die einzelnen Arbeitspakete umgelegt, je nachdem wieviel Arbeitszeit in Bereich 2b pro Arbeitspaket dokumentiert wurde.</t>
  </si>
  <si>
    <t>Wenn Sie die abrechenbaren Tagesäquivalente anders auf die Arbeitspakete verteilen möchten, so können Sie dies beim manuellen Übertrag von Bereich 5 auf Bereich 6 umsetzen.</t>
  </si>
  <si>
    <t xml:space="preserve">Im Bereich 5 berechnen sich (basierend auf den Eingaben im Bereich 2b) automatisch die zu berichtenden Tagesäquivalente pro Arbeitspaket. </t>
  </si>
  <si>
    <t>Wenn die Ist-Arbeitszeit die Soll-Arbeitszeit pro Berichtsperiode unterschreitet (Bereich 2b), so werden die abrechenbaren Tagesäquivalente pro Arbeitspaket in Bereich 5 übertragen.</t>
  </si>
  <si>
    <t>If the actual working time is less than the target working time per reporting period (section 2b), the reportable daily equivalents per work package are transferred to section 5.</t>
  </si>
  <si>
    <t>Die dokumentierte Arbeitszeit muss ebenfalls auf einen halben Tag genau kaufmännisch gerundet werden. Die Zellen in Bereich 6 sollten also nur Zahlen enthalten, keine Formeln.</t>
  </si>
  <si>
    <t>Dieses Adjustment können Sie mit dem nächsten Bericht im F&amp;T Portal eintragen sowie in den Bereich 6 übertragen, indem Sie die Werte der gekennzeichneten Zeile an die entsprechende Stelle kopieren.</t>
  </si>
  <si>
    <t>Beim Übertrag der Tagesäquivalente aus den Personalblättern in "Übersicht Mitarbeiter_innen" und "Übersicht Berichte" erfolgt die Umrechnung in Personenmonate.</t>
  </si>
  <si>
    <t>Im AGA gibt es keine Definition für Personenmonate, wir arbeiten mit der Formel 215/12. Diese Information wird im Abrechnungsformular im EU F&amp;T Portal benötigt.</t>
  </si>
  <si>
    <t>The documented working time must also be rounded to the nearest half day using commercial rounding. The cells in section 6 should therefore only contain numbers, not formulas.</t>
  </si>
  <si>
    <t>This adjustment is based on the data entered in section 6 for the original reporting period. You can include this adjustment in the next report in the F&amp;T portal and transfer it by copying values from the marked row to the corresponding cell.</t>
  </si>
  <si>
    <t>Wenn in Feld D11 "yes" gewählt wurde, berechnet K9 die Differenz zwischen den tatsächlichen Kosten im Projekt und den abrechenbaren Kosten im Projekt (K5-K7).</t>
  </si>
  <si>
    <t>Wenn im Feld D11 "no" gewählt wurde, berechnet K9 die Differenz zwischen den Gesamtkosten für die Person in der Projektlaufzeit und den abrechenbaren Kosten im Projekt (K4-K7).</t>
  </si>
  <si>
    <t xml:space="preserve">In Spalte G wird bei der Auswahl von "yes" in Feld D11 auf die gebuchten Kosten im Projekt gekappt. </t>
  </si>
  <si>
    <t>Bei Auswahl von "no" in Feld D11 kann Mehrarbeit im Projekt bis zur Höhe der Gesamtkosten an der Einrichtung abgerechnet werden, wenn sie innerhalb der Soll-Arbeitszeit der Person über alle Projekte und Verträge liegt (maximum declarable day-equivalents).</t>
  </si>
  <si>
    <t>In dieser Vorlage erfolgt die Umrechnung von Stunden in Tagesäquivalente pro Kalenderjahr in der untersten Zeile des Bereichs 2b. Hier werden die day-equivalents worked in the action, die sogenannte Ist-Arbeitszeit dargestellt.</t>
  </si>
  <si>
    <t>In Bereich 6 übertragen Sie manuell (=Werte einfügen) die berechneten Daten aus Bereich 5, die Sie in Ihren Finanzbericht im EU F&amp;T Portal eintragen. So werden spätere Änderungen dokumentiert und die Daten für ein Adjustment sichtbar.</t>
  </si>
  <si>
    <t>Wenn sich im Projektverlauf Daten in bereits berichteten Perioden ändern, z.B. durch Nachbuchungen oder rückwirkende Tariferhöhungen, ändern sich die Personalkosten und in Bereich 5 wird automatisch das Adjustment anhand der Daten aus Bereich 6 berechnet.</t>
  </si>
  <si>
    <t>In diesem Beispiel wird eine Projektleiterin abgerechnet, die in der ersten Berichtsperiode auch anteilig aus einem anderen Drittmittelprojekt bezahlt wird. Damit die Projektbudgets nicht vermischt werden, wird in Feld D11 "yes" ausgewählt.</t>
  </si>
  <si>
    <t>Dies löst aus, dass auf die ins EU-Projekt gebuchten Kosten gekappt wird, sofern genügend Stunden erbracht wurden. Bei der Auswahl "no" wären mehr Kosten abrechenbar.</t>
  </si>
  <si>
    <t>Project manager with proportional financing from another third-party funded project</t>
  </si>
  <si>
    <t>Projektleiterin mit anteiliger Finanzierung aus einem anderen Drittmittelprojekt</t>
  </si>
  <si>
    <t>Im Feld H2 "Day-equivalent" wird "1" eingetragen. Damit entfällt die Umrechnung von Stunden in Tagesäquivalente.</t>
  </si>
  <si>
    <t>Zeiterfassung per monthly Declaration  (Erfassung in Tagesäquivalenten pro Monat); Notwendigkeit eines Adjustment</t>
  </si>
  <si>
    <t>Auch er wird anteilig über ein anderes Drittmittelprojekt finanziert.</t>
  </si>
  <si>
    <t xml:space="preserve"> Für ihn gab es Korrekturbuchungen, sodass ein Adjustment der ersten Berichtsperiode notwendig wird.</t>
  </si>
  <si>
    <t>In diesem Beispiel wird ein Projektmitarbeiter abgerechnet, der erst Mitte des zweiten Projektmonats an der Einrichtung zu arbeiten begonnen hat.</t>
  </si>
  <si>
    <t>In this example, a project employee who only started working at the institution in the middle of the second month of the project is being reported.</t>
  </si>
  <si>
    <t>There were salary corrections, so an adjustment of the first reporting period is necessary.</t>
  </si>
  <si>
    <t>The adjustment shown in section 5 (correction of €1,098.61) must be transferred to Table 6 and submitted with the final report.</t>
  </si>
  <si>
    <t>Das in Bereich 5 aufgezeigte Adjustment (Korrektur um 1.098,61 € ist in Tabelle 6 zu übernehmen und mit dem finalen Report einzureichen.</t>
  </si>
  <si>
    <t>Marta Musterfrau</t>
  </si>
  <si>
    <t>Mark Mustermann</t>
  </si>
  <si>
    <t>Der Arbeitsvertrag begann zum 15. Mai 2022. Das FTE für Mai ist 16/30.</t>
  </si>
  <si>
    <t>The employment contract began on 15 May 2022. The FTE for May is 16/30.</t>
  </si>
  <si>
    <t>Die Arbeitszeit im Projekt wird hier pro Monat in Tagesäquivalenten eingetragen. Bei der Erfassung der Tagesäquivalente darf nicht gerundet werden (siehe AGA S. 197 gelber Kasten).</t>
  </si>
  <si>
    <t>The working time for the project is specified here in day equivalents per month. When recording the day equivalents, no rounding is permitted (see AGA p. 197, yellow box).</t>
  </si>
  <si>
    <t>Abrechnung von mehr Personalkosten als im Projekt angefallen</t>
  </si>
  <si>
    <t>Reporting of more personnel costs than incurred in the project</t>
  </si>
  <si>
    <t>Dieses Beispiel zeigt, wie für die Mitarbeiterin mit einer Mischfinanzierung (EU-Projekt und Haushaltsstelle) auch mehr Kosten abgerechnet werden können als für das EU-Projekt angefallen sind.</t>
  </si>
  <si>
    <t>Es erfolgt keine Kappung auf Projektebene. Stattdessen werden die Gesamtpersonalkosten und -tagesäquivalente als Bezugsgrößen herangezogen.</t>
  </si>
  <si>
    <t>This example shows how more costs can be reported for the employee with mixed financing (EU project and institutional budget) than were incurred for the EU project.</t>
  </si>
  <si>
    <t>The key factor here is the selection of ‘No’ in cell D11. Changing this selection affects column E in Table 3 and columns I, K, L and M in Table 4.</t>
  </si>
  <si>
    <t>Ausschlaggeben dafür ist die Auswahl "No" in Zelle D11. Das Ändern dieser Auswahl hat Auswirkungen auf die Spalte E in Tabelle 3 sowie auf die Spalten I, K, L und M in Tabelle 4.</t>
  </si>
  <si>
    <t>Selecting ‘No’ allows you to report more costs than were incurred in the EU project.</t>
  </si>
  <si>
    <t>Mit der Auswahl "No" können mehr Kosten abgerechnet werden als im EU-Projekt angefallen sind.</t>
  </si>
  <si>
    <t>Abrechnung einer studentischen Mitarbeiterin</t>
  </si>
  <si>
    <t>Maria Studi_Mustermensch</t>
  </si>
  <si>
    <t>Stundenanteilige Abrechnung eines Mitarbeiters mit festem Arbeitsvertrag</t>
  </si>
  <si>
    <t>Hourly-based reporting for an employee with a permanent contract</t>
  </si>
  <si>
    <t>Maxime Musterhaft</t>
  </si>
  <si>
    <t>Dieses Beispiel zeigt, wie die Formeln in Bereich 2a, Spalte H und J angepasst werden, um feste Projektmitarbeiter*innen korrekt abzurechnen, die nicht direkt aufs Projekt gebucht sind und nur wenige Tagesäquivalente beitragen.</t>
  </si>
  <si>
    <t xml:space="preserve">Im Feld D11 erfolgt die Auswahl "no", weil diese Person zu 100% auf einer Haushaltsstelle beschäftigt ist und nur die Stunden im Projekt abgerechnet werden sollen, die tatsächlich in Timesheets dokumentiert wurden. 
</t>
  </si>
  <si>
    <t xml:space="preserve">Der Haushalt wird also durch die Projektarbeit entlastet. </t>
  </si>
  <si>
    <t>Thus, the institutional budget is relieved by the project work.</t>
  </si>
  <si>
    <t xml:space="preserve">In dieser Spalte muss die Formel zur Ermittlung der  tatsächlich geleisteten FTEs manuell in der Excelvorlage geändert werden. </t>
  </si>
  <si>
    <t>Die tatsächlich geleisteten day-equivalents berechnen sich automatisch aus Spalte H.</t>
  </si>
  <si>
    <t xml:space="preserve">Zur Berechnung der abrechenbaren Kosten pro Projektmonat müssen Sie die Formel in Spalte J wie hier im Beispiel manuell anpassen. </t>
  </si>
  <si>
    <t xml:space="preserve">In this column, the formula for determining the  actual FTEs must be changed manually in the Excel template. </t>
  </si>
  <si>
    <t>The actual day equivalents are calculated automatically from column H.</t>
  </si>
  <si>
    <t>Achtung: Der Tagessatz muss pro Kalenderjahr und Berichtsperiode manuell aus Bereich 3 Spalte F ausgewählt werden.</t>
  </si>
  <si>
    <t>Caution: The daily rate must be selected manually from section 3 column F for each calendar year and reporting period.</t>
  </si>
  <si>
    <t>Fester Mustermitarbeiter</t>
  </si>
  <si>
    <t xml:space="preserve">Durch Aufrunden der Tagesäquivalente  im Bereich 3 sind in diesem Beispiel mehr Kosten abrechenbar als in Spalte I in Bereich 2a ermittelt wurden. </t>
  </si>
  <si>
    <t>New day-equivalent:</t>
  </si>
  <si>
    <t>Beginning of:</t>
  </si>
  <si>
    <t>Do not delete!</t>
  </si>
  <si>
    <t>Maria Musterdoktor</t>
  </si>
  <si>
    <t>Musterdoktor</t>
  </si>
  <si>
    <t>Einmalige Änderung der Stunden pro Tagesäquivalent während der Projektlaufzeit</t>
  </si>
  <si>
    <t>Change of the hours per day-equivalent during the project period</t>
  </si>
  <si>
    <t>Achtung: Hier ist die vertraglich zugrundeliegende tägliche Arbeitszeit der Einrichtung bei einer Vollzeitstelle gemeint!</t>
  </si>
  <si>
    <t>Please note: This refers to the contractually agreed daily working hours for a full-time position at the institution.</t>
  </si>
  <si>
    <t>In diesen beiden Felder sind das neue Tagesäquivalent und das Datum, ab dem dieses in Kraft tritt, anzugeben.</t>
  </si>
  <si>
    <t>Diese Zellen dürfen nicht gelöscht werden. Sie dienen zur Ermittlung der Zeile, ab der die Änderung aktiv wir, und wird für die weitere Berechnung benötigt.</t>
  </si>
  <si>
    <t>Es wird empfohlen, dieses Tabellenblatt in Ihre eigene Datei zu kopieren, da in nahezu allen Bereichen die Formeln angepasst wurden. Diese sind mit einem orangefarbenen Rahmen gekennzeichnet.</t>
  </si>
  <si>
    <t>It is recommended that you copy this spreadsheet into your own file, as the formulas have been adjusted in almost all areas. These are marked with an orange frame.</t>
  </si>
  <si>
    <t>Musterreport</t>
  </si>
  <si>
    <t>Meriam Musterreport</t>
  </si>
  <si>
    <t>Abrechnung der für das Reporting geleisteten Arbeitszeit innerhalb von 60 Tagen nach Projektende</t>
  </si>
  <si>
    <t>Die für die Berichterstattung aufgewendeten Arbeitsstunden sind wie gewohnt aus den Timesheets in Abschnitt 2b zu übertragen.</t>
  </si>
  <si>
    <t>Working hours spent for reporting purposes are to be transferred from the timesheets into section 2b as usual.</t>
  </si>
  <si>
    <t>Tagesrate, die zur Multiplikation der Arbeitszeit nach Projektende im Bereich 2a zu verwenden ist.</t>
  </si>
  <si>
    <t>Manuelle Anpassung der Formel, um das anteilige Vollzeitäquivalent der zusätzlichen Arbeitstunden nach Projektende zu ermitteln. Dividiere hierzu den Wert aus Spalte AE im Bereich 2b durch (1720/12).</t>
  </si>
  <si>
    <t>Manuelle Anpassung der Formel, indem die Tagesäquivalente in diesem Monat aus Spalte I mit der Daily Rate der aktuellen Berichtsperiode (Bereich 3, Spalte F) multipliziert wird.</t>
  </si>
  <si>
    <t>Manuelle Anpassung der Formel, indem der Identifier der letzten Berichtsperiode händisch eingetragen wird (P1, P2, P3,…).</t>
  </si>
  <si>
    <t>Manually adjust the formula by adding the identifier of the last reporting period (P1, P2, P3,…)</t>
  </si>
  <si>
    <t>Studentische Hilfskräfte haben z.T. keine Arbeitsverträge, aus denen feste Stundenlöhne hervorgehen. In diesem Fall muss ein Tagesäquivalent 8 Std. betragen (vgl. AGA V2.0 S. 56, Contracts without fixed salary/hours )</t>
  </si>
  <si>
    <t>Student helpers sometimes do not have employment contracts that specify fixed hourly wages. In this case, a day equivalent must be 8 hours (see. AGA V2.0 p 56, Contracts without fixed salary/hours).</t>
  </si>
  <si>
    <t xml:space="preserve">V.2.2                                                                                                 </t>
  </si>
  <si>
    <t>Diese Excelvorlage soll Ihnen helfen, die abrechenbaren Personalkosten für Ihre Horizon Europe Projekte zu berechnen. Grundlage für die Berechnungsmethode sind das Annotated Grant Agreement (AGA) V.2.0 und die EU Model Grant Agreements. Wir weisen darauf hin, dass zwischen beiden Dokumenten Diskrepanzen bestehen.</t>
  </si>
  <si>
    <t>This Excel template will help you to calculate the incurred personnel costs in your Horizon Europe projects. The  calculation method used is based on the information published in the Annotated Grant Agreement V.2.0 an the EU Model Grant Agreements. We would like to point out that there are discrepancies between the two documents.</t>
  </si>
  <si>
    <t>In area 4, the actual costs booked per reporting period for the person are compared in column E as a total and in column F in the EU project. Column G shows the calculated billable costs. Column H serves as a check—here, the billable costs (depending on the selection in field D11) are compared with the costs incurred in the project or the total costs (F-G or E-G).
In column G, if “yes” is selected in field D11, the target working time and booked costs in the project are capped. If “no” is selected in field D11, it is possible to bill overtime in the project up to the total costs at the institution if this is within the person's target working time across all projects and contracts (maximum declarable day equivalents).</t>
  </si>
  <si>
    <t>Kappungsgrenzen bei Berechnungsmethode pro Kalenderjahr: 
Die Anzahl der Tagesäquivalente (Ist-Arbeitszeit) darf die maximum declarable day-equivalents (Soll-Arbeitszeit) pro Kalenderjahr nicht überschreiten. 
Es dürfen nicht mehr Kosten abgerechnet werden als an der Einrichtung im Kalenderjahr für die jeweilige Person entstanden sind (vgl. AGA V2.0 S. 53). 
Wechselt die Berichtsperiode im laufenden Jahr müssen zwei getrennte Tagessätze berechnet werden (vgl. AGA V2.0 S. 52 FN6).</t>
  </si>
  <si>
    <t>Capping limits for calculation method per calendar year: 
The number of day-equivalents (actual working time) may not exceed the maximum declarable day-equivalents (target working time) per calendar year. 
No more costs may be billed than have been incurred at the facility in the calendar year for the respective person (see AGA V2.0 p. 53). 
If the reporting period changes in the current year, two separate daily rates must be calculated (see AGA V2.0 p. 52 FN6).</t>
  </si>
  <si>
    <t>Kappungsgrenzen bei Berechnungsmethode pro Berichtsperiode (hier nur zur Kenntnis): 
Die Anzahl der Tagesäquivalente (Ist-Arbeitszeit) darf die maximum declarable day-equivalents (Soll-Arbeitszeit) pro Berichtsperiode nicht überschreiten. 
Es dürfen nicht mehr Kosten abgerechnet werden als an der Einrichtung in der Berichtsperiode für die jeweilige Person entstanden sind (vgl. AGA V2.0 S. 53). 
Es muss das Horizontal Ceiling eingehalten werden, das besagt, dass pro Kalenderjahr über alle EU und Euratom Grants nicht mehr als 215 Tagesäquivalente (bzw. bei Teilzeit pro rata die Soll-Arbeitszeit über alle Projekte und Verträge) abgerechnet werden dürfen (vgl. AGA V2.0 S.53 Gelber Kasten). 
Auf Basis von Antworten des Research Enquiry Service (Legal and Financial Helpdesk) interpretieren wir das AGA so, dass das Horizontal Ceiling nur in Fällen gilt, in denen eine Person im gegebenen Kalenderjahr in mehreren EU Grants beschäftigt ist. Laut einer Antwort derselben Stelle vom 29.05.2024 bezieht sich die Aussage, dass Doppelfinanzierung zwischen EU und Euratom Grants vermieden werden soll konkret auf EU Programme, die direkt (wie Horizon Europe) oder indirekt (wie Erasmus+) gemanaged werden, nicht jedoch auf EU Programme mit shared management (wie ESF+). Zur Definition von EU Grant vgl. AGA V2.0 S. 30. Die Antworten des RES können hier nachgelesen werden: https://www.eubuero.de/de/nks-ruf-res-2415.html (Frage 5.20 und 5.21).</t>
  </si>
  <si>
    <t>Name_7</t>
  </si>
  <si>
    <t>Name_8</t>
  </si>
  <si>
    <t>Die Datei "BAK-personnel_cost_tool_HEU_examples_V.2.2_annual" enthält ein Projektbeispiel mit zusätzlichen Kommentaren, die Ihnen bei der Arbeit helfen sollen. Diese bezieht sich auf das Personalkostentool V.2.2</t>
  </si>
  <si>
    <t>The file "BAK-personnel_cost_tool_HEU_examples_V.2.2_annual" contains a project example with additional comments to help you with your work. This refers to the personnel cost tool V.2.2</t>
  </si>
  <si>
    <t>CAUTION: The text must not be longer than 250 characters.</t>
  </si>
  <si>
    <t>Further explanations can be found in the ‘Readme’ section.</t>
  </si>
  <si>
    <t>The daily working hours for a full-time position, as stated in the employment contract, are entered in the 'Day-equivalent' box. If you record the working hours in day equivalents per month, you must enter '1' in cell H2.</t>
  </si>
  <si>
    <t>The cells marked in white are for guidance only and do not need to be filled out.</t>
  </si>
  <si>
    <t>Select Yes/No to specify whether the cap in section 4 applies to the total costs (Total Personnel Costs) or to the costs in the EU project (Maximum declarable personnel costs).</t>
  </si>
  <si>
    <t>Sections 2a and 2b are set up for each calendar year in your project. The reporting periods and relevant work packages should have already been transferred automatically from the Basic Project Data worksheet.</t>
  </si>
  <si>
    <t xml:space="preserve">Once the data about the project start and end, reporting periods and work packages have been entered into the ‘Basic Project Data’ worksheet and an “x” has been placed next to ‘involvement’, the relevant cells for editing in tables 2a and 2b will appear in yellow.
</t>
  </si>
  <si>
    <t>Enter the full-time equivalents in the FTE column (not in percent, but as 1.0 for full-time) for all employment contracts of the respective person  at your institution (column E) and for the EU project to be invoiced (column H).</t>
  </si>
  <si>
    <t>Column F shows the maximum declarable day equivalents, i.e. the target working time across all contracts and projects, which is relevant for calculating the daily rate.</t>
  </si>
  <si>
    <t>To calculate the FTE, you need the person's contract data. Please note that each month is considered to have exactly 30 days.</t>
  </si>
  <si>
    <t xml:space="preserve">In section 2b, enter the documented working time in hours for each work package. </t>
  </si>
  <si>
    <t xml:space="preserve">If you record the working hours in day equivalents per month, you must enter ‘1’ in cell H2. For more details, see the ‘Mustermann’ example. </t>
  </si>
  <si>
    <t>Section 3 is used to determine the daily rate and the cap of 215 day equivalents per calendar year or pro rata for part-time employment. If the reporting period changes during the current year, two daily rates are calculated.</t>
  </si>
  <si>
    <t xml:space="preserve">In column K, if ‘yes’ is selected for cell D11, the target working time in the project is capped. </t>
  </si>
  <si>
    <t xml:space="preserve">If ‘no’ is selected for cell D11, it is possible to report overtime in the project if this is within the person's target working time across all projects and contracts (maximum declarable day equivalents). </t>
  </si>
  <si>
    <t xml:space="preserve">In column M, the eligible costs per calendar year are calculated within a reporting period (please note: the capping of costs at the project level or at the total costs level for the person only takes place in section 4). </t>
  </si>
  <si>
    <t>Column L serves as a check – the cells appear in red if more time has been documented than can be invoiced. They appear in yellow if less time has been documented than could theoretically be reported.</t>
  </si>
  <si>
    <t>In section 4, columns E and F show the actual costs incurred for the person in total and in the EU project per reporting period. Column G shows the calculated eligible costs.</t>
  </si>
  <si>
    <t>Column H serves as a check – here, the eligible costs (depending on the selection in cell D11) are compared with the costs incurred in the project or the total costs (F-G or E-G).</t>
  </si>
  <si>
    <t>In column G, if ‘yes’ is selected for cell D11, the costs booked in the project are capped.</t>
  </si>
  <si>
    <t>If ‘no’ is selected for cell D11, it is possible to report overtime in the project up to the amount of the total costs at the institution if this is within the person's target working time across all projects and contracts (maximum declarable day equivalents).</t>
  </si>
  <si>
    <t>In section 5, the day equivalents to be reported per work package are calculated automatically (based on the data from section 2b).</t>
  </si>
  <si>
    <t>The capping of day equivalents is allocated in percentage to the individual work packages, depending on how much working time was documented per work package in section 2b.</t>
  </si>
  <si>
    <t>If you want to distribute the reportable day equivalents differently among the work packages, you can do so when manually transferring data from section 5 to section 6.</t>
  </si>
  <si>
    <t>In section 6, manually transfer (i.e. enter entering values) the calculated data from section 5. These figures you then enter into your financial report in the EU F&amp;T portal. This is necessary so that  subsequent changes get documented and data can be used for adjustment.</t>
  </si>
  <si>
    <t>If data of previously reported periods changes during the project duration, e.g. due to subsequent postings or retroactive tariff increases, this changes personnel costs for corresponding months and your adjustment will be calculated automatically in section 5.</t>
  </si>
  <si>
    <t>When transferring the day equivalents from the personnel sheets to ‘Overview Employees’ and ‘Overview Reports’, the conversion into person-months is done.</t>
  </si>
  <si>
    <t>There is no definition for person-months in AGA; we use the formula 215/12. This information is required for the 'Use of Resources' form in the EU F&amp;T Portal.</t>
  </si>
  <si>
    <t>If "yes" was selected in cell D11, K9 calculates the difference between the actual costs in the project and the eligible costs in the project (K5-K7).</t>
  </si>
  <si>
    <t>If "no" was selected in cell D11, K9 calculates the difference between the total costs for the person during the project duration and the eligible costs in the project (K4-K7).</t>
  </si>
  <si>
    <t xml:space="preserve">In this example, a project manager is reported who gets also paid proportionally from another third-party funded project in the first reporting period. To ensure that the project budgets are not mixed, ‘yes’ is selected in cell D11. </t>
  </si>
  <si>
    <t>This results in a cap on the costs booked to the EU project, provided that sufficient hours have been worked. If ‘no’ is selected, more costs could be reported.</t>
  </si>
  <si>
    <t>Time recording per monthly declaration  (recording in day equivalents per month); need for adjustment</t>
  </si>
  <si>
    <t>In cell H2, enter "1" for "Day-equivalent". By this, there is no need to convert hours into day equivalents.</t>
  </si>
  <si>
    <t>He also is financed on a proportional basis by another third-party funded project.</t>
  </si>
  <si>
    <t>Reporting of a student assistant</t>
  </si>
  <si>
    <t>This example shows how the formulas in section 2a, columns H and J are adjusted to correctly report permanent project staff who are not directly assigned and only contribute a few day equivalents to the project.</t>
  </si>
  <si>
    <t xml:space="preserve">In cell D11, "no" is selected as this person is employed 100% on a permanent institutional position, and only the hours actually documented in project timesheets should be reported. </t>
  </si>
  <si>
    <t>By rounding up the day equivalents in section 3, in this example more costs can be reimbursed than were determined in column I of section 2a.</t>
  </si>
  <si>
    <t xml:space="preserve">To calculate the reportable costs per project month, you must adjust the formula in column J manually as shown in the example here. </t>
  </si>
  <si>
    <t>The new day equivalent and the date on which it takes effect must be entered in these two cells.</t>
  </si>
  <si>
    <t>These cells must not be deleted. They are used to determine the row from which the change takes effect and are required for further calculations.</t>
  </si>
  <si>
    <t>Reporting of working hours for reporting purposes within 60 days after the end of the project.</t>
  </si>
  <si>
    <t>Manually adjust the formula by multiplying the day-equivalents for this month from column I by the daily rate for the current reporting period (section 3, column F).</t>
  </si>
  <si>
    <t>Manually adjust the formula to determine the proportional full-time equivalent of the additional working time after the end of the project. To do this, divide the value from column AE in section 2b by (1720/12).</t>
  </si>
  <si>
    <t>There is no capping at project level. Instead, the total personnel costs and day equivalents are used as base measures.</t>
  </si>
  <si>
    <t>The daily rate used for multiplying the working time after the end of the project is found in section 2a.</t>
  </si>
  <si>
    <r>
      <t xml:space="preserve">In </t>
    </r>
    <r>
      <rPr>
        <b/>
        <sz val="11"/>
        <color theme="4" tint="-0.249977111117893"/>
        <rFont val="Calibri"/>
        <family val="2"/>
        <scheme val="minor"/>
      </rPr>
      <t>area 6</t>
    </r>
    <r>
      <rPr>
        <sz val="11"/>
        <rFont val="Calibri"/>
        <family val="2"/>
        <scheme val="minor"/>
      </rPr>
      <t xml:space="preserve">, you manually transfer (=insert values) the calculated data from </t>
    </r>
    <r>
      <rPr>
        <b/>
        <sz val="11"/>
        <color theme="4" tint="-0.249977111117893"/>
        <rFont val="Calibri"/>
        <family val="2"/>
        <scheme val="minor"/>
      </rPr>
      <t>area 5</t>
    </r>
    <r>
      <rPr>
        <sz val="11"/>
        <rFont val="Calibri"/>
        <family val="2"/>
        <scheme val="minor"/>
      </rPr>
      <t xml:space="preserve">, which you enter in your financial report in the EU F&amp;T Portal. This is necessary so that subsequent changes are documented in the table and the data can be seen for an adjustment. The documented working time must also be commercially rounded to the nearest half-day (see AGA V2.0 p. 52).
The cells in </t>
    </r>
    <r>
      <rPr>
        <b/>
        <sz val="11"/>
        <color theme="4" tint="-0.249977111117893"/>
        <rFont val="Calibri"/>
        <family val="2"/>
        <scheme val="minor"/>
      </rPr>
      <t>area 6</t>
    </r>
    <r>
      <rPr>
        <sz val="11"/>
        <rFont val="Calibri"/>
        <family val="2"/>
        <scheme val="minor"/>
      </rPr>
      <t xml:space="preserve"> should therefore only contain numbers, not formulae. 
If data in the periods already reported changes in the further course of the project, e.g. due to subsequent postings or retroactive pay increases, these change the personnel costs in the corresponding months and your adjustment is automatically calculated in </t>
    </r>
    <r>
      <rPr>
        <b/>
        <sz val="11"/>
        <color theme="4" tint="-0.249977111117893"/>
        <rFont val="Calibri"/>
        <family val="2"/>
        <scheme val="minor"/>
      </rPr>
      <t>area 5</t>
    </r>
    <r>
      <rPr>
        <sz val="11"/>
        <rFont val="Calibri"/>
        <family val="2"/>
        <scheme val="minor"/>
      </rPr>
      <t xml:space="preserve"> based on the data specified in </t>
    </r>
    <r>
      <rPr>
        <b/>
        <sz val="11"/>
        <color theme="4" tint="-0.249977111117893"/>
        <rFont val="Calibri"/>
        <family val="2"/>
        <scheme val="minor"/>
      </rPr>
      <t>area 6</t>
    </r>
    <r>
      <rPr>
        <sz val="11"/>
        <rFont val="Calibri"/>
        <family val="2"/>
        <scheme val="minor"/>
      </rPr>
      <t xml:space="preserve"> for the original payroll run for the period. You can enter this adjustment in the F&amp;T portal with the next report and transfer it to </t>
    </r>
    <r>
      <rPr>
        <b/>
        <sz val="11"/>
        <color theme="4" tint="-0.249977111117893"/>
        <rFont val="Calibri"/>
        <family val="2"/>
        <scheme val="minor"/>
      </rPr>
      <t>area 6</t>
    </r>
    <r>
      <rPr>
        <sz val="11"/>
        <rFont val="Calibri"/>
        <family val="2"/>
        <scheme val="minor"/>
      </rPr>
      <t xml:space="preserve"> by copying the values of the marked line to the corresponding position.
When transferring the day-equivalents from the personnel sheets in "Overview employees" and "Overview reports", they are converted into person-months. There is no definition for person-months in the AGA, we work with the formula 215/12. This information is required in the financial reporting form in the EU R&amp;T Portal."</t>
    </r>
  </si>
  <si>
    <t>For quick monitoring when scrolling through the individual personnel sheets, area 7 shows the total costs for the person (K4), the total costs in the project (K5), the eligible costs (K7) and the difference (K9). 
If "yes" was selected in field D11, K9 calculates the difference between the actual costs in the EU grant and the eligible costs in the project (K5-K7).
If "no" was selected in field D11, K9 calculates the difference between the total costs for the person in the project term and the eligible costs in the project (K4-K7).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</si>
</sst>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mmm/yy"/>
    <numFmt numFmtId="166" formatCode="0.0"/>
    <numFmt numFmtId="167" formatCode="#,##0.00\ &quot;€&quot;"/>
    <numFmt numFmtId="168" formatCode="yyyy"/>
    <numFmt numFmtId="169" formatCode="yyyymm"/>
    <numFmt numFmtId="170" formatCode="mm/yy"/>
    <numFmt numFmtId="171" formatCode="mmm/yyyy"/>
  </numFmts>
  <fonts count="77" x14ac:knownFonts="1">
    <font>
      <sz val="12"/>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0"/>
      <name val="Arial"/>
      <family val="2"/>
    </font>
    <font>
      <sz val="11"/>
      <color rgb="FF3F3F76"/>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sz val="11"/>
      <name val="Calibri"/>
      <family val="2"/>
    </font>
    <font>
      <b/>
      <u/>
      <sz val="14"/>
      <color theme="0"/>
      <name val="Calibri"/>
      <family val="2"/>
      <scheme val="minor"/>
    </font>
    <font>
      <sz val="11"/>
      <name val="Calibri"/>
      <family val="2"/>
      <scheme val="minor"/>
    </font>
    <font>
      <sz val="12"/>
      <name val="Arial"/>
      <family val="2"/>
    </font>
    <font>
      <b/>
      <sz val="14"/>
      <color indexed="65"/>
      <name val="Calibri"/>
      <family val="2"/>
    </font>
    <font>
      <b/>
      <u/>
      <sz val="14"/>
      <color indexed="65"/>
      <name val="Calibri"/>
      <family val="2"/>
    </font>
    <font>
      <sz val="11"/>
      <color indexed="2"/>
      <name val="Calibri"/>
      <family val="2"/>
      <scheme val="minor"/>
    </font>
    <font>
      <b/>
      <sz val="14"/>
      <color theme="1"/>
      <name val="Calibri"/>
      <family val="2"/>
      <scheme val="minor"/>
    </font>
    <font>
      <b/>
      <sz val="11"/>
      <name val="Calibri"/>
      <family val="2"/>
    </font>
    <font>
      <b/>
      <sz val="11"/>
      <color theme="0"/>
      <name val="Calibri"/>
      <family val="2"/>
      <scheme val="minor"/>
    </font>
    <font>
      <sz val="11"/>
      <color indexed="2"/>
      <name val="Fira Sans Book"/>
      <family val="2"/>
    </font>
    <font>
      <b/>
      <i/>
      <sz val="11"/>
      <color theme="1"/>
      <name val="Calibri"/>
      <family val="2"/>
      <scheme val="minor"/>
    </font>
    <font>
      <sz val="11"/>
      <color theme="0"/>
      <name val="Calibri"/>
      <family val="2"/>
      <scheme val="minor"/>
    </font>
    <font>
      <b/>
      <sz val="11"/>
      <name val="Calibri"/>
      <family val="2"/>
      <scheme val="minor"/>
    </font>
    <font>
      <b/>
      <sz val="12"/>
      <color theme="1"/>
      <name val="Arial"/>
      <family val="2"/>
    </font>
    <font>
      <b/>
      <sz val="12"/>
      <name val="Arial"/>
      <family val="2"/>
    </font>
    <font>
      <b/>
      <sz val="24"/>
      <color theme="4" tint="-0.249977111117893"/>
      <name val="Calibri"/>
      <family val="2"/>
      <scheme val="minor"/>
    </font>
    <font>
      <b/>
      <sz val="26"/>
      <color theme="4" tint="-0.249977111117893"/>
      <name val="Calibri"/>
      <family val="2"/>
      <scheme val="minor"/>
    </font>
    <font>
      <b/>
      <sz val="10.5"/>
      <color theme="1"/>
      <name val="Calibri"/>
      <family val="2"/>
      <scheme val="minor"/>
    </font>
    <font>
      <sz val="11"/>
      <color theme="1"/>
      <name val="Calibri"/>
      <family val="2"/>
    </font>
    <font>
      <b/>
      <sz val="14"/>
      <name val="Calibri"/>
      <family val="2"/>
      <scheme val="minor"/>
    </font>
    <font>
      <b/>
      <sz val="12"/>
      <name val="Calibri"/>
      <family val="2"/>
      <scheme val="minor"/>
    </font>
    <font>
      <b/>
      <sz val="14"/>
      <color theme="1"/>
      <name val="Calibri"/>
      <family val="2"/>
    </font>
    <font>
      <sz val="14"/>
      <name val="Calibri"/>
      <family val="2"/>
      <scheme val="minor"/>
    </font>
    <font>
      <b/>
      <sz val="11"/>
      <color indexed="2"/>
      <name val="Calibri"/>
      <family val="2"/>
      <scheme val="minor"/>
    </font>
    <font>
      <sz val="14"/>
      <color indexed="2"/>
      <name val="Calibri"/>
      <family val="2"/>
      <scheme val="minor"/>
    </font>
    <font>
      <b/>
      <sz val="11"/>
      <color indexed="2"/>
      <name val="Calibri"/>
      <family val="2"/>
    </font>
    <font>
      <sz val="11"/>
      <color rgb="FF00B050"/>
      <name val="Calibri"/>
      <family val="2"/>
      <scheme val="minor"/>
    </font>
    <font>
      <i/>
      <sz val="11"/>
      <color rgb="FF00B0F0"/>
      <name val="Calibri"/>
      <family val="2"/>
      <scheme val="minor"/>
    </font>
    <font>
      <sz val="11"/>
      <color indexed="2"/>
      <name val="Calibri"/>
      <family val="2"/>
    </font>
    <font>
      <b/>
      <sz val="14"/>
      <color indexed="2"/>
      <name val="Calibri"/>
      <family val="2"/>
    </font>
    <font>
      <i/>
      <sz val="11"/>
      <name val="Calibri"/>
      <family val="2"/>
      <scheme val="minor"/>
    </font>
    <font>
      <b/>
      <i/>
      <sz val="14"/>
      <name val="Calibri"/>
      <family val="2"/>
      <scheme val="minor"/>
    </font>
    <font>
      <sz val="9"/>
      <color theme="1"/>
      <name val="Calibri"/>
      <family val="2"/>
      <scheme val="minor"/>
    </font>
    <font>
      <sz val="11"/>
      <color theme="0"/>
      <name val="Calibri"/>
      <family val="2"/>
    </font>
    <font>
      <b/>
      <sz val="11"/>
      <color theme="1"/>
      <name val="Calibri"/>
      <family val="2"/>
    </font>
    <font>
      <i/>
      <sz val="11"/>
      <name val="Calibri"/>
      <family val="2"/>
    </font>
    <font>
      <b/>
      <i/>
      <sz val="11"/>
      <color theme="0"/>
      <name val="Calibri"/>
      <family val="2"/>
    </font>
    <font>
      <i/>
      <sz val="11"/>
      <color indexed="6"/>
      <name val="Calibri"/>
      <family val="2"/>
      <scheme val="minor"/>
    </font>
    <font>
      <b/>
      <sz val="9"/>
      <color theme="1"/>
      <name val="Calibri"/>
      <family val="2"/>
      <scheme val="minor"/>
    </font>
    <font>
      <sz val="12"/>
      <color theme="1"/>
      <name val="Arial"/>
      <family val="2"/>
    </font>
    <font>
      <b/>
      <sz val="8"/>
      <name val="Calibri"/>
      <family val="2"/>
      <scheme val="minor"/>
    </font>
    <font>
      <b/>
      <u/>
      <sz val="14"/>
      <name val="Calibri"/>
      <family val="2"/>
      <scheme val="minor"/>
    </font>
    <font>
      <b/>
      <u/>
      <sz val="11"/>
      <name val="Calibri"/>
      <family val="2"/>
      <scheme val="minor"/>
    </font>
    <font>
      <b/>
      <sz val="8"/>
      <color theme="1"/>
      <name val="Calibri"/>
      <family val="2"/>
      <scheme val="minor"/>
    </font>
    <font>
      <b/>
      <sz val="11"/>
      <color theme="8" tint="-0.499984740745262"/>
      <name val="Calibri"/>
      <family val="2"/>
      <scheme val="minor"/>
    </font>
    <font>
      <b/>
      <sz val="11"/>
      <color theme="4" tint="-0.249977111117893"/>
      <name val="Calibri"/>
      <family val="2"/>
      <scheme val="minor"/>
    </font>
    <font>
      <b/>
      <sz val="11"/>
      <color rgb="FF305496"/>
      <name val="Calibri"/>
      <family val="2"/>
    </font>
    <font>
      <b/>
      <sz val="11"/>
      <color rgb="FF305496"/>
      <name val="Calibri"/>
      <family val="2"/>
      <scheme val="minor"/>
    </font>
    <font>
      <b/>
      <sz val="11"/>
      <color theme="1"/>
      <name val="Arial"/>
      <family val="2"/>
    </font>
    <font>
      <sz val="11"/>
      <color theme="1"/>
      <name val="Arial"/>
      <family val="2"/>
    </font>
    <font>
      <sz val="11"/>
      <color rgb="FFFF0000"/>
      <name val="Calibri"/>
      <family val="2"/>
      <scheme val="minor"/>
    </font>
    <font>
      <b/>
      <sz val="11"/>
      <color rgb="FFFF0000"/>
      <name val="Calibri"/>
      <family val="2"/>
      <scheme val="minor"/>
    </font>
    <font>
      <sz val="11"/>
      <name val="Arial"/>
      <family val="2"/>
      <charset val="1"/>
    </font>
    <font>
      <sz val="11"/>
      <name val="Calibri"/>
      <family val="2"/>
      <charset val="1"/>
    </font>
    <font>
      <sz val="11"/>
      <color theme="1"/>
      <name val="Arial"/>
      <family val="2"/>
      <charset val="1"/>
    </font>
    <font>
      <b/>
      <sz val="11"/>
      <color theme="1"/>
      <name val="Calibri"/>
      <family val="2"/>
      <charset val="1"/>
    </font>
    <font>
      <u/>
      <sz val="12"/>
      <color theme="10"/>
      <name val="Arial"/>
      <family val="2"/>
    </font>
    <font>
      <sz val="11"/>
      <color theme="10"/>
      <name val="Calibri"/>
      <family val="2"/>
      <scheme val="minor"/>
    </font>
    <font>
      <sz val="11"/>
      <color rgb="FFFF0000"/>
      <name val="Arial"/>
      <family val="2"/>
      <charset val="1"/>
    </font>
    <font>
      <sz val="11"/>
      <color rgb="FFFF0000"/>
      <name val="Calibri"/>
      <family val="2"/>
      <charset val="1"/>
    </font>
    <font>
      <b/>
      <sz val="9"/>
      <color rgb="FFC00000"/>
      <name val="Calibri"/>
      <family val="2"/>
      <scheme val="minor"/>
    </font>
    <font>
      <b/>
      <i/>
      <sz val="11"/>
      <color rgb="FFC00000"/>
      <name val="Calibri"/>
      <family val="2"/>
      <scheme val="minor"/>
    </font>
  </fonts>
  <fills count="50">
    <fill>
      <patternFill patternType="none"/>
    </fill>
    <fill>
      <patternFill patternType="gray125"/>
    </fill>
    <fill>
      <patternFill patternType="solid">
        <fgColor theme="9"/>
        <bgColor theme="9"/>
      </patternFill>
    </fill>
    <fill>
      <patternFill patternType="solid">
        <fgColor indexed="47"/>
        <bgColor indexed="47"/>
      </patternFill>
    </fill>
    <fill>
      <patternFill patternType="solid">
        <fgColor rgb="FF5B9BD5"/>
        <bgColor rgb="FF5B9BD5"/>
      </patternFill>
    </fill>
    <fill>
      <patternFill patternType="solid">
        <fgColor rgb="FFD9E1F2"/>
        <bgColor rgb="FFD9E1F2"/>
      </patternFill>
    </fill>
    <fill>
      <patternFill patternType="solid">
        <fgColor rgb="FFC6E0B4"/>
        <bgColor rgb="FFC6E0B4"/>
      </patternFill>
    </fill>
    <fill>
      <patternFill patternType="solid">
        <fgColor rgb="FFE2EFDA"/>
        <bgColor rgb="FFE2EFDA"/>
      </patternFill>
    </fill>
    <fill>
      <patternFill patternType="solid">
        <fgColor indexed="26"/>
        <bgColor indexed="26"/>
      </patternFill>
    </fill>
    <fill>
      <patternFill patternType="solid">
        <fgColor theme="0" tint="-0.14999847407452621"/>
        <bgColor theme="0" tint="-4.9989318521683403E-2"/>
      </patternFill>
    </fill>
    <fill>
      <patternFill patternType="solid">
        <fgColor theme="0"/>
        <bgColor theme="0" tint="-4.9989318521683403E-2"/>
      </patternFill>
    </fill>
    <fill>
      <patternFill patternType="solid">
        <fgColor rgb="FFD9E1F2"/>
        <bgColor theme="4" tint="0.59999389629810485"/>
      </patternFill>
    </fill>
    <fill>
      <patternFill patternType="solid">
        <fgColor rgb="FFD9E1F2"/>
        <bgColor theme="7" tint="0.39997558519241921"/>
      </patternFill>
    </fill>
    <fill>
      <patternFill patternType="solid">
        <fgColor indexed="26"/>
        <bgColor theme="0"/>
      </patternFill>
    </fill>
    <fill>
      <patternFill patternType="solid">
        <fgColor theme="9" tint="0.79998168889431442"/>
        <bgColor theme="7" tint="0.39997558519241921"/>
      </patternFill>
    </fill>
    <fill>
      <patternFill patternType="solid">
        <fgColor theme="9" tint="0.59999389629810485"/>
        <bgColor theme="7" tint="0.39997558519241921"/>
      </patternFill>
    </fill>
    <fill>
      <patternFill patternType="solid">
        <fgColor theme="9" tint="0.39997558519241921"/>
        <bgColor theme="7" tint="0.39997558519241921"/>
      </patternFill>
    </fill>
    <fill>
      <patternFill patternType="solid">
        <fgColor theme="9"/>
        <bgColor theme="7" tint="0.39997558519241921"/>
      </patternFill>
    </fill>
    <fill>
      <patternFill patternType="solid">
        <fgColor rgb="FF548235"/>
        <bgColor theme="7" tint="0.39997558519241921"/>
      </patternFill>
    </fill>
    <fill>
      <patternFill patternType="solid">
        <fgColor indexed="26"/>
        <bgColor theme="7" tint="0.79998168889431442"/>
      </patternFill>
    </fill>
    <fill>
      <patternFill patternType="solid">
        <fgColor theme="0" tint="-0.14999847407452621"/>
        <bgColor theme="0" tint="-0.14999847407452621"/>
      </patternFill>
    </fill>
    <fill>
      <patternFill patternType="solid">
        <fgColor rgb="FFD9E1F2"/>
        <bgColor theme="2"/>
      </patternFill>
    </fill>
    <fill>
      <patternFill patternType="solid">
        <fgColor theme="0" tint="-0.14999847407452621"/>
        <bgColor theme="2"/>
      </patternFill>
    </fill>
    <fill>
      <patternFill patternType="solid">
        <fgColor theme="0"/>
        <bgColor theme="0"/>
      </patternFill>
    </fill>
    <fill>
      <patternFill patternType="solid">
        <fgColor theme="0"/>
        <bgColor theme="2"/>
      </patternFill>
    </fill>
    <fill>
      <patternFill patternType="solid">
        <fgColor indexed="26"/>
        <bgColor theme="0" tint="-4.9989318521683403E-2"/>
      </patternFill>
    </fill>
    <fill>
      <patternFill patternType="solid">
        <fgColor theme="0" tint="-4.9989318521683403E-2"/>
        <bgColor theme="0" tint="-4.9989318521683403E-2"/>
      </patternFill>
    </fill>
    <fill>
      <patternFill patternType="solid">
        <fgColor theme="9" tint="0.79998168889431442"/>
        <bgColor theme="9" tint="0.79998168889431442"/>
      </patternFill>
    </fill>
    <fill>
      <patternFill patternType="solid">
        <fgColor theme="0" tint="-0.14999847407452621"/>
        <bgColor theme="4"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theme="9"/>
        <bgColor theme="9" tint="0.39997558519241921"/>
      </patternFill>
    </fill>
    <fill>
      <patternFill patternType="solid">
        <fgColor theme="9" tint="-0.249977111117893"/>
        <bgColor theme="9"/>
      </patternFill>
    </fill>
    <fill>
      <patternFill patternType="solid">
        <fgColor theme="4" tint="0.79998168889431442"/>
        <bgColor theme="2"/>
      </patternFill>
    </fill>
    <fill>
      <patternFill patternType="solid">
        <fgColor theme="0"/>
        <bgColor theme="4" tint="0.59999389629810485"/>
      </patternFill>
    </fill>
    <fill>
      <patternFill patternType="solid">
        <fgColor rgb="FFD9E1F2"/>
        <bgColor theme="9" tint="0.59999389629810485"/>
      </patternFill>
    </fill>
    <fill>
      <patternFill patternType="solid">
        <fgColor theme="4" tint="0.79998168889431442"/>
        <bgColor theme="4" tint="0.79998168889431442"/>
      </patternFill>
    </fill>
    <fill>
      <patternFill patternType="solid">
        <fgColor rgb="FFD9E1F2"/>
        <bgColor rgb="FFFFD966"/>
      </patternFill>
    </fill>
    <fill>
      <patternFill patternType="solid">
        <fgColor theme="9" tint="0.79998168889431442"/>
        <bgColor rgb="FFFFD966"/>
      </patternFill>
    </fill>
    <fill>
      <patternFill patternType="solid">
        <fgColor theme="9" tint="0.59999389629810485"/>
        <bgColor rgb="FFFFD966"/>
      </patternFill>
    </fill>
    <fill>
      <patternFill patternType="solid">
        <fgColor theme="9" tint="0.39997558519241921"/>
        <bgColor rgb="FFFFD966"/>
      </patternFill>
    </fill>
    <fill>
      <patternFill patternType="solid">
        <fgColor theme="9"/>
        <bgColor rgb="FFFFD966"/>
      </patternFill>
    </fill>
    <fill>
      <patternFill patternType="solid">
        <fgColor rgb="FF548235"/>
        <bgColor rgb="FFFFD966"/>
      </patternFill>
    </fill>
    <fill>
      <patternFill patternType="solid">
        <fgColor theme="0" tint="-0.14999847407452621"/>
        <bgColor rgb="FFF2F2F2"/>
      </patternFill>
    </fill>
    <fill>
      <patternFill patternType="solid">
        <fgColor rgb="FFFFFF00"/>
        <bgColor indexed="64"/>
      </patternFill>
    </fill>
    <fill>
      <patternFill patternType="solid">
        <fgColor rgb="FFFFFFCC"/>
        <bgColor indexed="26"/>
      </patternFill>
    </fill>
    <fill>
      <patternFill patternType="solid">
        <fgColor rgb="FFD9D9D9"/>
        <bgColor theme="0" tint="-4.9989318521683403E-2"/>
      </patternFill>
    </fill>
    <fill>
      <patternFill patternType="solid">
        <fgColor rgb="FFD9D9D9"/>
        <bgColor theme="0" tint="-0.14999847407452621"/>
      </patternFill>
    </fill>
    <fill>
      <patternFill patternType="solid">
        <fgColor rgb="FFD9E1F2"/>
        <bgColor rgb="FFDAE3F3"/>
      </patternFill>
    </fill>
    <fill>
      <patternFill patternType="solid">
        <fgColor rgb="FFFFFFCC"/>
        <bgColor indexed="64"/>
      </patternFill>
    </fill>
  </fills>
  <borders count="93">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diagonal/>
    </border>
    <border>
      <left style="thin">
        <color auto="1"/>
      </left>
      <right style="thin">
        <color theme="1"/>
      </right>
      <top style="thin">
        <color auto="1"/>
      </top>
      <bottom style="thin">
        <color auto="1"/>
      </bottom>
      <diagonal/>
    </border>
    <border>
      <left/>
      <right/>
      <top/>
      <bottom style="thin">
        <color auto="1"/>
      </bottom>
      <diagonal/>
    </border>
    <border>
      <left/>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diagonal/>
    </border>
    <border>
      <left style="thin">
        <color rgb="FF7F7F7F"/>
      </left>
      <right style="thin">
        <color auto="1"/>
      </right>
      <top/>
      <bottom style="thin">
        <color rgb="FF7F7F7F"/>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thin">
        <color auto="1"/>
      </left>
      <right style="medium">
        <color auto="1"/>
      </right>
      <top/>
      <bottom/>
      <diagonal/>
    </border>
    <border>
      <left style="medium">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hair">
        <color auto="1"/>
      </top>
      <bottom style="medium">
        <color auto="1"/>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style="medium">
        <color rgb="FFED7D31"/>
      </left>
      <right style="medium">
        <color rgb="FFED7D31"/>
      </right>
      <top style="medium">
        <color rgb="FFED7D31"/>
      </top>
      <bottom style="medium">
        <color rgb="FFED7D31"/>
      </bottom>
      <diagonal/>
    </border>
    <border>
      <left style="thin">
        <color rgb="FF7F7F7F"/>
      </left>
      <right/>
      <top/>
      <bottom style="thin">
        <color rgb="FF7F7F7F"/>
      </bottom>
      <diagonal/>
    </border>
    <border>
      <left style="medium">
        <color rgb="FFED7D31"/>
      </left>
      <right/>
      <top style="medium">
        <color rgb="FFED7D31"/>
      </top>
      <bottom/>
      <diagonal/>
    </border>
    <border>
      <left/>
      <right/>
      <top style="medium">
        <color rgb="FFED7D31"/>
      </top>
      <bottom/>
      <diagonal/>
    </border>
    <border>
      <left/>
      <right style="medium">
        <color rgb="FFED7D31"/>
      </right>
      <top style="medium">
        <color rgb="FFED7D31"/>
      </top>
      <bottom/>
      <diagonal/>
    </border>
    <border>
      <left style="medium">
        <color rgb="FFED7D31"/>
      </left>
      <right style="thin">
        <color auto="1"/>
      </right>
      <top style="thin">
        <color auto="1"/>
      </top>
      <bottom style="medium">
        <color rgb="FFED7D31"/>
      </bottom>
      <diagonal/>
    </border>
    <border>
      <left style="thin">
        <color auto="1"/>
      </left>
      <right style="thin">
        <color auto="1"/>
      </right>
      <top style="thin">
        <color auto="1"/>
      </top>
      <bottom style="medium">
        <color rgb="FFED7D31"/>
      </bottom>
      <diagonal/>
    </border>
    <border>
      <left style="thin">
        <color auto="1"/>
      </left>
      <right style="medium">
        <color rgb="FFED7D31"/>
      </right>
      <top style="thin">
        <color auto="1"/>
      </top>
      <bottom style="medium">
        <color rgb="FFED7D31"/>
      </bottom>
      <diagonal/>
    </border>
    <border>
      <left style="medium">
        <color rgb="FFED7D31"/>
      </left>
      <right style="thin">
        <color auto="1"/>
      </right>
      <top style="medium">
        <color rgb="FFED7D31"/>
      </top>
      <bottom style="medium">
        <color rgb="FFED7D31"/>
      </bottom>
      <diagonal/>
    </border>
    <border>
      <left style="thin">
        <color auto="1"/>
      </left>
      <right style="thin">
        <color auto="1"/>
      </right>
      <top style="medium">
        <color rgb="FFED7D31"/>
      </top>
      <bottom style="medium">
        <color rgb="FFED7D31"/>
      </bottom>
      <diagonal/>
    </border>
    <border>
      <left style="thin">
        <color auto="1"/>
      </left>
      <right style="medium">
        <color rgb="FFED7D31"/>
      </right>
      <top style="medium">
        <color rgb="FFED7D31"/>
      </top>
      <bottom style="medium">
        <color rgb="FFED7D31"/>
      </bottom>
      <diagonal/>
    </border>
    <border>
      <left style="medium">
        <color auto="1"/>
      </left>
      <right/>
      <top style="thin">
        <color auto="1"/>
      </top>
      <bottom style="hair">
        <color auto="1"/>
      </bottom>
      <diagonal/>
    </border>
    <border>
      <left style="medium">
        <color auto="1"/>
      </left>
      <right/>
      <top/>
      <bottom style="thin">
        <color auto="1"/>
      </bottom>
      <diagonal/>
    </border>
    <border>
      <left/>
      <right style="thin">
        <color auto="1"/>
      </right>
      <top style="hair">
        <color auto="1"/>
      </top>
      <bottom style="medium">
        <color auto="1"/>
      </bottom>
      <diagonal/>
    </border>
    <border>
      <left/>
      <right style="thin">
        <color auto="1"/>
      </right>
      <top style="medium">
        <color auto="1"/>
      </top>
      <bottom/>
      <diagonal/>
    </border>
    <border>
      <left style="medium">
        <color rgb="FFED7D31"/>
      </left>
      <right style="medium">
        <color rgb="FFED7D31"/>
      </right>
      <top style="medium">
        <color rgb="FFED7D31"/>
      </top>
      <bottom style="hair">
        <color auto="1"/>
      </bottom>
      <diagonal/>
    </border>
    <border>
      <left style="medium">
        <color rgb="FFED7D31"/>
      </left>
      <right style="medium">
        <color rgb="FFED7D31"/>
      </right>
      <top/>
      <bottom style="thin">
        <color auto="1"/>
      </bottom>
      <diagonal/>
    </border>
    <border>
      <left style="medium">
        <color rgb="FFED7D31"/>
      </left>
      <right style="medium">
        <color rgb="FFED7D31"/>
      </right>
      <top style="thin">
        <color auto="1"/>
      </top>
      <bottom style="hair">
        <color auto="1"/>
      </bottom>
      <diagonal/>
    </border>
    <border>
      <left style="medium">
        <color rgb="FFED7D31"/>
      </left>
      <right style="medium">
        <color rgb="FFED7D31"/>
      </right>
      <top/>
      <bottom style="medium">
        <color rgb="FFED7D31"/>
      </bottom>
      <diagonal/>
    </border>
    <border>
      <left style="thin">
        <color auto="1"/>
      </left>
      <right/>
      <top style="thin">
        <color auto="1"/>
      </top>
      <bottom style="hair">
        <color auto="1"/>
      </bottom>
      <diagonal/>
    </border>
    <border>
      <left/>
      <right style="medium">
        <color auto="1"/>
      </right>
      <top style="thin">
        <color auto="1"/>
      </top>
      <bottom/>
      <diagonal/>
    </border>
    <border>
      <left/>
      <right style="medium">
        <color auto="1"/>
      </right>
      <top/>
      <bottom style="thin">
        <color auto="1"/>
      </bottom>
      <diagonal/>
    </border>
    <border>
      <left style="medium">
        <color rgb="FFED7D31"/>
      </left>
      <right style="medium">
        <color rgb="FFED7D31"/>
      </right>
      <top style="medium">
        <color rgb="FFED7D31"/>
      </top>
      <bottom style="thin">
        <color auto="1"/>
      </bottom>
      <diagonal/>
    </border>
    <border>
      <left style="medium">
        <color rgb="FFED7D31"/>
      </left>
      <right style="medium">
        <color rgb="FFED7D31"/>
      </right>
      <top style="thin">
        <color auto="1"/>
      </top>
      <bottom style="medium">
        <color rgb="FFED7D31"/>
      </bottom>
      <diagonal/>
    </border>
    <border>
      <left style="medium">
        <color rgb="FFED7D31"/>
      </left>
      <right style="thin">
        <color auto="1"/>
      </right>
      <top style="medium">
        <color rgb="FFED7D31"/>
      </top>
      <bottom style="thin">
        <color auto="1"/>
      </bottom>
      <diagonal/>
    </border>
    <border>
      <left style="thin">
        <color auto="1"/>
      </left>
      <right style="thin">
        <color auto="1"/>
      </right>
      <top style="medium">
        <color rgb="FFED7D31"/>
      </top>
      <bottom style="thin">
        <color auto="1"/>
      </bottom>
      <diagonal/>
    </border>
    <border>
      <left style="thin">
        <color auto="1"/>
      </left>
      <right style="medium">
        <color rgb="FFED7D31"/>
      </right>
      <top style="medium">
        <color rgb="FFED7D31"/>
      </top>
      <bottom style="thin">
        <color auto="1"/>
      </bottom>
      <diagonal/>
    </border>
  </borders>
  <cellStyleXfs count="21">
    <xf numFmtId="0" fontId="0" fillId="0" borderId="0"/>
    <xf numFmtId="0" fontId="9" fillId="2" borderId="0" applyNumberFormat="0" applyBorder="0" applyProtection="0"/>
    <xf numFmtId="0" fontId="10" fillId="3" borderId="1" applyNumberFormat="0" applyProtection="0"/>
    <xf numFmtId="0" fontId="10" fillId="3" borderId="1" applyNumberFormat="0" applyProtection="0"/>
    <xf numFmtId="164" fontId="54" fillId="0" borderId="0" applyFont="0" applyFill="0" applyBorder="0" applyProtection="0"/>
    <xf numFmtId="164" fontId="54" fillId="0" borderId="0" applyFont="0" applyFill="0" applyBorder="0" applyProtection="0"/>
    <xf numFmtId="9" fontId="54" fillId="0" borderId="0" applyFont="0" applyFill="0" applyBorder="0" applyProtection="0"/>
    <xf numFmtId="9" fontId="54" fillId="0" borderId="0" applyFont="0" applyFill="0" applyBorder="0" applyProtection="0"/>
    <xf numFmtId="0" fontId="54" fillId="0" borderId="0"/>
    <xf numFmtId="0" fontId="11" fillId="0" borderId="0"/>
    <xf numFmtId="0" fontId="11" fillId="0" borderId="0"/>
    <xf numFmtId="0" fontId="11" fillId="0" borderId="0"/>
    <xf numFmtId="44" fontId="54" fillId="0" borderId="0" applyFont="0" applyFill="0" applyBorder="0" applyProtection="0"/>
    <xf numFmtId="44" fontId="54" fillId="0" borderId="0" applyFont="0" applyFill="0" applyBorder="0" applyProtection="0"/>
    <xf numFmtId="0" fontId="8" fillId="0" borderId="0"/>
    <xf numFmtId="0" fontId="8" fillId="0" borderId="0"/>
    <xf numFmtId="44" fontId="54" fillId="0" borderId="0" applyFont="0" applyFill="0" applyBorder="0" applyProtection="0"/>
    <xf numFmtId="44" fontId="54" fillId="0" borderId="0" applyFont="0" applyFill="0" applyBorder="0" applyProtection="0"/>
    <xf numFmtId="0" fontId="10" fillId="3" borderId="1" applyNumberFormat="0" applyProtection="0"/>
    <xf numFmtId="9" fontId="54" fillId="0" borderId="0" applyFont="0" applyFill="0" applyBorder="0" applyProtection="0"/>
    <xf numFmtId="0" fontId="71" fillId="0" borderId="0" applyNumberFormat="0" applyFill="0" applyBorder="0" applyAlignment="0" applyProtection="0"/>
  </cellStyleXfs>
  <cellXfs count="548">
    <xf numFmtId="0" fontId="0" fillId="0" borderId="0" xfId="0"/>
    <xf numFmtId="49" fontId="12" fillId="0" borderId="0" xfId="0" applyNumberFormat="1" applyFont="1"/>
    <xf numFmtId="0" fontId="11" fillId="0" borderId="0" xfId="0" applyFont="1"/>
    <xf numFmtId="0" fontId="12" fillId="0" borderId="0" xfId="0" applyFont="1"/>
    <xf numFmtId="0" fontId="13" fillId="4" borderId="0" xfId="0" applyFont="1" applyFill="1"/>
    <xf numFmtId="0" fontId="11" fillId="5" borderId="0" xfId="0" applyFont="1" applyFill="1"/>
    <xf numFmtId="0" fontId="14" fillId="5" borderId="0" xfId="0" applyFont="1" applyFill="1" applyAlignment="1">
      <alignment horizontal="left" wrapText="1"/>
    </xf>
    <xf numFmtId="0" fontId="11" fillId="5" borderId="0" xfId="0" applyFont="1" applyFill="1" applyAlignment="1">
      <alignment wrapText="1"/>
    </xf>
    <xf numFmtId="0" fontId="15" fillId="4" borderId="0" xfId="0" applyFont="1" applyFill="1"/>
    <xf numFmtId="0" fontId="16" fillId="5" borderId="0" xfId="0" applyFont="1" applyFill="1" applyAlignment="1">
      <alignment vertical="center" wrapText="1"/>
    </xf>
    <xf numFmtId="0" fontId="17"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18" fillId="6" borderId="0" xfId="0" applyFont="1" applyFill="1" applyAlignment="1">
      <alignment horizontal="left"/>
    </xf>
    <xf numFmtId="0" fontId="14" fillId="7" borderId="0" xfId="0" applyFont="1" applyFill="1" applyAlignment="1">
      <alignment horizontal="left" wrapText="1"/>
    </xf>
    <xf numFmtId="0" fontId="14" fillId="7" borderId="0" xfId="0" applyFont="1" applyFill="1" applyAlignment="1">
      <alignment horizontal="left" vertical="center" wrapText="1"/>
    </xf>
    <xf numFmtId="0" fontId="19" fillId="6" borderId="0" xfId="0" applyFont="1" applyFill="1" applyAlignment="1">
      <alignment horizontal="left"/>
    </xf>
    <xf numFmtId="0" fontId="14" fillId="7" borderId="0" xfId="0" applyFont="1" applyFill="1" applyAlignment="1">
      <alignment horizontal="left" vertical="top" wrapText="1"/>
    </xf>
    <xf numFmtId="0" fontId="20" fillId="0" borderId="0" xfId="0" applyFont="1"/>
    <xf numFmtId="165" fontId="21" fillId="0" borderId="0" xfId="0" quotePrefix="1" applyNumberFormat="1" applyFont="1" applyAlignment="1" applyProtection="1">
      <alignment horizontal="left"/>
      <protection locked="0"/>
    </xf>
    <xf numFmtId="165" fontId="21" fillId="0" borderId="2" xfId="0" quotePrefix="1" applyNumberFormat="1" applyFont="1" applyBorder="1" applyAlignment="1" applyProtection="1">
      <alignment horizontal="left"/>
      <protection locked="0"/>
    </xf>
    <xf numFmtId="0" fontId="13" fillId="4" borderId="0" xfId="0" applyFont="1" applyFill="1" applyAlignment="1">
      <alignment horizontal="left"/>
    </xf>
    <xf numFmtId="0" fontId="11" fillId="5" borderId="0" xfId="0" applyFont="1" applyFill="1" applyAlignment="1">
      <alignment horizontal="left" wrapText="1"/>
    </xf>
    <xf numFmtId="0" fontId="16" fillId="5" borderId="0" xfId="0" applyFont="1" applyFill="1" applyAlignment="1">
      <alignment horizontal="left" wrapText="1"/>
    </xf>
    <xf numFmtId="0" fontId="11" fillId="8" borderId="0" xfId="0" applyFont="1" applyFill="1" applyAlignment="1">
      <alignment horizontal="left"/>
    </xf>
    <xf numFmtId="0" fontId="11" fillId="9" borderId="0" xfId="0" applyFont="1" applyFill="1" applyProtection="1">
      <protection locked="0"/>
    </xf>
    <xf numFmtId="0" fontId="16" fillId="10" borderId="0" xfId="0" applyFont="1" applyFill="1" applyAlignment="1">
      <alignment horizontal="left"/>
    </xf>
    <xf numFmtId="0" fontId="11" fillId="5" borderId="0" xfId="0" applyFont="1" applyFill="1" applyAlignment="1" applyProtection="1">
      <alignment wrapText="1"/>
      <protection locked="0"/>
    </xf>
    <xf numFmtId="0" fontId="14" fillId="5" borderId="0" xfId="0" applyFont="1" applyFill="1" applyAlignment="1" applyProtection="1">
      <alignment wrapText="1"/>
      <protection locked="0"/>
    </xf>
    <xf numFmtId="0" fontId="20" fillId="0" borderId="0" xfId="0" applyFont="1" applyAlignment="1">
      <alignment wrapText="1"/>
    </xf>
    <xf numFmtId="0" fontId="22" fillId="5" borderId="0" xfId="0" quotePrefix="1" applyFont="1" applyFill="1" applyAlignment="1">
      <alignment horizontal="left" wrapText="1"/>
    </xf>
    <xf numFmtId="0" fontId="11" fillId="5" borderId="0" xfId="0" quotePrefix="1" applyFont="1" applyFill="1" applyAlignment="1">
      <alignment horizontal="left" wrapText="1"/>
    </xf>
    <xf numFmtId="0" fontId="11" fillId="0" borderId="0" xfId="0" applyFont="1" applyAlignment="1">
      <alignment horizontal="left"/>
    </xf>
    <xf numFmtId="0" fontId="14" fillId="5" borderId="0" xfId="0" quotePrefix="1" applyFont="1" applyFill="1" applyAlignment="1">
      <alignment horizontal="left" wrapText="1"/>
    </xf>
    <xf numFmtId="0" fontId="13" fillId="5" borderId="0" xfId="0" applyFont="1" applyFill="1" applyAlignment="1">
      <alignment horizontal="left"/>
    </xf>
    <xf numFmtId="0" fontId="16" fillId="5" borderId="0" xfId="0" applyFont="1" applyFill="1" applyAlignment="1">
      <alignment horizontal="left" vertical="center" wrapText="1"/>
    </xf>
    <xf numFmtId="0" fontId="16" fillId="5" borderId="0" xfId="0" applyFont="1" applyFill="1" applyAlignment="1">
      <alignment horizontal="left" vertical="top" wrapText="1"/>
    </xf>
    <xf numFmtId="0" fontId="13" fillId="4" borderId="0" xfId="0" applyFont="1" applyFill="1" applyAlignment="1">
      <alignment horizontal="left" indent="2"/>
    </xf>
    <xf numFmtId="0" fontId="16" fillId="5" borderId="0" xfId="0" applyFont="1" applyFill="1" applyAlignment="1" applyProtection="1">
      <alignment vertical="center" wrapText="1"/>
      <protection locked="0"/>
    </xf>
    <xf numFmtId="0" fontId="14" fillId="5" borderId="0" xfId="0" applyFont="1" applyFill="1" applyAlignment="1">
      <alignment horizontal="left" vertical="center" wrapText="1"/>
    </xf>
    <xf numFmtId="0" fontId="11" fillId="5" borderId="0" xfId="0" applyFont="1" applyFill="1" applyAlignment="1">
      <alignment horizontal="left"/>
    </xf>
    <xf numFmtId="0" fontId="23" fillId="0" borderId="0" xfId="0" applyFont="1"/>
    <xf numFmtId="0" fontId="11" fillId="5" borderId="0" xfId="0" applyFont="1" applyFill="1" applyAlignment="1">
      <alignment horizontal="left" vertical="top" wrapText="1"/>
    </xf>
    <xf numFmtId="0" fontId="20" fillId="0" borderId="0" xfId="0" applyFont="1" applyAlignment="1">
      <alignment vertical="top" wrapText="1"/>
    </xf>
    <xf numFmtId="0" fontId="11" fillId="0" borderId="0" xfId="0" applyFont="1" applyAlignment="1">
      <alignment vertical="top" wrapText="1"/>
    </xf>
    <xf numFmtId="0" fontId="24" fillId="0" borderId="0" xfId="0" applyFont="1" applyAlignment="1">
      <alignment vertical="center"/>
    </xf>
    <xf numFmtId="0" fontId="21" fillId="11" borderId="3" xfId="0" applyFont="1" applyFill="1" applyBorder="1" applyAlignment="1">
      <alignment vertical="top"/>
    </xf>
    <xf numFmtId="0" fontId="21" fillId="11" borderId="4" xfId="0" applyFont="1" applyFill="1" applyBorder="1" applyAlignment="1">
      <alignment vertical="top"/>
    </xf>
    <xf numFmtId="0" fontId="21" fillId="11" borderId="5" xfId="0" applyFont="1" applyFill="1" applyBorder="1" applyAlignment="1">
      <alignment vertical="top"/>
    </xf>
    <xf numFmtId="0" fontId="16" fillId="0" borderId="0" xfId="0" applyFont="1" applyAlignment="1">
      <alignment horizontal="center" vertical="center"/>
    </xf>
    <xf numFmtId="0" fontId="16" fillId="0" borderId="0" xfId="0" applyFont="1" applyAlignment="1">
      <alignment vertical="top"/>
    </xf>
    <xf numFmtId="0" fontId="20" fillId="0" borderId="0" xfId="0" applyFont="1" applyAlignment="1">
      <alignment vertical="center"/>
    </xf>
    <xf numFmtId="0" fontId="12" fillId="12" borderId="2" xfId="0" applyFont="1" applyFill="1" applyBorder="1" applyAlignment="1">
      <alignment horizontal="center" vertical="center" wrapText="1"/>
    </xf>
    <xf numFmtId="0" fontId="25" fillId="12" borderId="2" xfId="0" applyFont="1" applyFill="1" applyBorder="1" applyAlignment="1">
      <alignment horizontal="center"/>
    </xf>
    <xf numFmtId="0" fontId="11" fillId="14" borderId="2" xfId="0" applyFont="1" applyFill="1" applyBorder="1"/>
    <xf numFmtId="0" fontId="11" fillId="8" borderId="2" xfId="0" applyFont="1" applyFill="1" applyBorder="1" applyAlignment="1">
      <alignment horizontal="center"/>
    </xf>
    <xf numFmtId="14" fontId="11" fillId="9" borderId="2" xfId="0" applyNumberFormat="1" applyFont="1" applyFill="1" applyBorder="1"/>
    <xf numFmtId="1" fontId="16" fillId="9" borderId="2" xfId="4" applyNumberFormat="1" applyFont="1" applyFill="1" applyBorder="1" applyAlignment="1">
      <alignment horizontal="center"/>
    </xf>
    <xf numFmtId="0" fontId="11" fillId="15" borderId="2" xfId="0" applyFont="1" applyFill="1" applyBorder="1"/>
    <xf numFmtId="0" fontId="11" fillId="16" borderId="2" xfId="0" applyFont="1" applyFill="1" applyBorder="1"/>
    <xf numFmtId="0" fontId="11" fillId="8" borderId="2" xfId="0" applyFont="1" applyFill="1" applyBorder="1" applyAlignment="1">
      <alignment horizontal="center" vertical="center"/>
    </xf>
    <xf numFmtId="0" fontId="11" fillId="17" borderId="2" xfId="0" applyFont="1" applyFill="1" applyBorder="1"/>
    <xf numFmtId="0" fontId="26" fillId="18" borderId="2" xfId="0" applyFont="1" applyFill="1" applyBorder="1"/>
    <xf numFmtId="0" fontId="11" fillId="0" borderId="0" xfId="0" applyFont="1" applyAlignment="1">
      <alignment horizontal="center" vertical="center"/>
    </xf>
    <xf numFmtId="1" fontId="11" fillId="0" borderId="0" xfId="0" applyNumberFormat="1" applyFont="1" applyAlignment="1">
      <alignment horizontal="center" vertical="center"/>
    </xf>
    <xf numFmtId="14" fontId="11" fillId="0" borderId="0" xfId="0" applyNumberFormat="1" applyFont="1" applyAlignment="1">
      <alignment vertical="center"/>
    </xf>
    <xf numFmtId="14" fontId="11" fillId="0" borderId="0" xfId="0" applyNumberFormat="1" applyFont="1"/>
    <xf numFmtId="0" fontId="11" fillId="0" borderId="0" xfId="0" applyFont="1" applyAlignment="1">
      <alignment wrapText="1"/>
    </xf>
    <xf numFmtId="0" fontId="27" fillId="12" borderId="2" xfId="0" applyFont="1" applyFill="1" applyBorder="1" applyAlignment="1">
      <alignment horizontal="center" vertical="center" wrapText="1"/>
    </xf>
    <xf numFmtId="0" fontId="16" fillId="19" borderId="2" xfId="0" applyFont="1" applyFill="1" applyBorder="1" applyAlignment="1">
      <alignment horizontal="center" vertical="center"/>
    </xf>
    <xf numFmtId="14" fontId="16" fillId="20" borderId="2" xfId="0" applyNumberFormat="1" applyFont="1" applyFill="1" applyBorder="1"/>
    <xf numFmtId="166" fontId="16" fillId="19" borderId="2" xfId="0" applyNumberFormat="1" applyFont="1" applyFill="1" applyBorder="1" applyAlignment="1">
      <alignment horizontal="center" vertical="center"/>
    </xf>
    <xf numFmtId="44" fontId="0" fillId="0" borderId="0" xfId="12" applyFont="1" applyAlignment="1">
      <alignment vertical="center"/>
    </xf>
    <xf numFmtId="0" fontId="17" fillId="0" borderId="0" xfId="0" applyFont="1"/>
    <xf numFmtId="0" fontId="21" fillId="11" borderId="0" xfId="0" applyFont="1" applyFill="1" applyAlignment="1">
      <alignment vertical="top"/>
    </xf>
    <xf numFmtId="0" fontId="12" fillId="21" borderId="0" xfId="0" applyFont="1" applyFill="1" applyAlignment="1">
      <alignment horizontal="center" vertical="center"/>
    </xf>
    <xf numFmtId="0" fontId="11" fillId="11" borderId="0" xfId="0" applyFont="1" applyFill="1" applyAlignment="1">
      <alignment horizontal="center" vertical="center"/>
    </xf>
    <xf numFmtId="0" fontId="27" fillId="21" borderId="2" xfId="0" applyFont="1" applyFill="1" applyBorder="1" applyAlignment="1">
      <alignment horizontal="center" vertical="center" wrapText="1"/>
    </xf>
    <xf numFmtId="0" fontId="27" fillId="21" borderId="5" xfId="0" applyFont="1" applyFill="1" applyBorder="1" applyAlignment="1">
      <alignment horizontal="center" vertical="center" wrapText="1"/>
    </xf>
    <xf numFmtId="0" fontId="12" fillId="21" borderId="3" xfId="0" applyFont="1" applyFill="1" applyBorder="1" applyAlignment="1">
      <alignment vertical="center"/>
    </xf>
    <xf numFmtId="0" fontId="12" fillId="21" borderId="5" xfId="0" applyFont="1" applyFill="1" applyBorder="1" applyAlignment="1">
      <alignment vertical="center"/>
    </xf>
    <xf numFmtId="2" fontId="27" fillId="22" borderId="2" xfId="0" applyNumberFormat="1" applyFont="1" applyFill="1" applyBorder="1" applyAlignment="1">
      <alignment horizontal="center" vertical="center" wrapText="1"/>
    </xf>
    <xf numFmtId="0" fontId="12" fillId="21" borderId="3" xfId="0" applyFont="1" applyFill="1" applyBorder="1" applyAlignment="1">
      <alignment vertical="center" wrapText="1"/>
    </xf>
    <xf numFmtId="2" fontId="27" fillId="22" borderId="2" xfId="4" applyNumberFormat="1" applyFont="1" applyFill="1" applyBorder="1" applyAlignment="1">
      <alignment horizontal="center"/>
    </xf>
    <xf numFmtId="0" fontId="0" fillId="23" borderId="0" xfId="0" applyFill="1"/>
    <xf numFmtId="2" fontId="12" fillId="24" borderId="0" xfId="4" applyNumberFormat="1" applyFont="1" applyFill="1" applyAlignment="1">
      <alignment horizontal="center"/>
    </xf>
    <xf numFmtId="0" fontId="12" fillId="24" borderId="0" xfId="0" applyFont="1" applyFill="1" applyAlignment="1">
      <alignment horizontal="center" vertical="center"/>
    </xf>
    <xf numFmtId="0" fontId="27" fillId="24" borderId="6" xfId="0" applyFont="1" applyFill="1" applyBorder="1" applyAlignment="1">
      <alignment horizontal="center" vertical="center" wrapText="1"/>
    </xf>
    <xf numFmtId="0" fontId="27" fillId="24" borderId="0" xfId="0" applyFont="1" applyFill="1" applyAlignment="1">
      <alignment horizontal="center" vertical="center" wrapText="1"/>
    </xf>
    <xf numFmtId="0" fontId="17" fillId="23" borderId="0" xfId="0" applyFont="1" applyFill="1"/>
    <xf numFmtId="0" fontId="12" fillId="25" borderId="7" xfId="0" applyFont="1" applyFill="1" applyBorder="1" applyAlignment="1">
      <alignment horizontal="left" vertical="center"/>
    </xf>
    <xf numFmtId="0" fontId="12" fillId="21" borderId="2" xfId="0" applyFont="1" applyFill="1" applyBorder="1" applyAlignment="1">
      <alignment horizontal="center" vertical="center"/>
    </xf>
    <xf numFmtId="0" fontId="11" fillId="26" borderId="3" xfId="0" applyFont="1" applyFill="1" applyBorder="1"/>
    <xf numFmtId="0" fontId="11" fillId="26" borderId="4" xfId="0" applyFont="1" applyFill="1" applyBorder="1"/>
    <xf numFmtId="0" fontId="11" fillId="26" borderId="5" xfId="0" applyFont="1" applyFill="1" applyBorder="1"/>
    <xf numFmtId="0" fontId="11" fillId="20" borderId="2" xfId="0" applyFont="1" applyFill="1" applyBorder="1" applyAlignment="1">
      <alignment vertical="center"/>
    </xf>
    <xf numFmtId="0" fontId="11" fillId="27" borderId="2" xfId="0" applyFont="1" applyFill="1" applyBorder="1" applyAlignment="1">
      <alignment horizontal="center" vertical="center"/>
    </xf>
    <xf numFmtId="44" fontId="11" fillId="28" borderId="2" xfId="12" applyFont="1" applyFill="1" applyBorder="1"/>
    <xf numFmtId="2" fontId="11" fillId="28" borderId="2" xfId="12" applyNumberFormat="1" applyFont="1" applyFill="1" applyBorder="1" applyAlignment="1">
      <alignment horizontal="center"/>
    </xf>
    <xf numFmtId="164" fontId="11" fillId="28" borderId="2" xfId="4" applyFont="1" applyFill="1" applyBorder="1"/>
    <xf numFmtId="44" fontId="11" fillId="27" borderId="2" xfId="12" applyFont="1" applyFill="1" applyBorder="1" applyAlignment="1">
      <alignment horizontal="center" vertical="center"/>
    </xf>
    <xf numFmtId="0" fontId="11" fillId="29" borderId="2" xfId="0" applyFont="1" applyFill="1" applyBorder="1" applyAlignment="1">
      <alignment horizontal="center" vertical="center"/>
    </xf>
    <xf numFmtId="44" fontId="11" fillId="29" borderId="2" xfId="12" applyFont="1" applyFill="1" applyBorder="1" applyAlignment="1">
      <alignment horizontal="center" vertical="center"/>
    </xf>
    <xf numFmtId="0" fontId="11" fillId="30" borderId="2" xfId="0" applyFont="1" applyFill="1" applyBorder="1" applyAlignment="1">
      <alignment horizontal="center" vertical="center"/>
    </xf>
    <xf numFmtId="44" fontId="11" fillId="30" borderId="2" xfId="12" applyFont="1" applyFill="1" applyBorder="1" applyAlignment="1">
      <alignment horizontal="center" vertical="center"/>
    </xf>
    <xf numFmtId="44" fontId="11" fillId="31" borderId="8" xfId="12" applyFont="1" applyFill="1" applyBorder="1" applyAlignment="1">
      <alignment horizontal="center" vertical="center"/>
    </xf>
    <xf numFmtId="0" fontId="26" fillId="32" borderId="8" xfId="0" applyFont="1" applyFill="1" applyBorder="1" applyAlignment="1">
      <alignment horizontal="center" vertical="center"/>
    </xf>
    <xf numFmtId="44" fontId="11" fillId="28" borderId="2" xfId="12" applyFont="1" applyFill="1" applyBorder="1" applyAlignment="1">
      <alignment vertical="center"/>
    </xf>
    <xf numFmtId="0" fontId="28" fillId="0" borderId="0" xfId="0" applyFont="1"/>
    <xf numFmtId="0" fontId="12" fillId="20" borderId="2" xfId="0" applyFont="1" applyFill="1" applyBorder="1" applyAlignment="1">
      <alignment horizontal="center" vertical="center" wrapText="1"/>
    </xf>
    <xf numFmtId="44" fontId="12" fillId="28" borderId="2" xfId="12" applyFont="1" applyFill="1" applyBorder="1" applyAlignment="1">
      <alignment vertical="center"/>
    </xf>
    <xf numFmtId="44" fontId="12" fillId="28" borderId="2" xfId="12" applyFont="1" applyFill="1" applyBorder="1"/>
    <xf numFmtId="164" fontId="12" fillId="28" borderId="2" xfId="12" applyNumberFormat="1" applyFont="1" applyFill="1" applyBorder="1"/>
    <xf numFmtId="0" fontId="29" fillId="0" borderId="0" xfId="0" applyFont="1"/>
    <xf numFmtId="0" fontId="11" fillId="26" borderId="4" xfId="0" applyFont="1" applyFill="1" applyBorder="1" applyAlignment="1">
      <alignment vertical="center"/>
    </xf>
    <xf numFmtId="0" fontId="11" fillId="26" borderId="2" xfId="0" applyFont="1" applyFill="1" applyBorder="1"/>
    <xf numFmtId="0" fontId="21" fillId="11" borderId="10" xfId="0" applyFont="1" applyFill="1" applyBorder="1" applyAlignment="1">
      <alignment vertical="top"/>
    </xf>
    <xf numFmtId="0" fontId="27" fillId="33" borderId="2" xfId="0" applyFont="1" applyFill="1" applyBorder="1" applyAlignment="1">
      <alignment horizontal="center" vertical="center" wrapText="1"/>
    </xf>
    <xf numFmtId="0" fontId="27" fillId="33" borderId="11" xfId="0" applyFont="1" applyFill="1" applyBorder="1" applyAlignment="1">
      <alignment horizontal="center" vertical="center" wrapText="1"/>
    </xf>
    <xf numFmtId="2" fontId="27" fillId="22" borderId="5" xfId="0" applyNumberFormat="1" applyFont="1" applyFill="1" applyBorder="1" applyAlignment="1">
      <alignment horizontal="center" vertical="center" wrapText="1"/>
    </xf>
    <xf numFmtId="0" fontId="27" fillId="22" borderId="2" xfId="0" applyFont="1" applyFill="1" applyBorder="1" applyAlignment="1">
      <alignment horizontal="center" vertical="center" wrapText="1"/>
    </xf>
    <xf numFmtId="2" fontId="0" fillId="0" borderId="0" xfId="0" applyNumberFormat="1"/>
    <xf numFmtId="2" fontId="0" fillId="0" borderId="0" xfId="4" applyNumberFormat="1" applyFont="1"/>
    <xf numFmtId="2" fontId="27" fillId="22" borderId="12" xfId="4" applyNumberFormat="1" applyFont="1" applyFill="1" applyBorder="1" applyAlignment="1">
      <alignment horizontal="center"/>
    </xf>
    <xf numFmtId="2" fontId="0" fillId="23" borderId="0" xfId="4" applyNumberFormat="1" applyFont="1" applyFill="1"/>
    <xf numFmtId="0" fontId="11" fillId="34" borderId="0" xfId="0" applyFont="1" applyFill="1" applyAlignment="1">
      <alignment horizontal="center" vertical="center"/>
    </xf>
    <xf numFmtId="0" fontId="12" fillId="24" borderId="6" xfId="0" applyFont="1" applyFill="1" applyBorder="1" applyAlignment="1">
      <alignment horizontal="center" vertical="center" wrapText="1"/>
    </xf>
    <xf numFmtId="0" fontId="12" fillId="24" borderId="13" xfId="0" applyFont="1" applyFill="1" applyBorder="1" applyAlignment="1">
      <alignment horizontal="center" vertical="center" wrapText="1"/>
    </xf>
    <xf numFmtId="2" fontId="27" fillId="24" borderId="6" xfId="4" applyNumberFormat="1" applyFont="1" applyFill="1" applyBorder="1" applyAlignment="1">
      <alignment horizontal="center"/>
    </xf>
    <xf numFmtId="2" fontId="27" fillId="24" borderId="14" xfId="4" applyNumberFormat="1" applyFont="1" applyFill="1" applyBorder="1" applyAlignment="1">
      <alignment horizontal="center"/>
    </xf>
    <xf numFmtId="0" fontId="11" fillId="21" borderId="4" xfId="0" applyFont="1" applyFill="1" applyBorder="1" applyAlignment="1">
      <alignment horizontal="center"/>
    </xf>
    <xf numFmtId="44" fontId="11" fillId="28" borderId="15" xfId="12" applyFont="1" applyFill="1" applyBorder="1"/>
    <xf numFmtId="2" fontId="12" fillId="28" borderId="2" xfId="12" applyNumberFormat="1" applyFont="1" applyFill="1" applyBorder="1" applyAlignment="1">
      <alignment horizontal="center"/>
    </xf>
    <xf numFmtId="2" fontId="11" fillId="28" borderId="5" xfId="4" applyNumberFormat="1" applyFont="1" applyFill="1" applyBorder="1" applyAlignment="1">
      <alignment horizontal="center"/>
    </xf>
    <xf numFmtId="2" fontId="11" fillId="28" borderId="2" xfId="4" applyNumberFormat="1" applyFont="1" applyFill="1" applyBorder="1" applyAlignment="1">
      <alignment horizontal="center"/>
    </xf>
    <xf numFmtId="0" fontId="11" fillId="21" borderId="16" xfId="0" applyFont="1" applyFill="1" applyBorder="1" applyAlignment="1">
      <alignment horizontal="center"/>
    </xf>
    <xf numFmtId="44" fontId="11" fillId="28" borderId="9" xfId="12" applyFont="1" applyFill="1" applyBorder="1"/>
    <xf numFmtId="2" fontId="11" fillId="28" borderId="9" xfId="4" applyNumberFormat="1" applyFont="1" applyFill="1" applyBorder="1" applyAlignment="1">
      <alignment horizontal="center"/>
    </xf>
    <xf numFmtId="0" fontId="11" fillId="21" borderId="0" xfId="0" applyFont="1" applyFill="1" applyAlignment="1">
      <alignment horizontal="center"/>
    </xf>
    <xf numFmtId="0" fontId="12" fillId="21" borderId="17" xfId="0" applyFont="1" applyFill="1" applyBorder="1" applyAlignment="1">
      <alignment horizontal="center"/>
    </xf>
    <xf numFmtId="44" fontId="12" fillId="28" borderId="18" xfId="12" applyFont="1" applyFill="1" applyBorder="1"/>
    <xf numFmtId="2" fontId="12" fillId="28" borderId="12" xfId="12" applyNumberFormat="1" applyFont="1" applyFill="1" applyBorder="1" applyAlignment="1">
      <alignment horizontal="center"/>
    </xf>
    <xf numFmtId="2" fontId="12" fillId="28" borderId="18" xfId="4" applyNumberFormat="1" applyFont="1" applyFill="1" applyBorder="1" applyAlignment="1">
      <alignment horizontal="center"/>
    </xf>
    <xf numFmtId="44" fontId="11" fillId="28" borderId="19" xfId="12" applyFont="1" applyFill="1" applyBorder="1"/>
    <xf numFmtId="2" fontId="12" fillId="28" borderId="19" xfId="12" applyNumberFormat="1" applyFont="1" applyFill="1" applyBorder="1" applyAlignment="1">
      <alignment horizontal="center"/>
    </xf>
    <xf numFmtId="2" fontId="11" fillId="28" borderId="19" xfId="4" applyNumberFormat="1" applyFont="1" applyFill="1" applyBorder="1" applyAlignment="1">
      <alignment horizontal="center"/>
    </xf>
    <xf numFmtId="2" fontId="16" fillId="28" borderId="9" xfId="4" applyNumberFormat="1" applyFont="1" applyFill="1" applyBorder="1" applyAlignment="1">
      <alignment horizontal="center"/>
    </xf>
    <xf numFmtId="0" fontId="54" fillId="0" borderId="0" xfId="8"/>
    <xf numFmtId="0" fontId="12" fillId="35" borderId="8" xfId="0" applyFont="1" applyFill="1" applyBorder="1" applyAlignment="1">
      <alignment vertical="center"/>
    </xf>
    <xf numFmtId="0" fontId="11" fillId="8" borderId="3" xfId="0" applyFont="1" applyFill="1" applyBorder="1" applyAlignment="1">
      <alignment horizontal="left" vertical="center"/>
    </xf>
    <xf numFmtId="0" fontId="11" fillId="8" borderId="5" xfId="0" applyFont="1" applyFill="1" applyBorder="1" applyAlignment="1">
      <alignment vertical="center"/>
    </xf>
    <xf numFmtId="0" fontId="11" fillId="0" borderId="6" xfId="0" applyFont="1" applyBorder="1"/>
    <xf numFmtId="0" fontId="27" fillId="35" borderId="2" xfId="0" applyFont="1" applyFill="1" applyBorder="1" applyAlignment="1">
      <alignment vertical="center" wrapText="1"/>
    </xf>
    <xf numFmtId="0" fontId="11" fillId="8" borderId="2" xfId="0" applyFont="1" applyFill="1" applyBorder="1" applyAlignment="1">
      <alignment horizontal="center" vertical="center" wrapText="1"/>
    </xf>
    <xf numFmtId="0" fontId="12" fillId="35" borderId="2" xfId="0" applyFont="1" applyFill="1" applyBorder="1" applyAlignment="1">
      <alignment vertical="center"/>
    </xf>
    <xf numFmtId="0" fontId="10" fillId="8" borderId="21" xfId="2" applyFill="1" applyBorder="1" applyAlignment="1" applyProtection="1">
      <alignment horizontal="center" vertical="center"/>
    </xf>
    <xf numFmtId="0" fontId="30" fillId="0" borderId="0" xfId="0" applyFont="1" applyAlignment="1">
      <alignment vertical="center"/>
    </xf>
    <xf numFmtId="0" fontId="31" fillId="0" borderId="0" xfId="0" applyFont="1"/>
    <xf numFmtId="0" fontId="0" fillId="0" borderId="0" xfId="0" applyAlignment="1">
      <alignment wrapText="1"/>
    </xf>
    <xf numFmtId="0" fontId="27" fillId="35" borderId="2" xfId="0" applyFont="1" applyFill="1" applyBorder="1" applyAlignment="1">
      <alignment horizontal="center" vertical="center"/>
    </xf>
    <xf numFmtId="0" fontId="32" fillId="36" borderId="2" xfId="0" applyFont="1" applyFill="1" applyBorder="1" applyAlignment="1">
      <alignment vertical="center" wrapText="1"/>
    </xf>
    <xf numFmtId="167" fontId="33" fillId="9" borderId="2" xfId="12" applyNumberFormat="1" applyFont="1" applyFill="1" applyBorder="1" applyAlignment="1">
      <alignment horizontal="center" vertical="center"/>
    </xf>
    <xf numFmtId="0" fontId="27" fillId="35" borderId="2" xfId="0" applyFont="1" applyFill="1" applyBorder="1" applyAlignment="1">
      <alignment horizontal="center" vertical="center" wrapText="1"/>
    </xf>
    <xf numFmtId="0" fontId="27" fillId="35" borderId="3" xfId="0" applyFont="1" applyFill="1" applyBorder="1" applyAlignment="1">
      <alignment horizontal="center" vertical="center" wrapText="1"/>
    </xf>
    <xf numFmtId="0" fontId="34" fillId="35" borderId="22" xfId="0" applyFont="1" applyFill="1" applyBorder="1" applyAlignment="1">
      <alignment horizontal="center" vertical="center" wrapText="1"/>
    </xf>
    <xf numFmtId="0" fontId="27" fillId="35" borderId="5" xfId="0" applyFont="1" applyFill="1" applyBorder="1" applyAlignment="1">
      <alignment horizontal="center" vertical="center" wrapText="1"/>
    </xf>
    <xf numFmtId="14" fontId="16" fillId="0" borderId="2" xfId="0" applyNumberFormat="1" applyFont="1" applyBorder="1" applyAlignment="1">
      <alignment horizontal="center" vertical="center"/>
    </xf>
    <xf numFmtId="10" fontId="16" fillId="0" borderId="2" xfId="6" applyNumberFormat="1" applyFont="1" applyBorder="1" applyAlignment="1" applyProtection="1">
      <alignment horizontal="center" vertical="center"/>
    </xf>
    <xf numFmtId="0" fontId="16" fillId="0" borderId="2" xfId="0" applyFont="1" applyBorder="1" applyAlignment="1">
      <alignment horizontal="center" vertical="center"/>
    </xf>
    <xf numFmtId="2" fontId="16" fillId="25" borderId="2" xfId="0" applyNumberFormat="1" applyFont="1" applyFill="1" applyBorder="1" applyAlignment="1">
      <alignment horizontal="center" vertical="center"/>
    </xf>
    <xf numFmtId="2" fontId="16" fillId="13" borderId="2" xfId="0" applyNumberFormat="1" applyFont="1" applyFill="1" applyBorder="1" applyAlignment="1">
      <alignment horizontal="center" vertical="center"/>
    </xf>
    <xf numFmtId="2" fontId="35" fillId="9" borderId="2" xfId="0" applyNumberFormat="1" applyFont="1" applyFill="1" applyBorder="1" applyAlignment="1">
      <alignment horizontal="center" vertical="center"/>
    </xf>
    <xf numFmtId="167" fontId="34" fillId="13" borderId="23" xfId="12" applyNumberFormat="1" applyFont="1" applyFill="1" applyBorder="1" applyAlignment="1">
      <alignment horizontal="right" vertical="center"/>
    </xf>
    <xf numFmtId="14" fontId="16" fillId="13" borderId="5" xfId="12" applyNumberFormat="1" applyFont="1" applyFill="1" applyBorder="1" applyAlignment="1">
      <alignment horizontal="center" vertical="center"/>
    </xf>
    <xf numFmtId="0" fontId="38" fillId="0" borderId="0" xfId="0" applyFont="1"/>
    <xf numFmtId="0" fontId="27" fillId="0" borderId="0" xfId="0" applyFont="1" applyAlignment="1">
      <alignment horizontal="left" vertical="top" wrapText="1"/>
    </xf>
    <xf numFmtId="9" fontId="16" fillId="0" borderId="0" xfId="6" applyFont="1" applyAlignment="1">
      <alignment horizontal="center" vertical="center"/>
    </xf>
    <xf numFmtId="0" fontId="26" fillId="0" borderId="0" xfId="0" applyFont="1" applyAlignment="1">
      <alignment horizontal="center" vertical="center"/>
    </xf>
    <xf numFmtId="2" fontId="16" fillId="0" borderId="0" xfId="0" applyNumberFormat="1" applyFont="1" applyAlignment="1">
      <alignment horizontal="center" vertical="center"/>
    </xf>
    <xf numFmtId="166" fontId="16" fillId="0" borderId="0" xfId="0" applyNumberFormat="1" applyFont="1" applyAlignment="1">
      <alignment horizontal="center" vertical="center"/>
    </xf>
    <xf numFmtId="2" fontId="11" fillId="0" borderId="0" xfId="0" applyNumberFormat="1" applyFont="1" applyAlignment="1">
      <alignment horizontal="center" vertical="center"/>
    </xf>
    <xf numFmtId="44" fontId="16" fillId="0" borderId="0" xfId="12" applyFont="1" applyAlignment="1">
      <alignment horizontal="center" vertical="center"/>
    </xf>
    <xf numFmtId="14" fontId="16" fillId="0" borderId="0" xfId="12" applyNumberFormat="1" applyFont="1" applyAlignment="1">
      <alignment horizontal="center" vertical="center"/>
    </xf>
    <xf numFmtId="0" fontId="30" fillId="0" borderId="0" xfId="0" applyFont="1" applyAlignment="1">
      <alignment vertical="top"/>
    </xf>
    <xf numFmtId="0" fontId="30" fillId="0" borderId="0" xfId="0" applyFont="1"/>
    <xf numFmtId="0" fontId="30" fillId="0" borderId="0" xfId="0" applyFont="1" applyAlignment="1">
      <alignment horizontal="left" vertical="top" wrapText="1"/>
    </xf>
    <xf numFmtId="0" fontId="40" fillId="0" borderId="0" xfId="0" applyFont="1" applyAlignment="1">
      <alignment horizontal="center" vertical="center" wrapText="1"/>
    </xf>
    <xf numFmtId="0" fontId="41" fillId="0" borderId="0" xfId="0" applyFont="1"/>
    <xf numFmtId="0" fontId="42" fillId="0" borderId="0" xfId="0" applyFont="1" applyAlignment="1">
      <alignment horizontal="center"/>
    </xf>
    <xf numFmtId="0" fontId="22" fillId="37" borderId="27"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2" fillId="12" borderId="4" xfId="0" applyFont="1" applyFill="1" applyBorder="1" applyAlignment="1">
      <alignment horizontal="center" vertical="center" wrapText="1"/>
    </xf>
    <xf numFmtId="0" fontId="27" fillId="12" borderId="3" xfId="0" applyFont="1" applyFill="1" applyBorder="1" applyAlignment="1">
      <alignment horizontal="center" vertical="center" wrapText="1"/>
    </xf>
    <xf numFmtId="2" fontId="16" fillId="9" borderId="2" xfId="0" applyNumberFormat="1" applyFont="1" applyFill="1" applyBorder="1" applyAlignment="1">
      <alignment horizontal="center" vertical="center"/>
    </xf>
    <xf numFmtId="2" fontId="27" fillId="9" borderId="2" xfId="0" applyNumberFormat="1" applyFont="1" applyFill="1" applyBorder="1" applyAlignment="1">
      <alignment horizontal="center" vertical="center"/>
    </xf>
    <xf numFmtId="167" fontId="34" fillId="9" borderId="2" xfId="12" applyNumberFormat="1" applyFont="1" applyFill="1" applyBorder="1"/>
    <xf numFmtId="2" fontId="45" fillId="9" borderId="2" xfId="0" applyNumberFormat="1" applyFont="1" applyFill="1" applyBorder="1" applyAlignment="1">
      <alignment horizontal="center" vertical="center"/>
    </xf>
    <xf numFmtId="167" fontId="46" fillId="9" borderId="2" xfId="12" applyNumberFormat="1" applyFont="1" applyFill="1" applyBorder="1"/>
    <xf numFmtId="0" fontId="47" fillId="0" borderId="5" xfId="0" applyFont="1" applyBorder="1"/>
    <xf numFmtId="0" fontId="26" fillId="32" borderId="2" xfId="0" applyFont="1" applyFill="1" applyBorder="1" applyAlignment="1">
      <alignment horizontal="center" vertical="center"/>
    </xf>
    <xf numFmtId="0" fontId="26" fillId="0" borderId="0" xfId="0" applyFont="1" applyAlignment="1">
      <alignment vertical="center"/>
    </xf>
    <xf numFmtId="166" fontId="27" fillId="0" borderId="0" xfId="0" applyNumberFormat="1" applyFont="1" applyAlignment="1">
      <alignment horizontal="center" vertical="center"/>
    </xf>
    <xf numFmtId="167" fontId="34" fillId="0" borderId="0" xfId="12" applyNumberFormat="1" applyFont="1"/>
    <xf numFmtId="167" fontId="49" fillId="9" borderId="36" xfId="12" applyNumberFormat="1" applyFont="1" applyFill="1" applyBorder="1" applyAlignment="1">
      <alignment horizontal="center" vertical="center"/>
    </xf>
    <xf numFmtId="167" fontId="49" fillId="9" borderId="37" xfId="12" applyNumberFormat="1" applyFont="1" applyFill="1" applyBorder="1" applyAlignment="1">
      <alignment horizontal="center" vertical="center"/>
    </xf>
    <xf numFmtId="167" fontId="22" fillId="9" borderId="38" xfId="12" applyNumberFormat="1" applyFont="1" applyFill="1" applyBorder="1" applyAlignment="1">
      <alignment horizontal="center"/>
    </xf>
    <xf numFmtId="167" fontId="49" fillId="9" borderId="39" xfId="12" applyNumberFormat="1" applyFont="1" applyFill="1" applyBorder="1" applyAlignment="1">
      <alignment horizontal="center"/>
    </xf>
    <xf numFmtId="0" fontId="38" fillId="0" borderId="0" xfId="0" applyFont="1" applyAlignment="1">
      <alignment horizontal="left"/>
    </xf>
    <xf numFmtId="166" fontId="40" fillId="0" borderId="0" xfId="0" applyNumberFormat="1" applyFont="1" applyAlignment="1">
      <alignment horizontal="center"/>
    </xf>
    <xf numFmtId="164" fontId="38" fillId="0" borderId="0" xfId="0" applyNumberFormat="1" applyFont="1" applyAlignment="1">
      <alignment horizontal="left"/>
    </xf>
    <xf numFmtId="0" fontId="50" fillId="0" borderId="0" xfId="0" applyFont="1" applyAlignment="1">
      <alignment horizontal="center"/>
    </xf>
    <xf numFmtId="44" fontId="16" fillId="0" borderId="0" xfId="0" applyNumberFormat="1" applyFont="1" applyAlignment="1">
      <alignment vertical="center"/>
    </xf>
    <xf numFmtId="44" fontId="11" fillId="0" borderId="0" xfId="12" applyFont="1" applyAlignment="1">
      <alignment vertical="center"/>
    </xf>
    <xf numFmtId="166" fontId="11" fillId="0" borderId="0" xfId="0" applyNumberFormat="1" applyFont="1" applyAlignment="1">
      <alignment horizontal="center" vertical="center"/>
    </xf>
    <xf numFmtId="164" fontId="11" fillId="0" borderId="0" xfId="0" applyNumberFormat="1" applyFont="1" applyAlignment="1">
      <alignment vertical="center"/>
    </xf>
    <xf numFmtId="166" fontId="11" fillId="0" borderId="0" xfId="0" applyNumberFormat="1" applyFont="1"/>
    <xf numFmtId="44" fontId="51" fillId="0" borderId="0" xfId="12" applyFont="1" applyAlignment="1">
      <alignment wrapText="1"/>
    </xf>
    <xf numFmtId="0" fontId="27" fillId="12" borderId="4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27" xfId="0" applyFont="1" applyFill="1" applyBorder="1" applyAlignment="1">
      <alignment horizontal="center" vertical="center" wrapText="1"/>
    </xf>
    <xf numFmtId="0" fontId="27" fillId="12" borderId="45" xfId="0" applyFont="1" applyFill="1" applyBorder="1" applyAlignment="1">
      <alignment horizontal="center" vertical="center" wrapText="1"/>
    </xf>
    <xf numFmtId="0" fontId="22" fillId="12" borderId="46" xfId="0" applyFont="1" applyFill="1" applyBorder="1" applyAlignment="1">
      <alignment horizontal="center" vertical="center" wrapText="1"/>
    </xf>
    <xf numFmtId="0" fontId="27" fillId="12" borderId="47" xfId="0" applyFont="1" applyFill="1" applyBorder="1" applyAlignment="1">
      <alignment horizontal="center" vertical="center" wrapText="1"/>
    </xf>
    <xf numFmtId="0" fontId="22" fillId="12" borderId="22" xfId="0" applyFont="1" applyFill="1" applyBorder="1" applyAlignment="1">
      <alignment horizontal="center" vertical="center" wrapText="1"/>
    </xf>
    <xf numFmtId="0" fontId="38" fillId="0" borderId="0" xfId="0" applyFont="1" applyAlignment="1">
      <alignment horizontal="center" vertical="center" wrapText="1"/>
    </xf>
    <xf numFmtId="0" fontId="27" fillId="0" borderId="0" xfId="0" applyFont="1" applyAlignment="1">
      <alignment horizontal="center" vertical="center" wrapText="1"/>
    </xf>
    <xf numFmtId="0" fontId="16" fillId="43" borderId="48" xfId="0" applyFont="1" applyFill="1" applyBorder="1" applyAlignment="1">
      <alignment horizontal="center"/>
    </xf>
    <xf numFmtId="167" fontId="14" fillId="9" borderId="48" xfId="12" applyNumberFormat="1" applyFont="1" applyFill="1" applyBorder="1" applyAlignment="1">
      <alignment horizontal="center" vertical="center"/>
    </xf>
    <xf numFmtId="166" fontId="16" fillId="9" borderId="49" xfId="0" applyNumberFormat="1" applyFont="1" applyFill="1" applyBorder="1" applyAlignment="1">
      <alignment horizontal="center" vertical="center"/>
    </xf>
    <xf numFmtId="167" fontId="14" fillId="9" borderId="50" xfId="12" applyNumberFormat="1" applyFont="1" applyFill="1" applyBorder="1" applyAlignment="1">
      <alignment horizontal="center" vertical="center"/>
    </xf>
    <xf numFmtId="166" fontId="16" fillId="9" borderId="50" xfId="0" applyNumberFormat="1" applyFont="1" applyFill="1" applyBorder="1" applyAlignment="1">
      <alignment horizontal="center" vertical="center"/>
    </xf>
    <xf numFmtId="2" fontId="16" fillId="9" borderId="48" xfId="0" applyNumberFormat="1" applyFont="1" applyFill="1" applyBorder="1" applyAlignment="1">
      <alignment horizontal="center" vertical="center"/>
    </xf>
    <xf numFmtId="2" fontId="16" fillId="9" borderId="49" xfId="0" applyNumberFormat="1" applyFont="1" applyFill="1" applyBorder="1" applyAlignment="1">
      <alignment horizontal="center" vertical="center"/>
    </xf>
    <xf numFmtId="166" fontId="34" fillId="9" borderId="51" xfId="0" applyNumberFormat="1" applyFont="1" applyFill="1" applyBorder="1" applyAlignment="1">
      <alignment horizontal="center" vertical="center"/>
    </xf>
    <xf numFmtId="2" fontId="16" fillId="9" borderId="50" xfId="12" applyNumberFormat="1" applyFont="1" applyFill="1" applyBorder="1" applyAlignment="1">
      <alignment horizontal="center" vertical="center"/>
    </xf>
    <xf numFmtId="44" fontId="16" fillId="9" borderId="52" xfId="12" applyFont="1" applyFill="1" applyBorder="1"/>
    <xf numFmtId="166" fontId="20" fillId="0" borderId="0" xfId="0" applyNumberFormat="1" applyFont="1" applyAlignment="1">
      <alignment horizontal="center" vertical="center"/>
    </xf>
    <xf numFmtId="44" fontId="20" fillId="0" borderId="0" xfId="12" applyFont="1"/>
    <xf numFmtId="166" fontId="16" fillId="0" borderId="0" xfId="12" applyNumberFormat="1" applyFont="1" applyAlignment="1">
      <alignment horizontal="center" vertical="center"/>
    </xf>
    <xf numFmtId="0" fontId="16" fillId="43" borderId="32" xfId="0" applyFont="1" applyFill="1" applyBorder="1" applyAlignment="1">
      <alignment horizontal="center"/>
    </xf>
    <xf numFmtId="167" fontId="14" fillId="9" borderId="32" xfId="12" applyNumberFormat="1" applyFont="1" applyFill="1" applyBorder="1" applyAlignment="1">
      <alignment horizontal="center" vertical="center"/>
    </xf>
    <xf numFmtId="166" fontId="16" fillId="9" borderId="9" xfId="0" applyNumberFormat="1" applyFont="1" applyFill="1" applyBorder="1" applyAlignment="1">
      <alignment horizontal="center" vertical="center"/>
    </xf>
    <xf numFmtId="167" fontId="14" fillId="9" borderId="53" xfId="12" applyNumberFormat="1" applyFont="1" applyFill="1" applyBorder="1" applyAlignment="1">
      <alignment horizontal="center" vertical="center"/>
    </xf>
    <xf numFmtId="166" fontId="16" fillId="9" borderId="34" xfId="0" applyNumberFormat="1" applyFont="1" applyFill="1" applyBorder="1" applyAlignment="1">
      <alignment horizontal="center" vertical="center"/>
    </xf>
    <xf numFmtId="2" fontId="16" fillId="9" borderId="32" xfId="0" applyNumberFormat="1" applyFont="1" applyFill="1" applyBorder="1" applyAlignment="1">
      <alignment horizontal="center" vertical="center"/>
    </xf>
    <xf numFmtId="2" fontId="16" fillId="9" borderId="9" xfId="0" applyNumberFormat="1" applyFont="1" applyFill="1" applyBorder="1" applyAlignment="1">
      <alignment horizontal="center" vertical="center"/>
    </xf>
    <xf numFmtId="166" fontId="34" fillId="9" borderId="33" xfId="0" applyNumberFormat="1" applyFont="1" applyFill="1" applyBorder="1" applyAlignment="1">
      <alignment horizontal="center" vertical="center"/>
    </xf>
    <xf numFmtId="2" fontId="16" fillId="9" borderId="34" xfId="12" applyNumberFormat="1" applyFont="1" applyFill="1" applyBorder="1" applyAlignment="1">
      <alignment horizontal="center" vertical="center"/>
    </xf>
    <xf numFmtId="44" fontId="16" fillId="9" borderId="54" xfId="12" applyFont="1" applyFill="1" applyBorder="1"/>
    <xf numFmtId="0" fontId="16" fillId="43" borderId="35" xfId="0" applyFont="1" applyFill="1" applyBorder="1" applyAlignment="1">
      <alignment horizontal="center"/>
    </xf>
    <xf numFmtId="167" fontId="14" fillId="9" borderId="35" xfId="12" applyNumberFormat="1" applyFont="1" applyFill="1" applyBorder="1" applyAlignment="1">
      <alignment horizontal="center" vertical="center"/>
    </xf>
    <xf numFmtId="166" fontId="16" fillId="9" borderId="55" xfId="0" applyNumberFormat="1" applyFont="1" applyFill="1" applyBorder="1" applyAlignment="1">
      <alignment horizontal="center" vertical="center"/>
    </xf>
    <xf numFmtId="167" fontId="14" fillId="9" borderId="56" xfId="12" applyNumberFormat="1" applyFont="1" applyFill="1" applyBorder="1" applyAlignment="1">
      <alignment horizontal="center" vertical="center"/>
    </xf>
    <xf numFmtId="166" fontId="16" fillId="9" borderId="56" xfId="0" applyNumberFormat="1" applyFont="1" applyFill="1" applyBorder="1" applyAlignment="1">
      <alignment horizontal="center" vertical="center"/>
    </xf>
    <xf numFmtId="2" fontId="16" fillId="9" borderId="35" xfId="0" applyNumberFormat="1" applyFont="1" applyFill="1" applyBorder="1" applyAlignment="1">
      <alignment horizontal="center" vertical="center"/>
    </xf>
    <xf numFmtId="2" fontId="16" fillId="9" borderId="55" xfId="0" applyNumberFormat="1" applyFont="1" applyFill="1" applyBorder="1" applyAlignment="1">
      <alignment horizontal="center" vertical="center"/>
    </xf>
    <xf numFmtId="166" fontId="34" fillId="9" borderId="57" xfId="0" applyNumberFormat="1" applyFont="1" applyFill="1" applyBorder="1" applyAlignment="1">
      <alignment horizontal="center" vertical="center"/>
    </xf>
    <xf numFmtId="2" fontId="16" fillId="9" borderId="56" xfId="12" applyNumberFormat="1" applyFont="1" applyFill="1" applyBorder="1" applyAlignment="1">
      <alignment horizontal="center" vertical="center"/>
    </xf>
    <xf numFmtId="44" fontId="16" fillId="9" borderId="58" xfId="12" applyFont="1" applyFill="1" applyBorder="1"/>
    <xf numFmtId="168" fontId="16" fillId="0" borderId="0" xfId="0" applyNumberFormat="1" applyFont="1" applyAlignment="1">
      <alignment horizontal="center"/>
    </xf>
    <xf numFmtId="2" fontId="11" fillId="0" borderId="0" xfId="12" applyNumberFormat="1" applyFont="1" applyAlignment="1">
      <alignment horizontal="center"/>
    </xf>
    <xf numFmtId="2" fontId="16" fillId="0" borderId="0" xfId="12" applyNumberFormat="1" applyFont="1" applyAlignment="1">
      <alignment horizontal="center" vertical="center"/>
    </xf>
    <xf numFmtId="44" fontId="11" fillId="0" borderId="0" xfId="12" applyFont="1"/>
    <xf numFmtId="44" fontId="11" fillId="0" borderId="0" xfId="12" applyFont="1" applyAlignment="1">
      <alignment horizontal="center"/>
    </xf>
    <xf numFmtId="164" fontId="11" fillId="0" borderId="0" xfId="0" applyNumberFormat="1" applyFont="1"/>
    <xf numFmtId="0" fontId="12" fillId="0" borderId="16" xfId="0" applyFont="1" applyBorder="1"/>
    <xf numFmtId="0" fontId="12" fillId="12" borderId="9" xfId="0" applyFont="1" applyFill="1" applyBorder="1" applyAlignment="1">
      <alignment horizontal="center" vertical="center" wrapText="1"/>
    </xf>
    <xf numFmtId="0" fontId="12" fillId="12" borderId="13" xfId="0" applyFont="1" applyFill="1" applyBorder="1" applyAlignment="1">
      <alignment horizontal="center" vertical="center" wrapText="1"/>
    </xf>
    <xf numFmtId="0" fontId="12" fillId="12" borderId="59" xfId="0" applyFont="1" applyFill="1" applyBorder="1" applyAlignment="1">
      <alignment horizontal="center" vertical="center" wrapText="1"/>
    </xf>
    <xf numFmtId="0" fontId="12" fillId="12" borderId="60" xfId="0" applyFont="1" applyFill="1" applyBorder="1" applyAlignment="1">
      <alignment horizontal="center" vertical="center" wrapText="1"/>
    </xf>
    <xf numFmtId="0" fontId="12" fillId="12" borderId="27" xfId="0" applyFont="1" applyFill="1" applyBorder="1" applyAlignment="1">
      <alignment horizontal="center" vertical="center" wrapText="1"/>
    </xf>
    <xf numFmtId="166" fontId="12" fillId="12" borderId="2" xfId="0" applyNumberFormat="1" applyFont="1" applyFill="1" applyBorder="1" applyAlignment="1">
      <alignment horizontal="center" vertical="center" wrapText="1"/>
    </xf>
    <xf numFmtId="0" fontId="52" fillId="0" borderId="0" xfId="0" applyFont="1" applyAlignment="1">
      <alignment horizontal="left"/>
    </xf>
    <xf numFmtId="0" fontId="16" fillId="9" borderId="3" xfId="0" applyFont="1" applyFill="1" applyBorder="1" applyAlignment="1">
      <alignment horizontal="center" vertical="center"/>
    </xf>
    <xf numFmtId="169" fontId="16" fillId="9" borderId="3" xfId="9" applyNumberFormat="1" applyFont="1" applyFill="1" applyBorder="1" applyAlignment="1">
      <alignment horizontal="center"/>
    </xf>
    <xf numFmtId="2" fontId="11" fillId="13" borderId="27" xfId="0" applyNumberFormat="1" applyFont="1" applyFill="1" applyBorder="1" applyAlignment="1">
      <alignment horizontal="center" vertical="center"/>
    </xf>
    <xf numFmtId="44" fontId="11" fillId="13" borderId="5" xfId="12" applyFont="1" applyFill="1" applyBorder="1"/>
    <xf numFmtId="44" fontId="11" fillId="13" borderId="60" xfId="12" applyFont="1" applyFill="1" applyBorder="1"/>
    <xf numFmtId="2" fontId="11" fillId="0" borderId="2" xfId="0" applyNumberFormat="1" applyFont="1" applyBorder="1" applyAlignment="1">
      <alignment horizontal="center" vertical="center"/>
    </xf>
    <xf numFmtId="2" fontId="11" fillId="9" borderId="2" xfId="0" applyNumberFormat="1" applyFont="1" applyFill="1" applyBorder="1" applyAlignment="1">
      <alignment horizontal="center" vertical="center"/>
    </xf>
    <xf numFmtId="2" fontId="11" fillId="0" borderId="0" xfId="0" applyNumberFormat="1" applyFont="1"/>
    <xf numFmtId="2" fontId="12" fillId="0" borderId="7" xfId="0" applyNumberFormat="1" applyFont="1" applyBorder="1" applyAlignment="1">
      <alignment horizontal="left" vertical="center" wrapText="1"/>
    </xf>
    <xf numFmtId="0" fontId="11" fillId="0" borderId="24" xfId="0" applyFont="1" applyBorder="1" applyAlignment="1">
      <alignment horizontal="center"/>
    </xf>
    <xf numFmtId="0" fontId="11" fillId="0" borderId="30" xfId="0" applyFont="1" applyBorder="1" applyAlignment="1">
      <alignment horizontal="center"/>
    </xf>
    <xf numFmtId="168" fontId="12" fillId="9" borderId="3" xfId="0" applyNumberFormat="1" applyFont="1" applyFill="1" applyBorder="1" applyAlignment="1">
      <alignment horizontal="center"/>
    </xf>
    <xf numFmtId="2" fontId="11" fillId="0" borderId="61" xfId="0" applyNumberFormat="1" applyFont="1" applyBorder="1" applyAlignment="1">
      <alignment horizontal="center"/>
    </xf>
    <xf numFmtId="2" fontId="12" fillId="9" borderId="62" xfId="0" applyNumberFormat="1" applyFont="1" applyFill="1" applyBorder="1" applyAlignment="1">
      <alignment horizontal="center"/>
    </xf>
    <xf numFmtId="44" fontId="12" fillId="9" borderId="63" xfId="12" applyFont="1" applyFill="1" applyBorder="1" applyAlignment="1">
      <alignment horizontal="center"/>
    </xf>
    <xf numFmtId="2" fontId="11" fillId="0" borderId="64" xfId="12" applyNumberFormat="1" applyFont="1" applyBorder="1"/>
    <xf numFmtId="2" fontId="12" fillId="20" borderId="2" xfId="0" applyNumberFormat="1" applyFont="1" applyFill="1" applyBorder="1" applyAlignment="1">
      <alignment horizontal="center" vertical="center"/>
    </xf>
    <xf numFmtId="2" fontId="12" fillId="9" borderId="2" xfId="0" applyNumberFormat="1" applyFont="1" applyFill="1" applyBorder="1" applyAlignment="1">
      <alignment horizontal="center" vertical="center"/>
    </xf>
    <xf numFmtId="2" fontId="53" fillId="0" borderId="2" xfId="0" applyNumberFormat="1" applyFont="1" applyBorder="1" applyAlignment="1">
      <alignment horizontal="left" vertical="center" wrapText="1"/>
    </xf>
    <xf numFmtId="2" fontId="12" fillId="0" borderId="4" xfId="0" applyNumberFormat="1" applyFont="1" applyBorder="1" applyAlignment="1">
      <alignment horizontal="center" vertical="center"/>
    </xf>
    <xf numFmtId="2" fontId="12" fillId="0" borderId="5" xfId="0" applyNumberFormat="1" applyFont="1" applyBorder="1" applyAlignment="1">
      <alignment horizontal="center" vertical="center"/>
    </xf>
    <xf numFmtId="2" fontId="11" fillId="23" borderId="2" xfId="0" applyNumberFormat="1" applyFont="1" applyFill="1" applyBorder="1" applyAlignment="1">
      <alignment horizontal="center" vertical="center"/>
    </xf>
    <xf numFmtId="2" fontId="12" fillId="0" borderId="2"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12" fillId="0" borderId="0" xfId="0" applyNumberFormat="1" applyFont="1" applyAlignment="1">
      <alignment horizontal="left" vertical="center" wrapText="1"/>
    </xf>
    <xf numFmtId="2" fontId="11" fillId="13" borderId="44" xfId="0" applyNumberFormat="1" applyFont="1" applyFill="1" applyBorder="1" applyAlignment="1">
      <alignment horizontal="center" vertical="center"/>
    </xf>
    <xf numFmtId="2" fontId="16" fillId="9" borderId="46" xfId="0" applyNumberFormat="1" applyFont="1" applyFill="1" applyBorder="1" applyAlignment="1">
      <alignment horizontal="center" vertical="center"/>
    </xf>
    <xf numFmtId="44" fontId="11" fillId="13" borderId="26" xfId="12" applyFont="1" applyFill="1" applyBorder="1"/>
    <xf numFmtId="2" fontId="11" fillId="0" borderId="65" xfId="0" applyNumberFormat="1" applyFont="1" applyBorder="1"/>
    <xf numFmtId="44" fontId="11" fillId="13" borderId="45" xfId="12" applyFont="1" applyFill="1" applyBorder="1"/>
    <xf numFmtId="2" fontId="12" fillId="0" borderId="24" xfId="0" applyNumberFormat="1" applyFont="1" applyBorder="1" applyAlignment="1">
      <alignment horizontal="center" vertical="center"/>
    </xf>
    <xf numFmtId="2" fontId="12" fillId="0" borderId="30" xfId="0" applyNumberFormat="1" applyFont="1" applyBorder="1" applyAlignment="1">
      <alignment horizontal="center" vertical="center"/>
    </xf>
    <xf numFmtId="2" fontId="12" fillId="0" borderId="8" xfId="0" applyNumberFormat="1" applyFont="1" applyBorder="1" applyAlignment="1">
      <alignment horizontal="center" vertical="center"/>
    </xf>
    <xf numFmtId="2" fontId="12" fillId="0" borderId="10" xfId="0" applyNumberFormat="1" applyFont="1" applyBorder="1" applyAlignment="1">
      <alignment horizontal="center" vertical="center"/>
    </xf>
    <xf numFmtId="0" fontId="14" fillId="5" borderId="0" xfId="0" applyFont="1" applyFill="1" applyAlignment="1" applyProtection="1">
      <alignment horizontal="left" vertical="top" wrapText="1"/>
      <protection locked="0"/>
    </xf>
    <xf numFmtId="0" fontId="14" fillId="5" borderId="0" xfId="0" applyFont="1" applyFill="1" applyAlignment="1" applyProtection="1">
      <alignment vertical="top" wrapText="1"/>
      <protection locked="0"/>
    </xf>
    <xf numFmtId="0" fontId="16" fillId="5" borderId="0" xfId="0" applyFont="1" applyFill="1" applyAlignment="1" applyProtection="1">
      <alignment vertical="top" wrapText="1"/>
      <protection locked="0"/>
    </xf>
    <xf numFmtId="0" fontId="16" fillId="5" borderId="0" xfId="0" applyFont="1" applyFill="1" applyAlignment="1" applyProtection="1">
      <alignment horizontal="left" vertical="top" wrapText="1"/>
      <protection locked="0"/>
    </xf>
    <xf numFmtId="0" fontId="54" fillId="0" borderId="0" xfId="0" applyFont="1"/>
    <xf numFmtId="0" fontId="8" fillId="8" borderId="2" xfId="8" applyFont="1" applyFill="1" applyBorder="1" applyAlignment="1">
      <alignment horizontal="center"/>
    </xf>
    <xf numFmtId="0" fontId="16" fillId="19" borderId="2" xfId="8" applyFont="1" applyFill="1" applyBorder="1" applyAlignment="1">
      <alignment horizontal="center" vertical="center"/>
    </xf>
    <xf numFmtId="166" fontId="16" fillId="19" borderId="2" xfId="8" applyNumberFormat="1" applyFont="1" applyFill="1" applyBorder="1" applyAlignment="1">
      <alignment horizontal="center" vertical="center"/>
    </xf>
    <xf numFmtId="0" fontId="63" fillId="0" borderId="0" xfId="0" applyFont="1"/>
    <xf numFmtId="0" fontId="64" fillId="0" borderId="0" xfId="0" applyFont="1"/>
    <xf numFmtId="0" fontId="14" fillId="0" borderId="0" xfId="0" applyFont="1" applyAlignment="1">
      <alignment horizontal="left" vertical="top" wrapText="1"/>
    </xf>
    <xf numFmtId="0" fontId="64" fillId="44" borderId="0" xfId="0" applyFont="1" applyFill="1"/>
    <xf numFmtId="0" fontId="8" fillId="8" borderId="3" xfId="0" applyFont="1" applyFill="1" applyBorder="1" applyAlignment="1">
      <alignment horizontal="left" vertical="center"/>
    </xf>
    <xf numFmtId="0" fontId="8" fillId="8" borderId="5" xfId="0" applyFont="1" applyFill="1" applyBorder="1" applyAlignment="1">
      <alignment vertical="center"/>
    </xf>
    <xf numFmtId="0" fontId="8" fillId="8" borderId="2" xfId="0" applyFont="1" applyFill="1" applyBorder="1" applyAlignment="1">
      <alignment horizontal="center" vertical="center" wrapText="1"/>
    </xf>
    <xf numFmtId="2" fontId="8" fillId="13" borderId="27" xfId="0" applyNumberFormat="1" applyFont="1" applyFill="1" applyBorder="1" applyAlignment="1">
      <alignment horizontal="center" vertical="center"/>
    </xf>
    <xf numFmtId="2" fontId="8" fillId="13" borderId="44" xfId="0" applyNumberFormat="1" applyFont="1" applyFill="1" applyBorder="1" applyAlignment="1">
      <alignment horizontal="center" vertical="center"/>
    </xf>
    <xf numFmtId="44" fontId="8" fillId="13" borderId="30" xfId="12" applyFont="1" applyFill="1" applyBorder="1"/>
    <xf numFmtId="44" fontId="8" fillId="13" borderId="60" xfId="12" applyFont="1" applyFill="1" applyBorder="1"/>
    <xf numFmtId="44" fontId="8" fillId="13" borderId="26" xfId="12" applyFont="1" applyFill="1" applyBorder="1"/>
    <xf numFmtId="44" fontId="8" fillId="13" borderId="5" xfId="12" applyFont="1" applyFill="1" applyBorder="1"/>
    <xf numFmtId="2" fontId="8" fillId="0" borderId="64" xfId="12" applyNumberFormat="1" applyFont="1" applyBorder="1"/>
    <xf numFmtId="10" fontId="16" fillId="0" borderId="2" xfId="6" applyNumberFormat="1" applyFont="1" applyFill="1" applyBorder="1" applyAlignment="1" applyProtection="1">
      <alignment horizontal="center" vertical="center"/>
    </xf>
    <xf numFmtId="49" fontId="7" fillId="0" borderId="0" xfId="0" applyNumberFormat="1" applyFont="1" applyAlignment="1">
      <alignment vertical="center"/>
    </xf>
    <xf numFmtId="0" fontId="65" fillId="0" borderId="0" xfId="0" applyFont="1" applyAlignment="1">
      <alignment vertical="top" wrapText="1"/>
    </xf>
    <xf numFmtId="166" fontId="16" fillId="0" borderId="0" xfId="0" applyNumberFormat="1" applyFont="1" applyAlignment="1">
      <alignment horizontal="left" vertical="center"/>
    </xf>
    <xf numFmtId="0" fontId="16" fillId="0" borderId="0" xfId="0" applyFont="1"/>
    <xf numFmtId="2" fontId="65" fillId="0" borderId="2" xfId="0" applyNumberFormat="1" applyFont="1" applyBorder="1" applyAlignment="1">
      <alignment horizontal="center" vertical="center"/>
    </xf>
    <xf numFmtId="0" fontId="6" fillId="8" borderId="3" xfId="0" applyFont="1" applyFill="1" applyBorder="1" applyAlignment="1">
      <alignment horizontal="left" vertical="center"/>
    </xf>
    <xf numFmtId="2" fontId="27" fillId="46" borderId="2" xfId="0" applyNumberFormat="1" applyFont="1" applyFill="1" applyBorder="1" applyAlignment="1">
      <alignment horizontal="center" vertical="center"/>
    </xf>
    <xf numFmtId="44" fontId="11" fillId="0" borderId="0" xfId="0" applyNumberFormat="1" applyFont="1"/>
    <xf numFmtId="0" fontId="5" fillId="8" borderId="3" xfId="0" applyFont="1" applyFill="1" applyBorder="1" applyAlignment="1">
      <alignment horizontal="left" vertical="center"/>
    </xf>
    <xf numFmtId="10" fontId="16" fillId="0" borderId="2" xfId="19" applyNumberFormat="1" applyFont="1" applyBorder="1" applyAlignment="1" applyProtection="1">
      <alignment horizontal="center" vertical="center"/>
    </xf>
    <xf numFmtId="44" fontId="5" fillId="13" borderId="60" xfId="12" applyFont="1" applyFill="1" applyBorder="1"/>
    <xf numFmtId="0" fontId="65" fillId="43" borderId="32" xfId="0" applyFont="1" applyFill="1" applyBorder="1" applyAlignment="1">
      <alignment horizontal="center"/>
    </xf>
    <xf numFmtId="44" fontId="4" fillId="13" borderId="60" xfId="12" applyFont="1" applyFill="1" applyBorder="1"/>
    <xf numFmtId="0" fontId="8" fillId="8" borderId="3" xfId="0" applyFont="1" applyFill="1" applyBorder="1" applyAlignment="1">
      <alignment horizontal="center" vertical="center" wrapText="1"/>
    </xf>
    <xf numFmtId="0" fontId="10" fillId="45" borderId="67" xfId="2" applyFill="1" applyBorder="1" applyAlignment="1" applyProtection="1">
      <alignment horizontal="center" vertical="center"/>
    </xf>
    <xf numFmtId="0" fontId="12" fillId="0" borderId="68" xfId="0" applyFont="1" applyBorder="1"/>
    <xf numFmtId="0" fontId="12" fillId="0" borderId="69" xfId="0" applyFont="1" applyBorder="1"/>
    <xf numFmtId="0" fontId="10" fillId="45" borderId="71" xfId="18" applyNumberFormat="1" applyFill="1" applyBorder="1" applyAlignment="1" applyProtection="1">
      <alignment horizontal="center" vertical="center"/>
    </xf>
    <xf numFmtId="14" fontId="10" fillId="45" borderId="72" xfId="18" applyNumberFormat="1" applyFill="1" applyBorder="1" applyAlignment="1" applyProtection="1">
      <alignment horizontal="center" vertical="center"/>
    </xf>
    <xf numFmtId="0" fontId="45" fillId="9" borderId="72" xfId="9" applyFont="1" applyFill="1" applyBorder="1" applyAlignment="1">
      <alignment horizontal="center" vertical="center"/>
    </xf>
    <xf numFmtId="0" fontId="45" fillId="9" borderId="73" xfId="9" applyFont="1" applyFill="1" applyBorder="1" applyAlignment="1">
      <alignment horizontal="center" vertical="center"/>
    </xf>
    <xf numFmtId="0" fontId="11" fillId="27" borderId="3" xfId="0" applyFont="1" applyFill="1" applyBorder="1" applyAlignment="1">
      <alignment horizontal="center" vertical="center"/>
    </xf>
    <xf numFmtId="0" fontId="11" fillId="29" borderId="3" xfId="0" applyFont="1" applyFill="1" applyBorder="1" applyAlignment="1">
      <alignment horizontal="center" vertical="center"/>
    </xf>
    <xf numFmtId="0" fontId="11" fillId="30" borderId="3" xfId="0" applyFont="1" applyFill="1" applyBorder="1" applyAlignment="1">
      <alignment horizontal="center" vertical="center"/>
    </xf>
    <xf numFmtId="44" fontId="11" fillId="31" borderId="10" xfId="12" applyFont="1" applyFill="1" applyBorder="1" applyAlignment="1">
      <alignment horizontal="center" vertical="center"/>
    </xf>
    <xf numFmtId="0" fontId="26" fillId="32" borderId="3" xfId="0" applyFont="1" applyFill="1" applyBorder="1" applyAlignment="1">
      <alignment horizontal="center" vertical="center"/>
    </xf>
    <xf numFmtId="2" fontId="27" fillId="46" borderId="5" xfId="0" applyNumberFormat="1" applyFont="1" applyFill="1" applyBorder="1" applyAlignment="1">
      <alignment horizontal="center" vertical="center"/>
    </xf>
    <xf numFmtId="0" fontId="27" fillId="12" borderId="8" xfId="0" applyFont="1" applyFill="1" applyBorder="1" applyAlignment="1">
      <alignment horizontal="center" vertical="center" wrapText="1"/>
    </xf>
    <xf numFmtId="2" fontId="45" fillId="46" borderId="6" xfId="0" applyNumberFormat="1" applyFont="1" applyFill="1" applyBorder="1" applyAlignment="1">
      <alignment horizontal="center" vertical="center"/>
    </xf>
    <xf numFmtId="2" fontId="16" fillId="46" borderId="74" xfId="0" applyNumberFormat="1" applyFont="1" applyFill="1" applyBorder="1" applyAlignment="1">
      <alignment horizontal="center" vertical="center"/>
    </xf>
    <xf numFmtId="2" fontId="16" fillId="46" borderId="75" xfId="0" applyNumberFormat="1" applyFont="1" applyFill="1" applyBorder="1" applyAlignment="1">
      <alignment horizontal="center" vertical="center"/>
    </xf>
    <xf numFmtId="2" fontId="16" fillId="46" borderId="76" xfId="0" applyNumberFormat="1" applyFont="1" applyFill="1" applyBorder="1" applyAlignment="1">
      <alignment horizontal="center" vertical="center"/>
    </xf>
    <xf numFmtId="2" fontId="16" fillId="9" borderId="77" xfId="0" applyNumberFormat="1" applyFont="1" applyFill="1" applyBorder="1" applyAlignment="1">
      <alignment horizontal="center" vertical="center"/>
    </xf>
    <xf numFmtId="2" fontId="16" fillId="9" borderId="78" xfId="0" applyNumberFormat="1" applyFont="1" applyFill="1" applyBorder="1" applyAlignment="1">
      <alignment horizontal="center" vertical="center"/>
    </xf>
    <xf numFmtId="2" fontId="16" fillId="9" borderId="65" xfId="0" applyNumberFormat="1" applyFont="1" applyFill="1" applyBorder="1" applyAlignment="1">
      <alignment horizontal="center" vertical="center"/>
    </xf>
    <xf numFmtId="166" fontId="34" fillId="9" borderId="79" xfId="0" applyNumberFormat="1" applyFont="1" applyFill="1" applyBorder="1" applyAlignment="1">
      <alignment horizontal="center" vertical="center"/>
    </xf>
    <xf numFmtId="0" fontId="27" fillId="12" borderId="80" xfId="0" applyFont="1" applyFill="1" applyBorder="1" applyAlignment="1">
      <alignment horizontal="center" vertical="center" wrapText="1"/>
    </xf>
    <xf numFmtId="2" fontId="16" fillId="46" borderId="81" xfId="0" applyNumberFormat="1" applyFont="1" applyFill="1" applyBorder="1" applyAlignment="1">
      <alignment horizontal="center" vertical="center"/>
    </xf>
    <xf numFmtId="2" fontId="16" fillId="46" borderId="82" xfId="0" applyNumberFormat="1" applyFont="1" applyFill="1" applyBorder="1" applyAlignment="1">
      <alignment horizontal="center" vertical="center"/>
    </xf>
    <xf numFmtId="2" fontId="16" fillId="46" borderId="83" xfId="0" applyNumberFormat="1" applyFont="1" applyFill="1" applyBorder="1" applyAlignment="1">
      <alignment horizontal="center" vertical="center"/>
    </xf>
    <xf numFmtId="2" fontId="16" fillId="46" borderId="84" xfId="0" applyNumberFormat="1" applyFont="1" applyFill="1" applyBorder="1" applyAlignment="1">
      <alignment horizontal="center" vertical="center"/>
    </xf>
    <xf numFmtId="2" fontId="12" fillId="9" borderId="5" xfId="0" applyNumberFormat="1" applyFont="1" applyFill="1" applyBorder="1" applyAlignment="1">
      <alignment horizontal="center" vertical="center"/>
    </xf>
    <xf numFmtId="2" fontId="12" fillId="20" borderId="8" xfId="0" applyNumberFormat="1" applyFont="1" applyFill="1" applyBorder="1" applyAlignment="1">
      <alignment horizontal="center" vertical="center"/>
    </xf>
    <xf numFmtId="2" fontId="12" fillId="9" borderId="8" xfId="0" applyNumberFormat="1" applyFont="1" applyFill="1" applyBorder="1" applyAlignment="1">
      <alignment horizontal="center" vertical="center"/>
    </xf>
    <xf numFmtId="2" fontId="12" fillId="46" borderId="8" xfId="0" applyNumberFormat="1" applyFont="1" applyFill="1" applyBorder="1" applyAlignment="1">
      <alignment horizontal="center" vertical="center"/>
    </xf>
    <xf numFmtId="2" fontId="66" fillId="9" borderId="8" xfId="0" applyNumberFormat="1" applyFont="1" applyFill="1" applyBorder="1" applyAlignment="1">
      <alignment horizontal="center" vertical="center"/>
    </xf>
    <xf numFmtId="2" fontId="66" fillId="0" borderId="16" xfId="0" applyNumberFormat="1" applyFont="1" applyBorder="1" applyAlignment="1">
      <alignment horizontal="center" vertical="center"/>
    </xf>
    <xf numFmtId="2" fontId="12" fillId="0" borderId="16" xfId="0" applyNumberFormat="1" applyFont="1" applyBorder="1" applyAlignment="1">
      <alignment horizontal="center" vertical="center"/>
    </xf>
    <xf numFmtId="2" fontId="12" fillId="47" borderId="74" xfId="0" applyNumberFormat="1" applyFont="1" applyFill="1" applyBorder="1" applyAlignment="1">
      <alignment horizontal="center" vertical="center"/>
    </xf>
    <xf numFmtId="2" fontId="12" fillId="47" borderId="75" xfId="0" applyNumberFormat="1" applyFont="1" applyFill="1" applyBorder="1" applyAlignment="1">
      <alignment horizontal="center" vertical="center"/>
    </xf>
    <xf numFmtId="2" fontId="12" fillId="47" borderId="76" xfId="0" applyNumberFormat="1" applyFont="1" applyFill="1" applyBorder="1" applyAlignment="1">
      <alignment horizontal="center" vertical="center"/>
    </xf>
    <xf numFmtId="2" fontId="12" fillId="0" borderId="0" xfId="0" applyNumberFormat="1" applyFont="1" applyAlignment="1">
      <alignment horizontal="center" vertical="center"/>
    </xf>
    <xf numFmtId="166" fontId="16" fillId="9" borderId="85" xfId="0" applyNumberFormat="1" applyFont="1" applyFill="1" applyBorder="1" applyAlignment="1">
      <alignment horizontal="center" vertical="center"/>
    </xf>
    <xf numFmtId="167" fontId="14" fillId="9" borderId="51" xfId="12" applyNumberFormat="1" applyFont="1" applyFill="1" applyBorder="1" applyAlignment="1">
      <alignment horizontal="center" vertical="center"/>
    </xf>
    <xf numFmtId="167" fontId="14" fillId="9" borderId="66" xfId="12" applyNumberFormat="1" applyFont="1" applyFill="1" applyBorder="1" applyAlignment="1">
      <alignment horizontal="center" vertical="center"/>
    </xf>
    <xf numFmtId="44" fontId="11" fillId="13" borderId="4" xfId="12" applyFont="1" applyFill="1" applyBorder="1"/>
    <xf numFmtId="2" fontId="16" fillId="9" borderId="4" xfId="0" applyNumberFormat="1" applyFont="1" applyFill="1" applyBorder="1" applyAlignment="1">
      <alignment horizontal="center" vertical="center"/>
    </xf>
    <xf numFmtId="2" fontId="8" fillId="13" borderId="29" xfId="0" applyNumberFormat="1" applyFont="1" applyFill="1" applyBorder="1" applyAlignment="1">
      <alignment horizontal="center" vertical="center"/>
    </xf>
    <xf numFmtId="44" fontId="8" fillId="13" borderId="86" xfId="12" applyFont="1" applyFill="1" applyBorder="1"/>
    <xf numFmtId="2" fontId="11" fillId="13" borderId="32" xfId="0" applyNumberFormat="1" applyFont="1" applyFill="1" applyBorder="1" applyAlignment="1">
      <alignment horizontal="center" vertical="center"/>
    </xf>
    <xf numFmtId="44" fontId="11" fillId="13" borderId="87" xfId="12" applyFont="1" applyFill="1" applyBorder="1"/>
    <xf numFmtId="2" fontId="5" fillId="13" borderId="88" xfId="0" applyNumberFormat="1" applyFont="1" applyFill="1" applyBorder="1" applyAlignment="1">
      <alignment horizontal="center" vertical="center"/>
    </xf>
    <xf numFmtId="2" fontId="5" fillId="13" borderId="89" xfId="0" applyNumberFormat="1" applyFont="1" applyFill="1" applyBorder="1" applyAlignment="1">
      <alignment horizontal="center" vertical="center"/>
    </xf>
    <xf numFmtId="44" fontId="5" fillId="13" borderId="88" xfId="12" applyFont="1" applyFill="1" applyBorder="1"/>
    <xf numFmtId="44" fontId="5" fillId="13" borderId="89" xfId="12" applyFont="1" applyFill="1" applyBorder="1"/>
    <xf numFmtId="0" fontId="16" fillId="9" borderId="4"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13" xfId="0" applyFont="1" applyFill="1" applyBorder="1" applyAlignment="1">
      <alignment horizontal="center" vertical="center"/>
    </xf>
    <xf numFmtId="0" fontId="16" fillId="9" borderId="88" xfId="0" applyFont="1" applyFill="1" applyBorder="1" applyAlignment="1">
      <alignment horizontal="center" vertical="center"/>
    </xf>
    <xf numFmtId="0" fontId="16" fillId="9" borderId="89" xfId="0" applyFont="1" applyFill="1" applyBorder="1" applyAlignment="1">
      <alignment horizontal="center" vertical="center"/>
    </xf>
    <xf numFmtId="2" fontId="11" fillId="0" borderId="5" xfId="0" applyNumberFormat="1" applyFont="1" applyBorder="1" applyAlignment="1">
      <alignment horizontal="center" vertical="center"/>
    </xf>
    <xf numFmtId="2" fontId="11" fillId="0" borderId="8" xfId="0" applyNumberFormat="1" applyFont="1" applyBorder="1" applyAlignment="1">
      <alignment horizontal="center" vertical="center"/>
    </xf>
    <xf numFmtId="2" fontId="11" fillId="0" borderId="9" xfId="0" applyNumberFormat="1" applyFont="1" applyBorder="1" applyAlignment="1">
      <alignment horizontal="center" vertical="center"/>
    </xf>
    <xf numFmtId="2" fontId="11" fillId="0" borderId="90" xfId="0" applyNumberFormat="1" applyFont="1" applyBorder="1" applyAlignment="1">
      <alignment horizontal="center" vertical="center"/>
    </xf>
    <xf numFmtId="2" fontId="11" fillId="0" borderId="91" xfId="0" applyNumberFormat="1" applyFont="1" applyBorder="1" applyAlignment="1">
      <alignment horizontal="center" vertical="center"/>
    </xf>
    <xf numFmtId="2" fontId="11" fillId="0" borderId="92" xfId="0" applyNumberFormat="1" applyFont="1" applyBorder="1" applyAlignment="1">
      <alignment horizontal="center" vertical="center"/>
    </xf>
    <xf numFmtId="2" fontId="11" fillId="0" borderId="71" xfId="0" applyNumberFormat="1" applyFont="1" applyBorder="1" applyAlignment="1">
      <alignment horizontal="center" vertical="center"/>
    </xf>
    <xf numFmtId="2" fontId="11" fillId="0" borderId="72" xfId="0" applyNumberFormat="1" applyFont="1" applyBorder="1" applyAlignment="1">
      <alignment horizontal="center" vertical="center"/>
    </xf>
    <xf numFmtId="2" fontId="11" fillId="0" borderId="73" xfId="0" applyNumberFormat="1" applyFont="1" applyBorder="1" applyAlignment="1">
      <alignment horizontal="center" vertical="center"/>
    </xf>
    <xf numFmtId="0" fontId="67" fillId="0" borderId="0" xfId="0" applyFont="1"/>
    <xf numFmtId="0" fontId="68" fillId="0" borderId="0" xfId="0" applyFont="1" applyAlignment="1">
      <alignment horizontal="left" vertical="top" wrapText="1"/>
    </xf>
    <xf numFmtId="0" fontId="69" fillId="0" borderId="0" xfId="0" applyFont="1"/>
    <xf numFmtId="170" fontId="70" fillId="0" borderId="0" xfId="0" applyNumberFormat="1" applyFont="1" applyAlignment="1">
      <alignment horizontal="left"/>
    </xf>
    <xf numFmtId="0" fontId="14" fillId="48" borderId="0" xfId="0" applyFont="1" applyFill="1" applyAlignment="1" applyProtection="1">
      <alignment vertical="top" wrapText="1"/>
      <protection locked="0"/>
    </xf>
    <xf numFmtId="0" fontId="3" fillId="0" borderId="0" xfId="0" applyFont="1"/>
    <xf numFmtId="0" fontId="72" fillId="0" borderId="0" xfId="20" applyFont="1" applyAlignment="1">
      <alignment horizontal="left" vertical="top" wrapText="1"/>
    </xf>
    <xf numFmtId="0" fontId="73" fillId="0" borderId="0" xfId="0" applyFont="1"/>
    <xf numFmtId="0" fontId="74" fillId="0" borderId="0" xfId="0" applyFont="1" applyAlignment="1">
      <alignment horizontal="left" vertical="top" wrapText="1"/>
    </xf>
    <xf numFmtId="0" fontId="65" fillId="0" borderId="0" xfId="20" applyFont="1" applyAlignment="1">
      <alignment horizontal="left" vertical="top" wrapText="1"/>
    </xf>
    <xf numFmtId="171" fontId="70" fillId="0" borderId="0" xfId="0" applyNumberFormat="1" applyFont="1" applyAlignment="1">
      <alignment horizontal="left"/>
    </xf>
    <xf numFmtId="0" fontId="0" fillId="0" borderId="0" xfId="0" applyAlignment="1">
      <alignment vertical="top"/>
    </xf>
    <xf numFmtId="0" fontId="13" fillId="4" borderId="0" xfId="0" applyFont="1" applyFill="1" applyAlignment="1" applyProtection="1">
      <alignment vertical="top"/>
      <protection locked="0"/>
    </xf>
    <xf numFmtId="0" fontId="11" fillId="5" borderId="0" xfId="0" applyFont="1" applyFill="1" applyAlignment="1" applyProtection="1">
      <alignment vertical="top" wrapText="1"/>
      <protection locked="0"/>
    </xf>
    <xf numFmtId="0" fontId="11" fillId="8" borderId="0" xfId="0" applyFont="1" applyFill="1" applyAlignment="1">
      <alignment horizontal="left" vertical="top"/>
    </xf>
    <xf numFmtId="0" fontId="11" fillId="8" borderId="0" xfId="0" applyFont="1" applyFill="1" applyAlignment="1" applyProtection="1">
      <alignment vertical="top"/>
      <protection locked="0"/>
    </xf>
    <xf numFmtId="0" fontId="11" fillId="9" borderId="0" xfId="0" applyFont="1" applyFill="1" applyAlignment="1" applyProtection="1">
      <alignment vertical="top"/>
      <protection locked="0"/>
    </xf>
    <xf numFmtId="0" fontId="16" fillId="10" borderId="0" xfId="0" applyFont="1" applyFill="1" applyAlignment="1">
      <alignment horizontal="left" vertical="top"/>
    </xf>
    <xf numFmtId="0" fontId="16" fillId="10" borderId="0" xfId="0" applyFont="1" applyFill="1" applyAlignment="1" applyProtection="1">
      <alignment vertical="top"/>
      <protection locked="0"/>
    </xf>
    <xf numFmtId="0" fontId="13" fillId="4" borderId="0" xfId="0" applyFont="1" applyFill="1" applyAlignment="1">
      <alignment horizontal="left" vertical="top"/>
    </xf>
    <xf numFmtId="0" fontId="14" fillId="5" borderId="0" xfId="0" applyFont="1" applyFill="1" applyAlignment="1">
      <alignment horizontal="left" vertical="top" wrapText="1"/>
    </xf>
    <xf numFmtId="0" fontId="14" fillId="5" borderId="0" xfId="0" quotePrefix="1" applyFont="1" applyFill="1" applyAlignment="1">
      <alignment horizontal="left" vertical="top" wrapText="1"/>
    </xf>
    <xf numFmtId="0" fontId="12" fillId="5" borderId="0" xfId="0" quotePrefix="1" applyFont="1" applyFill="1" applyAlignment="1">
      <alignment horizontal="left" vertical="top" wrapText="1"/>
    </xf>
    <xf numFmtId="0" fontId="22" fillId="5" borderId="0" xfId="0" applyFont="1" applyFill="1" applyAlignment="1" applyProtection="1">
      <alignment vertical="top" wrapText="1"/>
      <protection locked="0"/>
    </xf>
    <xf numFmtId="0" fontId="14" fillId="5" borderId="0" xfId="0" quotePrefix="1" applyFont="1" applyFill="1" applyAlignment="1" applyProtection="1">
      <alignment vertical="top" wrapText="1"/>
      <protection locked="0"/>
    </xf>
    <xf numFmtId="0" fontId="11" fillId="5" borderId="0" xfId="0" quotePrefix="1" applyFont="1" applyFill="1" applyAlignment="1" applyProtection="1">
      <alignment vertical="top" wrapText="1"/>
      <protection locked="0"/>
    </xf>
    <xf numFmtId="0" fontId="13" fillId="5" borderId="0" xfId="0" applyFont="1" applyFill="1" applyAlignment="1" applyProtection="1">
      <alignment vertical="top"/>
      <protection locked="0"/>
    </xf>
    <xf numFmtId="0" fontId="13" fillId="5" borderId="0" xfId="0" applyFont="1" applyFill="1" applyAlignment="1">
      <alignment horizontal="left" vertical="top"/>
    </xf>
    <xf numFmtId="0" fontId="13" fillId="4" borderId="0" xfId="0" applyFont="1" applyFill="1" applyAlignment="1" applyProtection="1">
      <alignment horizontal="left" vertical="top"/>
      <protection locked="0"/>
    </xf>
    <xf numFmtId="0" fontId="11" fillId="5" borderId="0" xfId="0" applyFont="1" applyFill="1" applyAlignment="1">
      <alignment horizontal="left" vertical="top"/>
    </xf>
    <xf numFmtId="0" fontId="75" fillId="0" borderId="4" xfId="0" applyFont="1" applyBorder="1"/>
    <xf numFmtId="165" fontId="21" fillId="49" borderId="2" xfId="0" quotePrefix="1" applyNumberFormat="1" applyFont="1" applyFill="1" applyBorder="1" applyAlignment="1" applyProtection="1">
      <alignment horizontal="left"/>
      <protection locked="0"/>
    </xf>
    <xf numFmtId="0" fontId="75" fillId="0" borderId="10" xfId="0" applyFont="1" applyBorder="1"/>
    <xf numFmtId="0" fontId="2" fillId="0" borderId="0" xfId="0" applyFont="1"/>
    <xf numFmtId="0" fontId="76" fillId="0" borderId="69" xfId="0" applyFont="1" applyBorder="1"/>
    <xf numFmtId="0" fontId="76" fillId="0" borderId="70" xfId="0" applyFont="1" applyBorder="1"/>
    <xf numFmtId="0" fontId="12" fillId="12" borderId="2" xfId="0" applyFont="1" applyFill="1" applyBorder="1" applyAlignment="1">
      <alignment horizontal="center" vertical="center"/>
    </xf>
    <xf numFmtId="0" fontId="12" fillId="12" borderId="2" xfId="0" applyFont="1" applyFill="1" applyBorder="1" applyAlignment="1">
      <alignment horizontal="center"/>
    </xf>
    <xf numFmtId="0" fontId="12" fillId="12" borderId="2" xfId="0" applyFont="1" applyFill="1" applyBorder="1" applyAlignment="1">
      <alignment horizontal="center" vertical="center" wrapText="1"/>
    </xf>
    <xf numFmtId="0" fontId="12" fillId="12" borderId="2" xfId="0" applyFont="1" applyFill="1" applyBorder="1" applyAlignment="1">
      <alignment horizontal="left" vertical="center" wrapText="1"/>
    </xf>
    <xf numFmtId="0" fontId="11" fillId="9" borderId="3" xfId="0" applyFont="1" applyFill="1" applyBorder="1" applyAlignment="1">
      <alignment horizontal="center" vertical="top"/>
    </xf>
    <xf numFmtId="0" fontId="11" fillId="9" borderId="5" xfId="0" applyFont="1" applyFill="1" applyBorder="1" applyAlignment="1">
      <alignment horizontal="center" vertical="top"/>
    </xf>
    <xf numFmtId="14" fontId="16" fillId="13" borderId="3" xfId="8" applyNumberFormat="1" applyFont="1" applyFill="1" applyBorder="1" applyAlignment="1">
      <alignment horizontal="center" vertical="center" wrapText="1"/>
    </xf>
    <xf numFmtId="14" fontId="16" fillId="13" borderId="5" xfId="8" applyNumberFormat="1" applyFont="1" applyFill="1" applyBorder="1" applyAlignment="1">
      <alignment horizontal="center" vertical="center" wrapText="1"/>
    </xf>
    <xf numFmtId="0" fontId="16" fillId="8" borderId="3" xfId="8" applyFont="1" applyFill="1" applyBorder="1" applyAlignment="1">
      <alignment horizontal="center" vertical="center" wrapText="1"/>
    </xf>
    <xf numFmtId="0" fontId="16" fillId="8" borderId="5" xfId="8" applyFont="1" applyFill="1" applyBorder="1" applyAlignment="1">
      <alignment horizontal="center" vertical="center" wrapText="1"/>
    </xf>
    <xf numFmtId="44" fontId="11" fillId="28" borderId="8" xfId="12" applyFont="1" applyFill="1" applyBorder="1" applyAlignment="1">
      <alignment horizontal="center" vertical="center"/>
    </xf>
    <xf numFmtId="44" fontId="11" fillId="28" borderId="9" xfId="12" applyFont="1" applyFill="1" applyBorder="1" applyAlignment="1">
      <alignment horizontal="center" vertical="center"/>
    </xf>
    <xf numFmtId="0" fontId="12" fillId="21" borderId="2" xfId="0" applyFont="1" applyFill="1" applyBorder="1" applyAlignment="1">
      <alignment horizontal="center" vertical="center" wrapText="1"/>
    </xf>
    <xf numFmtId="0" fontId="11" fillId="27" borderId="8" xfId="0" applyFont="1" applyFill="1" applyBorder="1" applyAlignment="1">
      <alignment horizontal="center" vertical="center"/>
    </xf>
    <xf numFmtId="0" fontId="11" fillId="27" borderId="6" xfId="0" applyFont="1" applyFill="1" applyBorder="1" applyAlignment="1">
      <alignment horizontal="center" vertical="center"/>
    </xf>
    <xf numFmtId="0" fontId="11" fillId="27" borderId="18"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8" xfId="0" applyFont="1" applyFill="1" applyBorder="1" applyAlignment="1">
      <alignment horizontal="center" vertical="center"/>
    </xf>
    <xf numFmtId="0" fontId="26" fillId="32" borderId="20" xfId="0" applyFont="1" applyFill="1" applyBorder="1" applyAlignment="1">
      <alignment horizontal="center" vertical="center"/>
    </xf>
    <xf numFmtId="0" fontId="26" fillId="32" borderId="6" xfId="0" applyFont="1" applyFill="1" applyBorder="1" applyAlignment="1">
      <alignment horizontal="center" vertical="center"/>
    </xf>
    <xf numFmtId="0" fontId="26" fillId="32" borderId="18" xfId="0" applyFont="1" applyFill="1" applyBorder="1" applyAlignment="1">
      <alignment horizontal="center" vertical="center"/>
    </xf>
    <xf numFmtId="0" fontId="11" fillId="29" borderId="20" xfId="0" applyFont="1" applyFill="1" applyBorder="1" applyAlignment="1">
      <alignment horizontal="center" vertical="center"/>
    </xf>
    <xf numFmtId="0" fontId="11" fillId="29" borderId="6" xfId="0" applyFont="1" applyFill="1" applyBorder="1" applyAlignment="1">
      <alignment horizontal="center" vertical="center"/>
    </xf>
    <xf numFmtId="0" fontId="11" fillId="29" borderId="18" xfId="0" applyFont="1" applyFill="1" applyBorder="1" applyAlignment="1">
      <alignment horizontal="center" vertical="center"/>
    </xf>
    <xf numFmtId="0" fontId="11" fillId="30" borderId="20" xfId="0" applyFont="1" applyFill="1" applyBorder="1" applyAlignment="1">
      <alignment horizontal="center" vertical="center"/>
    </xf>
    <xf numFmtId="0" fontId="11" fillId="30" borderId="6" xfId="0" applyFont="1" applyFill="1" applyBorder="1" applyAlignment="1">
      <alignment horizontal="center" vertical="center"/>
    </xf>
    <xf numFmtId="0" fontId="11" fillId="30" borderId="18" xfId="0" applyFont="1" applyFill="1" applyBorder="1" applyAlignment="1">
      <alignment horizontal="center" vertical="center"/>
    </xf>
    <xf numFmtId="14" fontId="8" fillId="8" borderId="3" xfId="0" applyNumberFormat="1" applyFont="1" applyFill="1" applyBorder="1" applyAlignment="1">
      <alignment horizontal="center"/>
    </xf>
    <xf numFmtId="14" fontId="8" fillId="8" borderId="5" xfId="0" applyNumberFormat="1" applyFont="1" applyFill="1" applyBorder="1" applyAlignment="1">
      <alignment horizontal="center"/>
    </xf>
    <xf numFmtId="0" fontId="30" fillId="0" borderId="0" xfId="0" applyFont="1" applyAlignment="1">
      <alignment horizontal="left" wrapText="1"/>
    </xf>
    <xf numFmtId="0" fontId="27" fillId="35" borderId="8" xfId="0" applyFont="1" applyFill="1" applyBorder="1" applyAlignment="1">
      <alignment horizontal="center" vertical="center" wrapText="1"/>
    </xf>
    <xf numFmtId="0" fontId="27" fillId="35" borderId="6" xfId="0" applyFont="1" applyFill="1" applyBorder="1" applyAlignment="1">
      <alignment horizontal="center" vertical="center" wrapText="1"/>
    </xf>
    <xf numFmtId="0" fontId="27" fillId="35" borderId="9" xfId="0" applyFont="1" applyFill="1" applyBorder="1" applyAlignment="1">
      <alignment horizontal="center" vertical="center" wrapText="1"/>
    </xf>
    <xf numFmtId="0" fontId="32" fillId="36" borderId="2" xfId="0" applyFont="1" applyFill="1" applyBorder="1" applyAlignment="1">
      <alignment vertical="center" wrapText="1"/>
    </xf>
    <xf numFmtId="167" fontId="33" fillId="9" borderId="2" xfId="12" applyNumberFormat="1" applyFont="1" applyFill="1" applyBorder="1" applyAlignment="1">
      <alignment horizontal="center" vertical="center"/>
    </xf>
    <xf numFmtId="167" fontId="36" fillId="9" borderId="2" xfId="12" applyNumberFormat="1" applyFont="1" applyFill="1" applyBorder="1" applyAlignment="1">
      <alignment horizontal="center" vertical="center"/>
    </xf>
    <xf numFmtId="0" fontId="27" fillId="35" borderId="8" xfId="0" applyFont="1" applyFill="1" applyBorder="1" applyAlignment="1">
      <alignment horizontal="left" vertical="center" wrapText="1"/>
    </xf>
    <xf numFmtId="0" fontId="27" fillId="35" borderId="9" xfId="0" applyFont="1" applyFill="1" applyBorder="1" applyAlignment="1">
      <alignment horizontal="left" vertical="center" wrapText="1"/>
    </xf>
    <xf numFmtId="9" fontId="37" fillId="8" borderId="8" xfId="7" applyFont="1" applyFill="1" applyBorder="1" applyAlignment="1">
      <alignment horizontal="center" vertical="center"/>
    </xf>
    <xf numFmtId="9" fontId="37" fillId="8" borderId="9" xfId="7" applyFont="1" applyFill="1" applyBorder="1" applyAlignment="1">
      <alignment horizontal="center" vertical="center"/>
    </xf>
    <xf numFmtId="0" fontId="38" fillId="0" borderId="24" xfId="0" applyFont="1" applyBorder="1" applyAlignment="1">
      <alignment horizontal="left" vertical="center" wrapText="1"/>
    </xf>
    <xf numFmtId="0" fontId="38" fillId="0" borderId="0" xfId="0" applyFont="1" applyAlignment="1">
      <alignment horizontal="left" vertical="center" wrapText="1"/>
    </xf>
    <xf numFmtId="9" fontId="39" fillId="0" borderId="0" xfId="7" applyFont="1" applyAlignment="1">
      <alignment horizontal="center" vertical="center"/>
    </xf>
    <xf numFmtId="0" fontId="30" fillId="0" borderId="0" xfId="0" applyFont="1" applyAlignment="1">
      <alignment horizontal="left" vertical="top" wrapText="1"/>
    </xf>
    <xf numFmtId="0" fontId="22" fillId="12" borderId="25"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36" borderId="25" xfId="0" applyFont="1" applyFill="1" applyBorder="1" applyAlignment="1">
      <alignment horizontal="center" vertical="center" wrapText="1"/>
    </xf>
    <xf numFmtId="0" fontId="22" fillId="36" borderId="26" xfId="0" applyFont="1" applyFill="1" applyBorder="1" applyAlignment="1">
      <alignment horizontal="center" vertical="center" wrapText="1"/>
    </xf>
    <xf numFmtId="0" fontId="22" fillId="37" borderId="3" xfId="0" applyFont="1" applyFill="1" applyBorder="1" applyAlignment="1">
      <alignment horizontal="center" wrapText="1"/>
    </xf>
    <xf numFmtId="0" fontId="22" fillId="37" borderId="4" xfId="0" applyFont="1" applyFill="1" applyBorder="1" applyAlignment="1">
      <alignment horizontal="center" wrapText="1"/>
    </xf>
    <xf numFmtId="14" fontId="14" fillId="38" borderId="6" xfId="0" applyNumberFormat="1" applyFont="1" applyFill="1" applyBorder="1" applyAlignment="1">
      <alignment horizontal="center" vertical="center"/>
    </xf>
    <xf numFmtId="14" fontId="14" fillId="38" borderId="9" xfId="0" applyNumberFormat="1" applyFont="1" applyFill="1" applyBorder="1" applyAlignment="1">
      <alignment horizontal="center" vertical="center"/>
    </xf>
    <xf numFmtId="14" fontId="14" fillId="38" borderId="10" xfId="0" applyNumberFormat="1" applyFont="1" applyFill="1" applyBorder="1" applyAlignment="1">
      <alignment horizontal="center" vertical="center"/>
    </xf>
    <xf numFmtId="14" fontId="14" fillId="38" borderId="13" xfId="0" applyNumberFormat="1" applyFont="1" applyFill="1" applyBorder="1" applyAlignment="1">
      <alignment horizontal="center" vertical="center"/>
    </xf>
    <xf numFmtId="167" fontId="33" fillId="9" borderId="29" xfId="12" applyNumberFormat="1" applyFont="1" applyFill="1" applyBorder="1" applyAlignment="1">
      <alignment horizontal="center" vertical="center"/>
    </xf>
    <xf numFmtId="167" fontId="33" fillId="9" borderId="32" xfId="12" applyNumberFormat="1" applyFont="1" applyFill="1" applyBorder="1" applyAlignment="1">
      <alignment horizontal="center" vertical="center"/>
    </xf>
    <xf numFmtId="167" fontId="33" fillId="9" borderId="30" xfId="12" applyNumberFormat="1" applyFont="1" applyFill="1" applyBorder="1" applyAlignment="1">
      <alignment horizontal="center" vertical="center"/>
    </xf>
    <xf numFmtId="167" fontId="33" fillId="9" borderId="33" xfId="12" applyNumberFormat="1" applyFont="1" applyFill="1" applyBorder="1" applyAlignment="1">
      <alignment horizontal="center" vertical="center"/>
    </xf>
    <xf numFmtId="167" fontId="36" fillId="20" borderId="29" xfId="12" applyNumberFormat="1" applyFont="1" applyFill="1" applyBorder="1" applyAlignment="1">
      <alignment horizontal="center" vertical="center"/>
    </xf>
    <xf numFmtId="167" fontId="36" fillId="20" borderId="32" xfId="12" applyNumberFormat="1" applyFont="1" applyFill="1" applyBorder="1" applyAlignment="1">
      <alignment horizontal="center" vertical="center"/>
    </xf>
    <xf numFmtId="167" fontId="33" fillId="20" borderId="31" xfId="4" applyNumberFormat="1" applyFont="1" applyFill="1" applyBorder="1" applyAlignment="1">
      <alignment horizontal="center" vertical="center"/>
    </xf>
    <xf numFmtId="167" fontId="33" fillId="20" borderId="34" xfId="4" applyNumberFormat="1" applyFont="1" applyFill="1" applyBorder="1" applyAlignment="1">
      <alignment horizontal="center" vertical="center"/>
    </xf>
    <xf numFmtId="166" fontId="43" fillId="0" borderId="0" xfId="0" applyNumberFormat="1" applyFont="1" applyAlignment="1">
      <alignment horizontal="center" vertical="center"/>
    </xf>
    <xf numFmtId="166" fontId="44" fillId="0" borderId="0" xfId="0" applyNumberFormat="1" applyFont="1" applyAlignment="1">
      <alignment horizontal="center" vertical="center"/>
    </xf>
    <xf numFmtId="14" fontId="14" fillId="39" borderId="8" xfId="0" applyNumberFormat="1" applyFont="1" applyFill="1" applyBorder="1" applyAlignment="1">
      <alignment horizontal="center" vertical="center"/>
    </xf>
    <xf numFmtId="14" fontId="14" fillId="39" borderId="9" xfId="0" applyNumberFormat="1" applyFont="1" applyFill="1" applyBorder="1" applyAlignment="1">
      <alignment horizontal="center" vertical="center"/>
    </xf>
    <xf numFmtId="14" fontId="14" fillId="39" borderId="10" xfId="0" applyNumberFormat="1" applyFont="1" applyFill="1" applyBorder="1" applyAlignment="1">
      <alignment horizontal="center" vertical="center"/>
    </xf>
    <xf numFmtId="14" fontId="14" fillId="39" borderId="13" xfId="0" applyNumberFormat="1" applyFont="1" applyFill="1" applyBorder="1" applyAlignment="1">
      <alignment horizontal="center" vertical="center"/>
    </xf>
    <xf numFmtId="14" fontId="14" fillId="40" borderId="8" xfId="0" applyNumberFormat="1" applyFont="1" applyFill="1" applyBorder="1" applyAlignment="1">
      <alignment horizontal="center" vertical="center"/>
    </xf>
    <xf numFmtId="14" fontId="14" fillId="40" borderId="9" xfId="0" applyNumberFormat="1" applyFont="1" applyFill="1" applyBorder="1" applyAlignment="1">
      <alignment horizontal="center" vertical="center"/>
    </xf>
    <xf numFmtId="14" fontId="14" fillId="40" borderId="10" xfId="0" applyNumberFormat="1" applyFont="1" applyFill="1" applyBorder="1" applyAlignment="1">
      <alignment horizontal="center" vertical="center"/>
    </xf>
    <xf numFmtId="14" fontId="14" fillId="40" borderId="13" xfId="0" applyNumberFormat="1" applyFont="1" applyFill="1" applyBorder="1" applyAlignment="1">
      <alignment horizontal="center" vertical="center"/>
    </xf>
    <xf numFmtId="14" fontId="14" fillId="41" borderId="8" xfId="0" applyNumberFormat="1" applyFont="1" applyFill="1" applyBorder="1" applyAlignment="1">
      <alignment horizontal="center" vertical="center"/>
    </xf>
    <xf numFmtId="14" fontId="14" fillId="41" borderId="9" xfId="0" applyNumberFormat="1" applyFont="1" applyFill="1" applyBorder="1" applyAlignment="1">
      <alignment horizontal="center" vertical="center"/>
    </xf>
    <xf numFmtId="14" fontId="14" fillId="41" borderId="10" xfId="0" applyNumberFormat="1" applyFont="1" applyFill="1" applyBorder="1" applyAlignment="1">
      <alignment horizontal="center" vertical="center"/>
    </xf>
    <xf numFmtId="14" fontId="14" fillId="41" borderId="13" xfId="0" applyNumberFormat="1" applyFont="1" applyFill="1" applyBorder="1" applyAlignment="1">
      <alignment horizontal="center" vertical="center"/>
    </xf>
    <xf numFmtId="14" fontId="48" fillId="42" borderId="8" xfId="0" applyNumberFormat="1" applyFont="1" applyFill="1" applyBorder="1" applyAlignment="1">
      <alignment horizontal="center" vertical="center"/>
    </xf>
    <xf numFmtId="14" fontId="48" fillId="42" borderId="6" xfId="0" applyNumberFormat="1" applyFont="1" applyFill="1" applyBorder="1" applyAlignment="1">
      <alignment horizontal="center" vertical="center"/>
    </xf>
    <xf numFmtId="14" fontId="48" fillId="42" borderId="10" xfId="0" applyNumberFormat="1" applyFont="1" applyFill="1" applyBorder="1" applyAlignment="1">
      <alignment horizontal="center" vertical="center"/>
    </xf>
    <xf numFmtId="14" fontId="48" fillId="42" borderId="7" xfId="0" applyNumberFormat="1" applyFont="1" applyFill="1" applyBorder="1" applyAlignment="1">
      <alignment horizontal="center" vertical="center"/>
    </xf>
    <xf numFmtId="167" fontId="33" fillId="9" borderId="35" xfId="12" applyNumberFormat="1" applyFont="1" applyFill="1" applyBorder="1" applyAlignment="1">
      <alignment horizontal="center" vertical="center"/>
    </xf>
    <xf numFmtId="166" fontId="49" fillId="9" borderId="3" xfId="0" applyNumberFormat="1" applyFont="1" applyFill="1" applyBorder="1" applyAlignment="1">
      <alignment horizontal="center"/>
    </xf>
    <xf numFmtId="166" fontId="49" fillId="9" borderId="4" xfId="0" applyNumberFormat="1" applyFont="1" applyFill="1" applyBorder="1" applyAlignment="1">
      <alignment horizontal="center"/>
    </xf>
    <xf numFmtId="0" fontId="30" fillId="0" borderId="0" xfId="0" applyFont="1" applyAlignment="1">
      <alignment horizontal="left"/>
    </xf>
    <xf numFmtId="0" fontId="22" fillId="12" borderId="40" xfId="0" applyFont="1" applyFill="1" applyBorder="1" applyAlignment="1">
      <alignment horizontal="center" vertical="center" wrapText="1"/>
    </xf>
    <xf numFmtId="0" fontId="22" fillId="12" borderId="41" xfId="0" applyFont="1" applyFill="1" applyBorder="1" applyAlignment="1">
      <alignment horizontal="center" vertical="center" wrapText="1"/>
    </xf>
    <xf numFmtId="0" fontId="22" fillId="12" borderId="42" xfId="0" applyFont="1" applyFill="1" applyBorder="1" applyAlignment="1">
      <alignment horizontal="center" vertical="center" wrapText="1"/>
    </xf>
    <xf numFmtId="0" fontId="22" fillId="12" borderId="43" xfId="0" applyFont="1" applyFill="1" applyBorder="1" applyAlignment="1">
      <alignment horizontal="center" vertical="center" wrapText="1"/>
    </xf>
    <xf numFmtId="168" fontId="16" fillId="9" borderId="31" xfId="0" applyNumberFormat="1" applyFont="1" applyFill="1" applyBorder="1" applyAlignment="1">
      <alignment horizontal="center" vertical="center"/>
    </xf>
    <xf numFmtId="168" fontId="16" fillId="9" borderId="34" xfId="0" applyNumberFormat="1" applyFont="1" applyFill="1" applyBorder="1" applyAlignment="1">
      <alignment horizontal="center" vertical="center"/>
    </xf>
    <xf numFmtId="0" fontId="31" fillId="0" borderId="0" xfId="0" applyFont="1" applyAlignment="1">
      <alignment horizontal="left"/>
    </xf>
    <xf numFmtId="0" fontId="12" fillId="12" borderId="25" xfId="0" applyFont="1" applyFill="1" applyBorder="1" applyAlignment="1">
      <alignment horizontal="center"/>
    </xf>
    <xf numFmtId="0" fontId="12" fillId="12" borderId="40" xfId="0" applyFont="1" applyFill="1" applyBorder="1" applyAlignment="1">
      <alignment horizontal="center"/>
    </xf>
    <xf numFmtId="0" fontId="12" fillId="12" borderId="26" xfId="0" applyFont="1" applyFill="1" applyBorder="1" applyAlignment="1">
      <alignment horizontal="center"/>
    </xf>
    <xf numFmtId="0" fontId="12" fillId="12" borderId="3" xfId="0" applyFont="1" applyFill="1" applyBorder="1" applyAlignment="1">
      <alignment horizontal="center"/>
    </xf>
    <xf numFmtId="0" fontId="12" fillId="12" borderId="4" xfId="0" applyFont="1" applyFill="1" applyBorder="1" applyAlignment="1">
      <alignment horizontal="center"/>
    </xf>
    <xf numFmtId="0" fontId="12" fillId="12" borderId="5" xfId="0" applyFont="1" applyFill="1" applyBorder="1" applyAlignment="1">
      <alignment horizontal="center"/>
    </xf>
    <xf numFmtId="14" fontId="11" fillId="8" borderId="3" xfId="0" applyNumberFormat="1" applyFont="1" applyFill="1" applyBorder="1" applyAlignment="1">
      <alignment horizontal="center"/>
    </xf>
    <xf numFmtId="14" fontId="11" fillId="8" borderId="5" xfId="0" applyNumberFormat="1" applyFont="1" applyFill="1" applyBorder="1" applyAlignment="1">
      <alignment horizontal="center"/>
    </xf>
    <xf numFmtId="0" fontId="30" fillId="0" borderId="0" xfId="0" applyFont="1" applyAlignment="1">
      <alignment horizontal="left" vertical="center" wrapText="1"/>
    </xf>
    <xf numFmtId="166" fontId="40" fillId="0" borderId="0" xfId="0" applyNumberFormat="1" applyFont="1" applyAlignment="1">
      <alignment horizontal="center" vertical="center"/>
    </xf>
    <xf numFmtId="166" fontId="43" fillId="0" borderId="0" xfId="0" applyNumberFormat="1" applyFont="1" applyAlignment="1">
      <alignment horizontal="center" vertical="center" wrapText="1"/>
    </xf>
  </cellXfs>
  <cellStyles count="21">
    <cellStyle name="Akzent6 2" xfId="1" xr:uid="{00000000-0005-0000-0000-000000000000}"/>
    <cellStyle name="Eingabe" xfId="2" builtinId="20"/>
    <cellStyle name="Eingabe 2" xfId="3" xr:uid="{00000000-0005-0000-0000-000002000000}"/>
    <cellStyle name="Eingabe 2 2" xfId="18" xr:uid="{61916702-FE43-4D7F-8C01-2EF9B7615BFA}"/>
    <cellStyle name="Komma" xfId="4" builtinId="3"/>
    <cellStyle name="Komma 2" xfId="5" xr:uid="{00000000-0005-0000-0000-000004000000}"/>
    <cellStyle name="Link" xfId="20" builtinId="8"/>
    <cellStyle name="Prozent" xfId="6" builtinId="5"/>
    <cellStyle name="Prozent 2" xfId="7" xr:uid="{00000000-0005-0000-0000-000006000000}"/>
    <cellStyle name="Prozent 2 2" xfId="19" xr:uid="{460CB2D9-A272-4E91-982F-C8F13AAEEE1E}"/>
    <cellStyle name="Standard" xfId="0" builtinId="0"/>
    <cellStyle name="Standard 2" xfId="8" xr:uid="{00000000-0005-0000-0000-000008000000}"/>
    <cellStyle name="Standard 4 2" xfId="9" xr:uid="{00000000-0005-0000-0000-000009000000}"/>
    <cellStyle name="Standard 4 2 2" xfId="10" xr:uid="{00000000-0005-0000-0000-00000A000000}"/>
    <cellStyle name="Standard 4 2 2 2" xfId="15" xr:uid="{BEF96B88-E967-4959-A6FA-47DA012B3973}"/>
    <cellStyle name="Standard 4 2 3" xfId="14" xr:uid="{AF5D2BC5-41CE-4479-9A6E-F84DEE47C9F9}"/>
    <cellStyle name="Standard 4 2_Liesmich-Seite" xfId="11" xr:uid="{00000000-0005-0000-0000-00000B000000}"/>
    <cellStyle name="Währung" xfId="12" builtinId="4"/>
    <cellStyle name="Währung 2" xfId="13" xr:uid="{00000000-0005-0000-0000-00000D000000}"/>
    <cellStyle name="Währung 2 2" xfId="17" xr:uid="{C710F9A8-F9E7-49DA-A405-BC184C2AF74A}"/>
    <cellStyle name="Währung 3" xfId="16" xr:uid="{0C0610D2-7194-45F8-90EA-1BF3F45AAADE}"/>
  </cellStyles>
  <dxfs count="1947">
    <dxf>
      <font>
        <color rgb="FFFF0000"/>
      </font>
      <fill>
        <patternFill>
          <bgColor theme="5" tint="0.79979857783745845"/>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89013336588644"/>
        </patternFill>
      </fill>
    </dxf>
    <dxf>
      <font>
        <color rgb="FFFF0000"/>
      </font>
      <fill>
        <patternFill>
          <bgColor theme="5" tint="0.79979857783745845"/>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79857783745845"/>
        </patternFill>
      </fill>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theme="0" tint="-0.24994659260841701"/>
      </font>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rgb="FFF2F2F2"/>
      </font>
    </dxf>
    <dxf>
      <font>
        <color theme="0" tint="-0.14996795556505021"/>
      </font>
    </dxf>
    <dxf>
      <font>
        <color theme="0" tint="-0.14996795556505021"/>
      </font>
    </dxf>
    <dxf>
      <font>
        <color rgb="FFF2F2F2"/>
      </font>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ill>
        <patternFill patternType="solid">
          <fgColor theme="9" tint="0.39994506668294322"/>
          <bgColor theme="9" tint="0.39994506668294322"/>
        </patternFill>
      </fill>
    </dxf>
    <dxf>
      <font>
        <color theme="1"/>
      </font>
      <fill>
        <patternFill patternType="solid">
          <fgColor theme="9" tint="0.79998168889431442"/>
          <bgColor theme="9" tint="0.79998168889431442"/>
        </patternFill>
      </fill>
    </dxf>
    <dxf>
      <fill>
        <patternFill patternType="solid">
          <fgColor theme="9" tint="-0.24994659260841701"/>
          <bgColor theme="9" tint="-0.24994659260841701"/>
        </patternFill>
      </fill>
    </dxf>
    <dxf>
      <fill>
        <patternFill patternType="solid">
          <fgColor theme="9" tint="0.59996337778862885"/>
          <bgColor theme="9" tint="0.59996337778862885"/>
        </patternFill>
      </fill>
    </dxf>
    <dxf>
      <font>
        <color theme="0"/>
      </font>
      <fill>
        <patternFill patternType="solid">
          <fgColor theme="9" tint="-0.499984740745262"/>
          <bgColor theme="9" tint="-0.499984740745262"/>
        </patternFill>
      </fill>
    </dxf>
    <dxf>
      <font>
        <color theme="1"/>
      </font>
      <fill>
        <patternFill patternType="solid">
          <fgColor theme="9" tint="0.79998168889431442"/>
          <bgColor theme="9" tint="0.79998168889431442"/>
        </patternFill>
      </fill>
    </dxf>
    <dxf>
      <font>
        <color theme="0" tint="-0.14996795556505021"/>
      </font>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theme="0" tint="-0.24994659260841701"/>
      </font>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D9D9D9"/>
      </font>
    </dxf>
    <dxf>
      <font>
        <color theme="0" tint="-0.14996795556505021"/>
      </font>
      <fill>
        <patternFill patternType="solid">
          <fgColor theme="0" tint="-0.14996795556505021"/>
          <bgColor theme="0" tint="-0.14996795556505021"/>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rgb="FFFF0000"/>
      </font>
      <fill>
        <patternFill>
          <bgColor rgb="FFFCE4D6"/>
        </patternFill>
      </fill>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fill>
        <patternFill>
          <bgColor rgb="FFFCE4D6"/>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rgb="FFF2F2F2"/>
      </font>
    </dxf>
    <dxf>
      <font>
        <color theme="0" tint="-0.14996795556505021"/>
      </font>
    </dxf>
    <dxf>
      <font>
        <color rgb="FFF2F2F2"/>
      </font>
    </dxf>
    <dxf>
      <font>
        <color theme="0" tint="-0.14996795556505021"/>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ont>
        <color theme="1"/>
      </font>
      <fill>
        <patternFill patternType="solid">
          <fgColor theme="9" tint="0.79998168889431442"/>
          <bgColor theme="9" tint="0.79998168889431442"/>
        </patternFill>
      </fill>
    </dxf>
    <dxf>
      <fill>
        <patternFill patternType="solid">
          <fgColor theme="9" tint="-0.24994659260841701"/>
          <bgColor theme="9" tint="-0.24994659260841701"/>
        </patternFill>
      </fill>
    </dxf>
    <dxf>
      <font>
        <color theme="0" tint="-0.14996795556505021"/>
      </font>
    </dxf>
    <dxf>
      <font>
        <color theme="0" tint="-0.14996795556505021"/>
      </font>
    </dxf>
    <dxf>
      <font>
        <color theme="0"/>
      </font>
      <fill>
        <patternFill patternType="solid">
          <fgColor theme="9" tint="-0.499984740745262"/>
          <bgColor theme="9" tint="-0.499984740745262"/>
        </patternFill>
      </fill>
    </dxf>
    <dxf>
      <font>
        <color theme="1"/>
      </font>
      <fill>
        <patternFill patternType="solid">
          <fgColor theme="9" tint="0.79998168889431442"/>
          <bgColor theme="9" tint="0.79998168889431442"/>
        </patternFill>
      </fill>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tint="0.39994506668294322"/>
          <bgColor theme="9" tint="0.39994506668294322"/>
        </patternFill>
      </fill>
    </dxf>
    <dxf>
      <fill>
        <patternFill patternType="solid">
          <fgColor theme="9"/>
          <bgColor theme="9"/>
        </patternFill>
      </fill>
    </dxf>
    <dxf>
      <fill>
        <patternFill patternType="solid">
          <fgColor theme="9" tint="0.59996337778862885"/>
          <bgColor theme="9" tint="0.59996337778862885"/>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tint="0.39994506668294322"/>
          <bgColor theme="9" tint="0.39994506668294322"/>
        </patternFill>
      </fill>
    </dxf>
    <dxf>
      <font>
        <color theme="0" tint="-0.14996795556505021"/>
      </font>
    </dxf>
    <dxf>
      <font>
        <color theme="0" tint="-0.14996795556505021"/>
      </font>
    </dxf>
    <dxf>
      <font>
        <color theme="0" tint="-0.14996795556505021"/>
      </font>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theme="0" tint="-0.24994659260841701"/>
      </font>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rgb="FFF2F2F2"/>
      </font>
    </dxf>
    <dxf>
      <font>
        <color theme="0" tint="-0.14996795556505021"/>
      </font>
    </dxf>
    <dxf>
      <font>
        <color theme="0" tint="-0.14996795556505021"/>
      </font>
    </dxf>
    <dxf>
      <font>
        <color rgb="FFF2F2F2"/>
      </font>
    </dxf>
    <dxf>
      <font>
        <color theme="1"/>
      </font>
      <fill>
        <patternFill patternType="solid">
          <fgColor theme="9" tint="0.79998168889431442"/>
          <bgColor theme="9" tint="0.79998168889431442"/>
        </patternFill>
      </fill>
    </dxf>
    <dxf>
      <font>
        <color theme="0"/>
      </font>
      <fill>
        <patternFill patternType="solid">
          <fgColor theme="9" tint="-0.499984740745262"/>
          <bgColor theme="9" tint="-0.499984740745262"/>
        </patternFill>
      </fill>
    </dxf>
    <dxf>
      <font>
        <color theme="0" tint="-0.14996795556505021"/>
      </font>
    </dxf>
    <dxf>
      <font>
        <color theme="0" tint="-0.14996795556505021"/>
      </font>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1"/>
      </font>
      <fill>
        <patternFill patternType="solid">
          <fgColor theme="9" tint="0.79998168889431442"/>
          <bgColor theme="9" tint="0.79998168889431442"/>
        </patternFill>
      </fill>
    </dxf>
    <dxf>
      <font>
        <color theme="0" tint="-0.14996795556505021"/>
      </font>
    </dxf>
    <dxf>
      <font>
        <color theme="1"/>
      </font>
      <fill>
        <patternFill patternType="solid">
          <fgColor theme="9" tint="0.79998168889431442"/>
          <bgColor theme="9" tint="0.79998168889431442"/>
        </patternFill>
      </fill>
    </dxf>
    <dxf>
      <font>
        <color theme="0"/>
      </font>
      <fill>
        <patternFill patternType="solid">
          <fgColor theme="9" tint="-0.499984740745262"/>
          <bgColor theme="9" tint="-0.49998474074526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tint="-0.14996795556505021"/>
      </font>
    </dxf>
    <dxf>
      <font>
        <color theme="0" tint="-0.14996795556505021"/>
      </font>
    </dxf>
    <dxf>
      <font>
        <color theme="0" tint="-0.14996795556505021"/>
      </font>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ont>
        <color theme="0" tint="-0.24994659260841701"/>
      </font>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rgb="FFF2F2F2"/>
      </font>
    </dxf>
    <dxf>
      <font>
        <color theme="0" tint="-0.14996795556505021"/>
      </font>
    </dxf>
    <dxf>
      <font>
        <color rgb="FFF2F2F2"/>
      </font>
    </dxf>
    <dxf>
      <font>
        <color theme="0" tint="-0.14996795556505021"/>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ont>
        <color theme="1"/>
      </font>
      <fill>
        <patternFill patternType="solid">
          <fgColor theme="9" tint="0.79998168889431442"/>
          <bgColor theme="9" tint="0.79998168889431442"/>
        </patternFill>
      </fill>
    </dxf>
    <dxf>
      <fill>
        <patternFill patternType="solid">
          <fgColor theme="9" tint="0.39994506668294322"/>
          <bgColor theme="9" tint="0.39994506668294322"/>
        </patternFill>
      </fill>
    </dxf>
    <dxf>
      <fill>
        <patternFill patternType="solid">
          <fgColor theme="9" tint="-0.24994659260841701"/>
          <bgColor theme="9" tint="-0.24994659260841701"/>
        </patternFill>
      </fill>
    </dxf>
    <dxf>
      <font>
        <color theme="0"/>
      </font>
      <fill>
        <patternFill patternType="solid">
          <fgColor theme="9" tint="-0.499984740745262"/>
          <bgColor theme="9" tint="-0.499984740745262"/>
        </patternFill>
      </fill>
    </dxf>
    <dxf>
      <font>
        <color theme="0" tint="-0.14996795556505021"/>
      </font>
    </dxf>
    <dxf>
      <font>
        <color theme="0" tint="-0.14996795556505021"/>
      </font>
    </dxf>
    <dxf>
      <font>
        <color theme="1"/>
      </font>
      <fill>
        <patternFill patternType="solid">
          <fgColor theme="9" tint="0.79998168889431442"/>
          <bgColor theme="9" tint="0.79998168889431442"/>
        </patternFill>
      </fill>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tint="-0.14996795556505021"/>
      </font>
    </dxf>
    <dxf>
      <font>
        <color theme="0" tint="-0.14996795556505021"/>
      </font>
    </dxf>
    <dxf>
      <font>
        <color theme="0" tint="-0.14996795556505021"/>
      </font>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0" tint="-0.24994659260841701"/>
      </font>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rgb="FFF2F2F2"/>
      </font>
    </dxf>
    <dxf>
      <font>
        <color theme="0" tint="-0.14996795556505021"/>
      </font>
    </dxf>
    <dxf>
      <font>
        <color rgb="FFF2F2F2"/>
      </font>
    </dxf>
    <dxf>
      <font>
        <color theme="0" tint="-0.14996795556505021"/>
      </font>
    </dxf>
    <dxf>
      <font>
        <color theme="1"/>
      </font>
      <fill>
        <patternFill patternType="solid">
          <fgColor theme="9" tint="0.79998168889431442"/>
          <bgColor theme="9" tint="0.79998168889431442"/>
        </patternFill>
      </fill>
    </dxf>
    <dxf>
      <font>
        <color theme="0"/>
      </font>
      <fill>
        <patternFill patternType="solid">
          <fgColor theme="9" tint="-0.499984740745262"/>
          <bgColor theme="9" tint="-0.499984740745262"/>
        </patternFill>
      </fill>
    </dxf>
    <dxf>
      <font>
        <color theme="0" tint="-0.14996795556505021"/>
      </font>
    </dxf>
    <dxf>
      <font>
        <color theme="0" tint="-0.14996795556505021"/>
      </font>
    </dxf>
    <dxf>
      <fill>
        <patternFill patternType="solid">
          <fgColor theme="9" tint="-0.24994659260841701"/>
          <bgColor theme="9" tint="-0.24994659260841701"/>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ont>
        <color theme="1"/>
      </font>
      <fill>
        <patternFill patternType="solid">
          <fgColor theme="9" tint="0.79998168889431442"/>
          <bgColor theme="9" tint="0.79998168889431442"/>
        </patternFill>
      </fill>
    </dxf>
    <dxf>
      <font>
        <color theme="0"/>
      </font>
      <fill>
        <patternFill patternType="solid">
          <fgColor theme="9" tint="-0.499984740745262"/>
          <bgColor theme="9" tint="-0.499984740745262"/>
        </patternFill>
      </fill>
    </dxf>
    <dxf>
      <font>
        <color theme="0" tint="-0.14996795556505021"/>
      </font>
    </dxf>
    <dxf>
      <font>
        <color theme="0" tint="-0.14996795556505021"/>
      </font>
    </dxf>
    <dxf>
      <font>
        <color theme="1"/>
      </font>
      <fill>
        <patternFill patternType="solid">
          <fgColor theme="9" tint="0.79998168889431442"/>
          <bgColor theme="9" tint="0.79998168889431442"/>
        </patternFill>
      </fill>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ill>
        <patternFill patternType="solid">
          <fgColor theme="9"/>
          <bgColor theme="9"/>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tint="0.39994506668294322"/>
          <bgColor theme="9" tint="0.39994506668294322"/>
        </patternFill>
      </fill>
    </dxf>
    <dxf>
      <fill>
        <patternFill patternType="solid">
          <fgColor theme="9"/>
          <bgColor theme="9"/>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theme="0" tint="-0.24994659260841701"/>
      </font>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rgb="FFF2F2F2"/>
      </font>
    </dxf>
    <dxf>
      <font>
        <color rgb="FFF2F2F2"/>
      </font>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24994659260841701"/>
          <bgColor theme="9" tint="-0.24994659260841701"/>
        </patternFill>
      </fill>
    </dxf>
    <dxf>
      <fill>
        <patternFill patternType="solid">
          <fgColor theme="9" tint="0.39994506668294322"/>
          <bgColor theme="9" tint="0.39994506668294322"/>
        </patternFill>
      </fill>
    </dxf>
    <dxf>
      <font>
        <color theme="0" tint="-0.14996795556505021"/>
      </font>
    </dxf>
    <dxf>
      <font>
        <color theme="0" tint="-0.14996795556505021"/>
      </font>
    </dxf>
    <dxf>
      <font>
        <color theme="0"/>
      </font>
      <fill>
        <patternFill patternType="solid">
          <fgColor theme="9" tint="-0.499984740745262"/>
          <bgColor theme="9" tint="-0.499984740745262"/>
        </patternFill>
      </fill>
    </dxf>
    <dxf>
      <font>
        <color theme="1"/>
      </font>
      <fill>
        <patternFill patternType="solid">
          <fgColor theme="9" tint="0.79998168889431442"/>
          <bgColor theme="9" tint="0.79998168889431442"/>
        </patternFill>
      </fill>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79998168889431442"/>
          <bgColor theme="9" tint="0.79998168889431442"/>
        </patternFill>
      </fill>
    </dxf>
    <dxf>
      <fill>
        <patternFill patternType="solid">
          <fgColor theme="9" tint="0.59996337778862885"/>
          <bgColor theme="9" tint="0.59996337778862885"/>
        </patternFill>
      </fill>
    </dxf>
    <dxf>
      <fill>
        <patternFill patternType="solid">
          <fgColor theme="9" tint="0.39994506668294322"/>
          <bgColor theme="9" tint="0.39994506668294322"/>
        </patternFill>
      </fill>
    </dxf>
    <dxf>
      <font>
        <color theme="0"/>
      </font>
      <fill>
        <patternFill patternType="solid">
          <fgColor rgb="FF548235"/>
          <bgColor rgb="FF548235"/>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tint="-0.14996795556505021"/>
      </font>
    </dxf>
    <dxf>
      <font>
        <color theme="0" tint="-0.14996795556505021"/>
      </font>
    </dxf>
    <dxf>
      <font>
        <color theme="0" tint="-0.14996795556505021"/>
      </font>
    </dxf>
    <dxf>
      <font>
        <color rgb="FF9C0006"/>
      </font>
      <fill>
        <patternFill patternType="solid">
          <fgColor rgb="FFFFC7CE"/>
          <bgColor rgb="FFFFC7CE"/>
        </patternFill>
      </fill>
    </dxf>
    <dxf>
      <font>
        <color theme="5" tint="-0.24994659260841701"/>
      </font>
      <fill>
        <patternFill patternType="solid">
          <fgColor theme="5" tint="0.79998168889431442"/>
          <bgColor theme="5" tint="0.79998168889431442"/>
        </patternFill>
      </fill>
    </dxf>
    <dxf>
      <font>
        <color theme="0" tint="-0.14996795556505021"/>
      </font>
      <fill>
        <patternFill patternType="solid">
          <fgColor theme="0" tint="-4.9989318521683403E-2"/>
          <bgColor indexed="26"/>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ont>
        <color theme="0" tint="-0.24994659260841701"/>
      </font>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rgb="FFF2F2F2"/>
      </font>
    </dxf>
    <dxf>
      <font>
        <color theme="0" tint="-0.14996795556505021"/>
      </font>
    </dxf>
    <dxf>
      <font>
        <color theme="0" tint="-0.14996795556505021"/>
      </font>
    </dxf>
    <dxf>
      <font>
        <color rgb="FFF2F2F2"/>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tint="-0.14996795556505021"/>
      </font>
    </dxf>
    <dxf>
      <fill>
        <patternFill patternType="solid">
          <fgColor theme="9" tint="-0.24994659260841701"/>
          <bgColor theme="9" tint="-0.24994659260841701"/>
        </patternFill>
      </fill>
    </dxf>
    <dxf>
      <fill>
        <patternFill patternType="solid">
          <fgColor theme="9" tint="0.39994506668294322"/>
          <bgColor theme="9" tint="0.39994506668294322"/>
        </patternFill>
      </fill>
    </dxf>
    <dxf>
      <font>
        <color theme="1"/>
      </font>
      <fill>
        <patternFill patternType="solid">
          <fgColor theme="9" tint="0.79998168889431442"/>
          <bgColor theme="9" tint="0.79998168889431442"/>
        </patternFill>
      </fill>
    </dxf>
    <dxf>
      <fill>
        <patternFill patternType="solid">
          <fgColor theme="9" tint="0.59996337778862885"/>
          <bgColor theme="9" tint="0.59996337778862885"/>
        </patternFill>
      </fill>
    </dxf>
    <dxf>
      <font>
        <color theme="0" tint="-0.14996795556505021"/>
      </font>
    </dxf>
    <dxf>
      <font>
        <color theme="0" tint="-0.14996795556505021"/>
      </font>
    </dxf>
    <dxf>
      <font>
        <color theme="0"/>
      </font>
      <fill>
        <patternFill patternType="solid">
          <fgColor theme="9" tint="-0.499984740745262"/>
          <bgColor theme="9" tint="-0.499984740745262"/>
        </patternFill>
      </fill>
    </dxf>
    <dxf>
      <font>
        <color theme="1"/>
      </font>
      <fill>
        <patternFill patternType="solid">
          <fgColor theme="9" tint="0.79998168889431442"/>
          <bgColor theme="9" tint="0.79998168889431442"/>
        </patternFill>
      </fill>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ill>
        <patternFill patternType="solid">
          <fgColor theme="9" tint="0.39994506668294322"/>
          <bgColor theme="9" tint="0.39994506668294322"/>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ont>
        <color theme="0"/>
      </font>
      <fill>
        <patternFill patternType="solid">
          <fgColor rgb="FF548235"/>
          <bgColor rgb="FF54823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tint="-0.14996795556505021"/>
      </font>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rgb="FF9C0006"/>
      </font>
      <fill>
        <patternFill patternType="solid">
          <fgColor rgb="FFFFC7CE"/>
          <bgColor rgb="FFFFC7CE"/>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ont>
        <color theme="0" tint="-0.14996795556505021"/>
      </font>
      <fill>
        <patternFill patternType="solid">
          <fgColor theme="0" tint="-4.9989318521683403E-2"/>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0" tint="-4.9989318521683403E-2"/>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indexed="26"/>
          <bgColor indexed="26"/>
        </patternFill>
      </fill>
    </dxf>
    <dxf>
      <fill>
        <patternFill patternType="solid">
          <fgColor indexed="26"/>
          <bgColor indexed="26"/>
        </patternFill>
      </fill>
    </dxf>
    <dxf>
      <font>
        <color theme="0" tint="-4.9989318521683403E-2"/>
      </font>
    </dxf>
    <dxf>
      <font>
        <color theme="0" tint="-0.14996795556505021"/>
      </font>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dxf>
    <dxf>
      <font>
        <color theme="0" tint="-0.14996795556505021"/>
      </font>
    </dxf>
    <dxf>
      <font>
        <color theme="0" tint="-0.14996795556505021"/>
      </font>
      <fill>
        <patternFill patternType="solid">
          <fgColor theme="0" tint="-4.9989318521683403E-2"/>
          <bgColor theme="0" tint="-0.14996795556505021"/>
        </patternFill>
      </fill>
    </dxf>
    <dxf>
      <font>
        <color theme="0" tint="-0.24994659260841701"/>
      </font>
      <fill>
        <patternFill patternType="solid">
          <fgColor indexed="26"/>
          <bgColor indexed="26"/>
        </patternFill>
      </fill>
    </dxf>
    <dxf>
      <font>
        <color theme="0" tint="-0.14996795556505021"/>
      </font>
      <fill>
        <patternFill patternType="solid">
          <fgColor theme="0" tint="-4.9989318521683403E-2"/>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ill>
        <patternFill patternType="solid">
          <fgColor indexed="26"/>
          <bgColor indexed="26"/>
        </patternFill>
      </fill>
    </dxf>
    <dxf>
      <font>
        <color theme="0" tint="-0.14996795556505021"/>
      </font>
      <fill>
        <patternFill patternType="solid">
          <fgColor theme="0" tint="-4.9989318521683403E-2"/>
          <bgColor theme="0" tint="-4.9989318521683403E-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dxf>
    <dxf>
      <font>
        <color theme="7" tint="-0.499984740745262"/>
      </font>
      <fill>
        <patternFill patternType="solid">
          <fgColor theme="7" tint="0.59996337778862885"/>
          <bgColor theme="7" tint="0.59996337778862885"/>
        </patternFill>
      </fill>
    </dxf>
    <dxf>
      <font>
        <color theme="5" tint="-0.24994659260841701"/>
      </font>
      <fill>
        <patternFill patternType="solid">
          <fgColor theme="5" tint="0.79998168889431442"/>
          <bgColor theme="5" tint="0.79998168889431442"/>
        </patternFill>
      </fill>
    </dxf>
    <dxf>
      <font>
        <color theme="0" tint="-0.24994659260841701"/>
      </font>
    </dxf>
    <dxf>
      <font>
        <color rgb="FF9C5700"/>
      </font>
      <fill>
        <patternFill patternType="solid">
          <fgColor rgb="FFFFEB9C"/>
          <bgColor rgb="FFFFEB9C"/>
        </patternFill>
      </fill>
    </dxf>
    <dxf>
      <font>
        <color theme="0" tint="-0.14996795556505021"/>
      </font>
    </dxf>
    <dxf>
      <font>
        <color theme="5" tint="-0.24994659260841701"/>
      </font>
      <fill>
        <patternFill patternType="solid">
          <fgColor theme="5" tint="0.79998168889431442"/>
          <bgColor theme="5" tint="0.79998168889431442"/>
        </patternFill>
      </fill>
    </dxf>
    <dxf>
      <font>
        <color rgb="FF9C5700"/>
      </font>
      <fill>
        <patternFill patternType="solid">
          <fgColor rgb="FFFFEB9C"/>
          <bgColor rgb="FFFFEB9C"/>
        </patternFill>
      </fill>
    </dxf>
    <dxf>
      <font>
        <color theme="5" tint="-0.24994659260841701"/>
      </font>
      <fill>
        <patternFill patternType="solid">
          <fgColor theme="5" tint="0.79998168889431442"/>
          <bgColor theme="5" tint="0.79998168889431442"/>
        </patternFill>
      </fill>
    </dxf>
    <dxf>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0.14996795556505021"/>
      </font>
    </dxf>
    <dxf>
      <font>
        <color theme="0" tint="-0.14996795556505021"/>
      </font>
    </dxf>
    <dxf>
      <font>
        <color theme="5" tint="-0.24994659260841701"/>
      </font>
      <fill>
        <patternFill patternType="solid">
          <fgColor theme="5" tint="0.79998168889431442"/>
          <bgColor theme="5" tint="0.79998168889431442"/>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5" tint="-0.24994659260841701"/>
      </font>
      <fill>
        <patternFill patternType="solid">
          <fgColor theme="5" tint="0.79998168889431442"/>
          <bgColor theme="5" tint="0.79998168889431442"/>
        </patternFill>
      </fill>
    </dxf>
    <dxf>
      <font>
        <color theme="5" tint="-0.24994659260841701"/>
      </font>
      <fill>
        <patternFill patternType="solid">
          <fgColor theme="5" tint="0.79998168889431442"/>
          <bgColor theme="5" tint="0.79998168889431442"/>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0.14996795556505021"/>
      </font>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theme="0" tint="-0.14996795556505021"/>
      </font>
      <fill>
        <patternFill patternType="solid">
          <fgColor theme="0" tint="-0.14996795556505021"/>
          <bgColor theme="0" tint="-0.14996795556505021"/>
        </patternFill>
      </fill>
    </dxf>
    <dxf>
      <font>
        <color rgb="FFF2F2F2"/>
      </font>
    </dxf>
    <dxf>
      <font>
        <color theme="0" tint="-0.14996795556505021"/>
      </font>
    </dxf>
    <dxf>
      <font>
        <color rgb="FFF2F2F2"/>
      </font>
    </dxf>
    <dxf>
      <font>
        <color theme="0" tint="-0.14996795556505021"/>
      </font>
    </dxf>
    <dxf>
      <font>
        <color theme="0" tint="-0.14996795556505021"/>
      </font>
    </dxf>
    <dxf>
      <font>
        <color theme="0"/>
      </font>
      <fill>
        <patternFill patternType="solid">
          <fgColor theme="9" tint="-0.499984740745262"/>
          <bgColor theme="9" tint="-0.499984740745262"/>
        </patternFill>
      </fill>
    </dxf>
    <dxf>
      <font>
        <color theme="0" tint="-0.14996795556505021"/>
      </font>
    </dxf>
    <dxf>
      <font>
        <color theme="1"/>
      </font>
      <fill>
        <patternFill patternType="solid">
          <fgColor theme="9" tint="0.79998168889431442"/>
          <bgColor theme="9" tint="0.79998168889431442"/>
        </patternFill>
      </fill>
    </dxf>
    <dxf>
      <fill>
        <patternFill patternType="solid">
          <fgColor theme="9" tint="-0.24994659260841701"/>
          <bgColor theme="9" tint="-0.24994659260841701"/>
        </patternFill>
      </fill>
    </dxf>
    <dxf>
      <fill>
        <patternFill patternType="solid">
          <fgColor theme="9" tint="0.59996337778862885"/>
          <bgColor theme="9" tint="0.59996337778862885"/>
        </patternFill>
      </fill>
    </dxf>
    <dxf>
      <font>
        <color theme="1"/>
      </font>
      <fill>
        <patternFill patternType="solid">
          <fgColor theme="9" tint="0.79998168889431442"/>
          <bgColor theme="9" tint="0.79998168889431442"/>
        </patternFill>
      </fill>
    </dxf>
    <dxf>
      <fill>
        <patternFill patternType="solid">
          <fgColor theme="9" tint="0.39994506668294322"/>
          <bgColor theme="9" tint="0.39994506668294322"/>
        </patternFill>
      </fill>
    </dxf>
    <dxf>
      <font>
        <color theme="0" tint="-0.14996795556505021"/>
      </font>
    </dxf>
    <dxf>
      <font>
        <color theme="1"/>
      </font>
      <fill>
        <patternFill patternType="solid">
          <fgColor theme="9" tint="0.79998168889431442"/>
          <bgColor theme="9" tint="0.79998168889431442"/>
        </patternFill>
      </fill>
    </dxf>
    <dxf>
      <font>
        <color theme="0" tint="-0.14996795556505021"/>
      </font>
    </dxf>
    <dxf>
      <font>
        <color theme="0"/>
      </font>
      <fill>
        <patternFill patternType="solid">
          <fgColor theme="9" tint="-0.499984740745262"/>
          <bgColor theme="9" tint="-0.499984740745262"/>
        </patternFill>
      </fill>
    </dxf>
    <dxf>
      <font>
        <color theme="0"/>
      </font>
      <fill>
        <patternFill patternType="solid">
          <fgColor theme="9" tint="-0.499984740745262"/>
          <bgColor theme="9" tint="-0.499984740745262"/>
        </patternFill>
      </fill>
    </dxf>
    <dxf>
      <font>
        <color theme="0" tint="-0.14996795556505021"/>
      </font>
      <fill>
        <patternFill patternType="solid">
          <fgColor theme="0" tint="-0.14996795556505021"/>
          <bgColor theme="0" tint="-0.14996795556505021"/>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font>
      <fill>
        <patternFill patternType="solid">
          <fgColor rgb="FF548235"/>
          <bgColor rgb="FF548235"/>
        </patternFill>
      </fill>
    </dxf>
    <dxf>
      <fill>
        <patternFill patternType="solid">
          <fgColor theme="9"/>
          <bgColor theme="9"/>
        </patternFill>
      </fill>
    </dxf>
    <dxf>
      <fill>
        <patternFill patternType="solid">
          <fgColor theme="9" tint="0.39994506668294322"/>
          <bgColor theme="9" tint="0.39994506668294322"/>
        </patternFill>
      </fill>
    </dxf>
    <dxf>
      <fill>
        <patternFill patternType="solid">
          <fgColor theme="9" tint="0.59996337778862885"/>
          <bgColor theme="9" tint="0.59996337778862885"/>
        </patternFill>
      </fill>
    </dxf>
    <dxf>
      <fill>
        <patternFill patternType="solid">
          <fgColor theme="9" tint="0.79998168889431442"/>
          <bgColor theme="9" tint="0.79998168889431442"/>
        </patternFill>
      </fill>
    </dxf>
    <dxf>
      <font>
        <color theme="0" tint="-0.14996795556505021"/>
      </font>
    </dxf>
    <dxf>
      <font>
        <color theme="0" tint="-0.14996795556505021"/>
      </font>
    </dxf>
    <dxf>
      <font>
        <color theme="0" tint="-0.14996795556505021"/>
      </font>
    </dxf>
    <dxf>
      <font>
        <color rgb="FF006100"/>
      </font>
      <fill>
        <patternFill patternType="solid">
          <fgColor rgb="FFC6EFCE"/>
          <bgColor rgb="FFC6EFCE"/>
        </patternFill>
      </fill>
    </dxf>
    <dxf>
      <font>
        <color rgb="FF9C0006"/>
      </font>
      <fill>
        <patternFill patternType="solid">
          <fgColor rgb="FFFFC7CE"/>
          <bgColor rgb="FFFFC7CE"/>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ont>
        <color theme="0" tint="-0.34998626667073579"/>
      </font>
      <fill>
        <patternFill patternType="solid">
          <fgColor theme="0" tint="-0.14996795556505021"/>
          <bgColor theme="0" tint="-0.14996795556505021"/>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ill>
        <patternFill patternType="solid">
          <fgColor theme="8" tint="0.79998168889431442"/>
          <bgColor theme="8" tint="0.79998168889431442"/>
        </patternFill>
      </fill>
    </dxf>
    <dxf>
      <font>
        <color theme="8" tint="-0.249977111117893"/>
      </font>
    </dxf>
    <dxf>
      <font>
        <color theme="8" tint="-0.249977111117893"/>
      </font>
    </dxf>
    <dxf>
      <font>
        <color rgb="FF9C0006"/>
      </font>
      <fill>
        <patternFill patternType="solid">
          <fgColor rgb="FFFFC7CE"/>
          <bgColor rgb="FFFFC7CE"/>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ont>
        <color rgb="FF9C0006"/>
      </font>
      <fill>
        <patternFill patternType="solid">
          <fgColor rgb="FFFFC7CE"/>
          <bgColor rgb="FFFFC7CE"/>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ont>
        <color rgb="FF9C0006"/>
      </font>
      <fill>
        <patternFill patternType="solid">
          <fgColor rgb="FFFFC7CE"/>
          <bgColor rgb="FFFFC7CE"/>
        </patternFill>
      </fill>
    </dxf>
    <dxf>
      <fill>
        <patternFill patternType="solid">
          <fgColor theme="8" tint="0.79998168889431442"/>
          <bgColor theme="8" tint="0.7999816888943144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tint="0.59996337778862885"/>
          <bgColor theme="8" tint="0.59996337778862885"/>
        </patternFill>
      </fill>
    </dxf>
    <dxf>
      <fill>
        <patternFill patternType="solid">
          <fgColor theme="8" tint="0.39994506668294322"/>
          <bgColor theme="8" tint="0.39994506668294322"/>
        </patternFill>
      </fill>
    </dxf>
    <dxf>
      <fill>
        <patternFill patternType="solid">
          <fgColor theme="8"/>
          <bgColor theme="8"/>
        </patternFill>
      </fill>
    </dxf>
    <dxf>
      <fill>
        <patternFill patternType="solid">
          <fgColor theme="8" tint="0.79998168889431442"/>
          <bgColor theme="8" tint="0.79998168889431442"/>
        </patternFill>
      </fill>
    </dxf>
  </dxfs>
  <tableStyles count="0" defaultTableStyle="TableStyleMedium2" defaultPivotStyle="PivotStyleLight16"/>
  <colors>
    <mruColors>
      <color rgb="FFED7D31"/>
      <color rgb="FFD9D9D9"/>
      <color rgb="FFFFFFCC"/>
      <color rgb="FF5B9BD5"/>
      <color rgb="FF2F55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50</xdr:row>
      <xdr:rowOff>0</xdr:rowOff>
    </xdr:from>
    <xdr:to>
      <xdr:col>0</xdr:col>
      <xdr:colOff>5895982</xdr:colOff>
      <xdr:row>50</xdr:row>
      <xdr:rowOff>3528000</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xdr:blipFill>
      <xdr:spPr bwMode="auto">
        <a:xfrm>
          <a:off x="0" y="14509750"/>
          <a:ext cx="5895982" cy="3528000"/>
        </a:xfrm>
        <a:prstGeom prst="rect">
          <a:avLst/>
        </a:prstGeom>
      </xdr:spPr>
    </xdr:pic>
    <xdr:clientData/>
  </xdr:twoCellAnchor>
  <xdr:oneCellAnchor>
    <xdr:from>
      <xdr:col>0</xdr:col>
      <xdr:colOff>5895980</xdr:colOff>
      <xdr:row>49</xdr:row>
      <xdr:rowOff>190499</xdr:rowOff>
    </xdr:from>
    <xdr:ext cx="5708320" cy="3528000"/>
    <xdr:pic>
      <xdr:nvPicPr>
        <xdr:cNvPr id="1544272987" name="Grafik 1544272986">
          <a:extLst>
            <a:ext uri="{FF2B5EF4-FFF2-40B4-BE49-F238E27FC236}">
              <a16:creationId xmlns:a16="http://schemas.microsoft.com/office/drawing/2014/main" id="{00000000-0008-0000-0100-00005BBC0B5C}"/>
            </a:ext>
          </a:extLst>
        </xdr:cNvPr>
        <xdr:cNvPicPr>
          <a:picLocks noChangeAspect="1"/>
        </xdr:cNvPicPr>
      </xdr:nvPicPr>
      <xdr:blipFill>
        <a:blip xmlns:r="http://schemas.openxmlformats.org/officeDocument/2006/relationships" r:embed="rId2"/>
        <a:stretch/>
      </xdr:blipFill>
      <xdr:spPr bwMode="auto">
        <a:xfrm>
          <a:off x="5895981" y="17649824"/>
          <a:ext cx="5708320" cy="3528000"/>
        </a:xfrm>
        <a:prstGeom prst="rect">
          <a:avLst/>
        </a:prstGeom>
      </xdr:spPr>
    </xdr:pic>
    <xdr:clientData/>
  </xdr:oneCellAnchor>
  <xdr:twoCellAnchor>
    <xdr:from>
      <xdr:col>0</xdr:col>
      <xdr:colOff>0</xdr:colOff>
      <xdr:row>65</xdr:row>
      <xdr:rowOff>143934</xdr:rowOff>
    </xdr:from>
    <xdr:to>
      <xdr:col>0</xdr:col>
      <xdr:colOff>11148058</xdr:colOff>
      <xdr:row>86</xdr:row>
      <xdr:rowOff>144297</xdr:rowOff>
    </xdr:to>
    <xdr:pic>
      <xdr:nvPicPr>
        <xdr:cNvPr id="3" name="Grafik 2">
          <a:extLst>
            <a:ext uri="{FF2B5EF4-FFF2-40B4-BE49-F238E27FC236}">
              <a16:creationId xmlns:a16="http://schemas.microsoft.com/office/drawing/2014/main" id="{DDC3090F-8396-4575-9BA8-AB2FE748A55B}"/>
            </a:ext>
          </a:extLst>
        </xdr:cNvPr>
        <xdr:cNvPicPr>
          <a:picLocks noChangeAspect="1"/>
        </xdr:cNvPicPr>
      </xdr:nvPicPr>
      <xdr:blipFill>
        <a:blip xmlns:r="http://schemas.openxmlformats.org/officeDocument/2006/relationships" r:embed="rId3"/>
        <a:stretch>
          <a:fillRect/>
        </a:stretch>
      </xdr:blipFill>
      <xdr:spPr>
        <a:xfrm>
          <a:off x="0" y="23308734"/>
          <a:ext cx="11148058" cy="6883763"/>
        </a:xfrm>
        <a:prstGeom prst="rect">
          <a:avLst/>
        </a:prstGeom>
      </xdr:spPr>
    </xdr:pic>
    <xdr:clientData/>
  </xdr:twoCellAnchor>
  <xdr:twoCellAnchor>
    <xdr:from>
      <xdr:col>0</xdr:col>
      <xdr:colOff>10023938</xdr:colOff>
      <xdr:row>66</xdr:row>
      <xdr:rowOff>70221</xdr:rowOff>
    </xdr:from>
    <xdr:to>
      <xdr:col>0</xdr:col>
      <xdr:colOff>10023938</xdr:colOff>
      <xdr:row>73</xdr:row>
      <xdr:rowOff>105292</xdr:rowOff>
    </xdr:to>
    <xdr:cxnSp macro="">
      <xdr:nvCxnSpPr>
        <xdr:cNvPr id="16" name="Gerade Verbindung mit Pfeil 20">
          <a:extLst>
            <a:ext uri="{FF2B5EF4-FFF2-40B4-BE49-F238E27FC236}">
              <a16:creationId xmlns:a16="http://schemas.microsoft.com/office/drawing/2014/main" id="{B9560291-9A13-479A-835B-2838916DFA84}"/>
            </a:ext>
          </a:extLst>
        </xdr:cNvPr>
        <xdr:cNvCxnSpPr/>
      </xdr:nvCxnSpPr>
      <xdr:spPr>
        <a:xfrm flipV="1">
          <a:off x="10023938" y="24632021"/>
          <a:ext cx="0" cy="1508271"/>
        </a:xfrm>
        <a:prstGeom prst="straightConnector1">
          <a:avLst/>
        </a:prstGeom>
        <a:ln w="57150">
          <a:solidFill>
            <a:srgbClr val="FFC000"/>
          </a:solidFill>
          <a:miter/>
          <a:tailEnd type="triangle" w="med" len="med"/>
        </a:ln>
      </xdr:spPr>
    </xdr:cxnSp>
    <xdr:clientData/>
  </xdr:twoCellAnchor>
  <xdr:twoCellAnchor>
    <xdr:from>
      <xdr:col>0</xdr:col>
      <xdr:colOff>1092200</xdr:colOff>
      <xdr:row>68</xdr:row>
      <xdr:rowOff>83743</xdr:rowOff>
    </xdr:from>
    <xdr:to>
      <xdr:col>0</xdr:col>
      <xdr:colOff>2175561</xdr:colOff>
      <xdr:row>85</xdr:row>
      <xdr:rowOff>38999</xdr:rowOff>
    </xdr:to>
    <xdr:cxnSp macro="">
      <xdr:nvCxnSpPr>
        <xdr:cNvPr id="17" name="Gerade Verbindung mit Pfeil 21">
          <a:extLst>
            <a:ext uri="{FF2B5EF4-FFF2-40B4-BE49-F238E27FC236}">
              <a16:creationId xmlns:a16="http://schemas.microsoft.com/office/drawing/2014/main" id="{17578DAD-AD91-4F93-8C61-B59F1105ADDB}"/>
            </a:ext>
          </a:extLst>
        </xdr:cNvPr>
        <xdr:cNvCxnSpPr/>
      </xdr:nvCxnSpPr>
      <xdr:spPr>
        <a:xfrm>
          <a:off x="1092200" y="25018076"/>
          <a:ext cx="1083361" cy="4840523"/>
        </a:xfrm>
        <a:prstGeom prst="straightConnector1">
          <a:avLst/>
        </a:prstGeom>
        <a:ln w="57150">
          <a:solidFill>
            <a:srgbClr val="FFC000"/>
          </a:solidFill>
          <a:miter/>
          <a:tailEnd type="triangle" w="med" len="med"/>
        </a:ln>
      </xdr:spPr>
    </xdr:cxnSp>
    <xdr:clientData/>
  </xdr:twoCellAnchor>
  <xdr:twoCellAnchor>
    <xdr:from>
      <xdr:col>0</xdr:col>
      <xdr:colOff>3339844</xdr:colOff>
      <xdr:row>75</xdr:row>
      <xdr:rowOff>254068</xdr:rowOff>
    </xdr:from>
    <xdr:to>
      <xdr:col>0</xdr:col>
      <xdr:colOff>3383322</xdr:colOff>
      <xdr:row>78</xdr:row>
      <xdr:rowOff>26348</xdr:rowOff>
    </xdr:to>
    <xdr:cxnSp macro="">
      <xdr:nvCxnSpPr>
        <xdr:cNvPr id="18" name="Gerade Verbindung mit Pfeil 24">
          <a:extLst>
            <a:ext uri="{FF2B5EF4-FFF2-40B4-BE49-F238E27FC236}">
              <a16:creationId xmlns:a16="http://schemas.microsoft.com/office/drawing/2014/main" id="{858CC46B-DF27-41D2-8E4D-D55E8DB643F8}"/>
            </a:ext>
          </a:extLst>
        </xdr:cNvPr>
        <xdr:cNvCxnSpPr/>
      </xdr:nvCxnSpPr>
      <xdr:spPr>
        <a:xfrm flipH="1" flipV="1">
          <a:off x="3339844" y="26746268"/>
          <a:ext cx="43478" cy="1499480"/>
        </a:xfrm>
        <a:prstGeom prst="straightConnector1">
          <a:avLst/>
        </a:prstGeom>
        <a:ln w="57150">
          <a:solidFill>
            <a:srgbClr val="FFC000"/>
          </a:solidFill>
          <a:miter/>
          <a:tailEnd type="triangle" w="med" len="med"/>
        </a:ln>
      </xdr:spPr>
    </xdr:cxnSp>
    <xdr:clientData/>
  </xdr:twoCellAnchor>
  <xdr:twoCellAnchor>
    <xdr:from>
      <xdr:col>0</xdr:col>
      <xdr:colOff>1174988</xdr:colOff>
      <xdr:row>65</xdr:row>
      <xdr:rowOff>397934</xdr:rowOff>
    </xdr:from>
    <xdr:to>
      <xdr:col>0</xdr:col>
      <xdr:colOff>3102406</xdr:colOff>
      <xdr:row>66</xdr:row>
      <xdr:rowOff>179948</xdr:rowOff>
    </xdr:to>
    <xdr:cxnSp macro="">
      <xdr:nvCxnSpPr>
        <xdr:cNvPr id="19" name="Gerade Verbindung mit Pfeil 26">
          <a:extLst>
            <a:ext uri="{FF2B5EF4-FFF2-40B4-BE49-F238E27FC236}">
              <a16:creationId xmlns:a16="http://schemas.microsoft.com/office/drawing/2014/main" id="{71774B2D-2FD4-460B-B08A-42BCABACEFEE}"/>
            </a:ext>
          </a:extLst>
        </xdr:cNvPr>
        <xdr:cNvCxnSpPr/>
      </xdr:nvCxnSpPr>
      <xdr:spPr>
        <a:xfrm flipH="1">
          <a:off x="1174988" y="23562734"/>
          <a:ext cx="1927418" cy="1179014"/>
        </a:xfrm>
        <a:prstGeom prst="straightConnector1">
          <a:avLst/>
        </a:prstGeom>
        <a:ln w="57150">
          <a:solidFill>
            <a:srgbClr val="FFC000"/>
          </a:solidFill>
          <a:miter/>
          <a:tailEnd type="triangle" w="med" len="med"/>
        </a:ln>
      </xdr:spPr>
    </xdr:cxnSp>
    <xdr:clientData/>
  </xdr:twoCellAnchor>
  <xdr:twoCellAnchor>
    <xdr:from>
      <xdr:col>0</xdr:col>
      <xdr:colOff>5617581</xdr:colOff>
      <xdr:row>65</xdr:row>
      <xdr:rowOff>1072308</xdr:rowOff>
    </xdr:from>
    <xdr:to>
      <xdr:col>0</xdr:col>
      <xdr:colOff>9546714</xdr:colOff>
      <xdr:row>65</xdr:row>
      <xdr:rowOff>1180176</xdr:rowOff>
    </xdr:to>
    <xdr:cxnSp macro="">
      <xdr:nvCxnSpPr>
        <xdr:cNvPr id="20" name="Gerade Verbindung mit Pfeil 27">
          <a:extLst>
            <a:ext uri="{FF2B5EF4-FFF2-40B4-BE49-F238E27FC236}">
              <a16:creationId xmlns:a16="http://schemas.microsoft.com/office/drawing/2014/main" id="{5B989C52-D97A-47DC-9BBB-A9AF2EE7F4C3}"/>
            </a:ext>
          </a:extLst>
        </xdr:cNvPr>
        <xdr:cNvCxnSpPr/>
      </xdr:nvCxnSpPr>
      <xdr:spPr>
        <a:xfrm flipH="1">
          <a:off x="5617581" y="24237108"/>
          <a:ext cx="3929133" cy="107868"/>
        </a:xfrm>
        <a:prstGeom prst="straightConnector1">
          <a:avLst/>
        </a:prstGeom>
        <a:ln w="57150">
          <a:solidFill>
            <a:srgbClr val="FFC000"/>
          </a:solidFill>
          <a:miter/>
          <a:tailEnd type="triangle" w="med" len="med"/>
        </a:ln>
      </xdr:spPr>
    </xdr:cxnSp>
    <xdr:clientData/>
  </xdr:twoCellAnchor>
  <xdr:twoCellAnchor>
    <xdr:from>
      <xdr:col>0</xdr:col>
      <xdr:colOff>3221184</xdr:colOff>
      <xdr:row>72</xdr:row>
      <xdr:rowOff>215880</xdr:rowOff>
    </xdr:from>
    <xdr:to>
      <xdr:col>0</xdr:col>
      <xdr:colOff>7929272</xdr:colOff>
      <xdr:row>73</xdr:row>
      <xdr:rowOff>10959</xdr:rowOff>
    </xdr:to>
    <xdr:cxnSp macro="">
      <xdr:nvCxnSpPr>
        <xdr:cNvPr id="21" name="Gerade Verbindung mit Pfeil 28">
          <a:extLst>
            <a:ext uri="{FF2B5EF4-FFF2-40B4-BE49-F238E27FC236}">
              <a16:creationId xmlns:a16="http://schemas.microsoft.com/office/drawing/2014/main" id="{717B1250-4E06-4B0C-80E5-E4069855FD1E}"/>
            </a:ext>
          </a:extLst>
        </xdr:cNvPr>
        <xdr:cNvCxnSpPr/>
      </xdr:nvCxnSpPr>
      <xdr:spPr>
        <a:xfrm>
          <a:off x="3221184" y="26022280"/>
          <a:ext cx="4708088" cy="23679"/>
        </a:xfrm>
        <a:prstGeom prst="straightConnector1">
          <a:avLst/>
        </a:prstGeom>
        <a:ln w="57150">
          <a:solidFill>
            <a:srgbClr val="FFC000"/>
          </a:solidFill>
          <a:miter/>
          <a:tailEnd type="triangle" w="med" len="med"/>
        </a:ln>
      </xdr:spPr>
    </xdr:cxnSp>
    <xdr:clientData/>
  </xdr:twoCellAnchor>
  <xdr:twoCellAnchor>
    <xdr:from>
      <xdr:col>0</xdr:col>
      <xdr:colOff>3640640</xdr:colOff>
      <xdr:row>79</xdr:row>
      <xdr:rowOff>28576</xdr:rowOff>
    </xdr:from>
    <xdr:to>
      <xdr:col>0</xdr:col>
      <xdr:colOff>8408510</xdr:colOff>
      <xdr:row>85</xdr:row>
      <xdr:rowOff>110293</xdr:rowOff>
    </xdr:to>
    <xdr:cxnSp macro="">
      <xdr:nvCxnSpPr>
        <xdr:cNvPr id="22" name="Gerade Verbindung mit Pfeil 29">
          <a:extLst>
            <a:ext uri="{FF2B5EF4-FFF2-40B4-BE49-F238E27FC236}">
              <a16:creationId xmlns:a16="http://schemas.microsoft.com/office/drawing/2014/main" id="{6AFC15BA-CA9B-4877-8EBC-84F9DCE27EC2}"/>
            </a:ext>
          </a:extLst>
        </xdr:cNvPr>
        <xdr:cNvCxnSpPr/>
      </xdr:nvCxnSpPr>
      <xdr:spPr>
        <a:xfrm flipH="1" flipV="1">
          <a:off x="3640640" y="28476576"/>
          <a:ext cx="4767870" cy="1453317"/>
        </a:xfrm>
        <a:prstGeom prst="straightConnector1">
          <a:avLst/>
        </a:prstGeom>
        <a:ln w="57150">
          <a:solidFill>
            <a:srgbClr val="FFC000"/>
          </a:solidFill>
          <a:miter/>
          <a:tailEnd type="triangle" w="med" len="med"/>
        </a:ln>
      </xdr:spPr>
    </xdr:cxnSp>
    <xdr:clientData/>
  </xdr:twoCellAnchor>
  <xdr:twoCellAnchor>
    <xdr:from>
      <xdr:col>0</xdr:col>
      <xdr:colOff>3973628</xdr:colOff>
      <xdr:row>86</xdr:row>
      <xdr:rowOff>53929</xdr:rowOff>
    </xdr:from>
    <xdr:to>
      <xdr:col>0</xdr:col>
      <xdr:colOff>8408076</xdr:colOff>
      <xdr:row>86</xdr:row>
      <xdr:rowOff>77608</xdr:rowOff>
    </xdr:to>
    <xdr:cxnSp macro="">
      <xdr:nvCxnSpPr>
        <xdr:cNvPr id="23" name="Gerade Verbindung mit Pfeil 30">
          <a:extLst>
            <a:ext uri="{FF2B5EF4-FFF2-40B4-BE49-F238E27FC236}">
              <a16:creationId xmlns:a16="http://schemas.microsoft.com/office/drawing/2014/main" id="{E7A524B0-5EDA-42CF-9B3E-BBEF145CE0C9}"/>
            </a:ext>
          </a:extLst>
        </xdr:cNvPr>
        <xdr:cNvCxnSpPr/>
      </xdr:nvCxnSpPr>
      <xdr:spPr>
        <a:xfrm>
          <a:off x="3973628" y="30102129"/>
          <a:ext cx="4434448" cy="23679"/>
        </a:xfrm>
        <a:prstGeom prst="straightConnector1">
          <a:avLst/>
        </a:prstGeom>
        <a:ln w="57150">
          <a:solidFill>
            <a:srgbClr val="FFC000"/>
          </a:solidFill>
          <a:miter/>
          <a:tailEnd type="triangle" w="med" len="med"/>
        </a:ln>
      </xdr:spPr>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100852</xdr:colOff>
      <xdr:row>3</xdr:row>
      <xdr:rowOff>571500</xdr:rowOff>
    </xdr:from>
    <xdr:to>
      <xdr:col>8</xdr:col>
      <xdr:colOff>1557617</xdr:colOff>
      <xdr:row>9</xdr:row>
      <xdr:rowOff>280146</xdr:rowOff>
    </xdr:to>
    <xdr:sp macro="" textlink="languages_ex!B4">
      <xdr:nvSpPr>
        <xdr:cNvPr id="2" name="Textfeld 1">
          <a:extLst>
            <a:ext uri="{FF2B5EF4-FFF2-40B4-BE49-F238E27FC236}">
              <a16:creationId xmlns:a16="http://schemas.microsoft.com/office/drawing/2014/main" id="{67016CB4-5B32-4612-A72A-EC42E551D307}"/>
            </a:ext>
          </a:extLst>
        </xdr:cNvPr>
        <xdr:cNvSpPr txBox="1"/>
      </xdr:nvSpPr>
      <xdr:spPr>
        <a:xfrm>
          <a:off x="9204031" y="1986643"/>
          <a:ext cx="1456765" cy="1722503"/>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fld id="{DCC43612-DDAB-49BE-822C-AE030E6D4F94}" type="TxLink">
            <a:rPr lang="en-US" sz="1200" b="0" i="0" u="none" strike="noStrike">
              <a:solidFill>
                <a:schemeClr val="bg1"/>
              </a:solidFill>
              <a:latin typeface="+mn-lt"/>
              <a:ea typeface="+mn-ea"/>
              <a:cs typeface="Arial"/>
            </a:rPr>
            <a:pPr marL="0" indent="0" algn="l"/>
            <a:t>The cells marked in white are for guidance only and do not need to be filled out.</a:t>
          </a:fld>
          <a:endParaRPr lang="de-DE" sz="1200" b="0" i="0" u="none" strike="noStrike">
            <a:solidFill>
              <a:schemeClr val="bg1"/>
            </a:solidFill>
            <a:latin typeface="+mn-lt"/>
            <a:ea typeface="+mn-ea"/>
            <a:cs typeface="Arial"/>
          </a:endParaRPr>
        </a:p>
      </xdr:txBody>
    </xdr:sp>
    <xdr:clientData/>
  </xdr:twoCellAnchor>
  <xdr:twoCellAnchor>
    <xdr:from>
      <xdr:col>8</xdr:col>
      <xdr:colOff>106458</xdr:colOff>
      <xdr:row>0</xdr:row>
      <xdr:rowOff>0</xdr:rowOff>
    </xdr:from>
    <xdr:to>
      <xdr:col>10</xdr:col>
      <xdr:colOff>1047750</xdr:colOff>
      <xdr:row>2</xdr:row>
      <xdr:rowOff>268941</xdr:rowOff>
    </xdr:to>
    <xdr:sp macro="" textlink="languages_ex!B3">
      <xdr:nvSpPr>
        <xdr:cNvPr id="3" name="Textfeld 2">
          <a:extLst>
            <a:ext uri="{FF2B5EF4-FFF2-40B4-BE49-F238E27FC236}">
              <a16:creationId xmlns:a16="http://schemas.microsoft.com/office/drawing/2014/main" id="{1B194FE1-07AC-4FB3-AB09-3C9A1DE6832E}"/>
            </a:ext>
          </a:extLst>
        </xdr:cNvPr>
        <xdr:cNvSpPr txBox="1"/>
      </xdr:nvSpPr>
      <xdr:spPr>
        <a:xfrm>
          <a:off x="9209637" y="0"/>
          <a:ext cx="4234220" cy="89487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fld id="{14C18475-15DC-4772-A696-363DDCA1D948}" type="TxLink">
            <a:rPr lang="en-US" sz="1200" b="0" i="0" u="none" strike="noStrike">
              <a:solidFill>
                <a:schemeClr val="bg1"/>
              </a:solidFill>
              <a:latin typeface="+mn-lt"/>
              <a:ea typeface="+mn-ea"/>
              <a:cs typeface="Arial"/>
            </a:rPr>
            <a:pPr marL="0" indent="0" algn="l"/>
            <a:t>The daily working hours for a full-time position, as stated in the employment contract, are entered in the 'Day-equivalent' box. If you record the working hours in day equivalents per month, you must enter '1' in cell H2.</a:t>
          </a:fld>
          <a:endParaRPr lang="de-DE" sz="1200" b="0" i="0" u="none" strike="noStrike">
            <a:solidFill>
              <a:schemeClr val="bg1"/>
            </a:solidFill>
            <a:latin typeface="+mn-lt"/>
            <a:ea typeface="+mn-ea"/>
            <a:cs typeface="Arial"/>
          </a:endParaRPr>
        </a:p>
      </xdr:txBody>
    </xdr:sp>
    <xdr:clientData/>
  </xdr:twoCellAnchor>
  <xdr:twoCellAnchor>
    <xdr:from>
      <xdr:col>4</xdr:col>
      <xdr:colOff>95250</xdr:colOff>
      <xdr:row>10</xdr:row>
      <xdr:rowOff>44822</xdr:rowOff>
    </xdr:from>
    <xdr:to>
      <xdr:col>8</xdr:col>
      <xdr:colOff>22412</xdr:colOff>
      <xdr:row>12</xdr:row>
      <xdr:rowOff>112059</xdr:rowOff>
    </xdr:to>
    <xdr:sp macro="" textlink="languages_ex!B5">
      <xdr:nvSpPr>
        <xdr:cNvPr id="4" name="Abgerundetes Rechteck 2">
          <a:extLst>
            <a:ext uri="{FF2B5EF4-FFF2-40B4-BE49-F238E27FC236}">
              <a16:creationId xmlns:a16="http://schemas.microsoft.com/office/drawing/2014/main" id="{210A7579-C588-4B9A-8C9F-52BFC95A4287}"/>
            </a:ext>
          </a:extLst>
        </xdr:cNvPr>
        <xdr:cNvSpPr/>
      </xdr:nvSpPr>
      <xdr:spPr bwMode="auto">
        <a:xfrm>
          <a:off x="4272643" y="3759572"/>
          <a:ext cx="4852948" cy="638737"/>
        </a:xfrm>
        <a:prstGeom prst="roundRect">
          <a:avLst>
            <a:gd name="adj" fmla="val 16667"/>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78192D6F-B2F0-4FB9-A150-37A27486F7EC}" type="TxLink">
            <a:rPr lang="en-US" sz="1200" b="0" i="0" u="none" strike="noStrike">
              <a:solidFill>
                <a:schemeClr val="bg1"/>
              </a:solidFill>
              <a:latin typeface="+mn-lt"/>
              <a:ea typeface="+mn-ea"/>
              <a:cs typeface="Arial"/>
            </a:rPr>
            <a:pPr marL="0" indent="0" algn="l">
              <a:defRPr/>
            </a:pPr>
            <a:t>Select Yes/No to specify whether the cap in section 4 applies to the total costs (Total Personnel Costs) or to the costs in the EU project (Maximum declarable personnel costs).</a:t>
          </a:fld>
          <a:endParaRPr sz="1200" b="0" i="0" u="none" strike="noStrike">
            <a:solidFill>
              <a:schemeClr val="bg1"/>
            </a:solidFill>
            <a:latin typeface="+mn-lt"/>
            <a:ea typeface="+mn-ea"/>
            <a:cs typeface="Arial"/>
          </a:endParaRPr>
        </a:p>
      </xdr:txBody>
    </xdr:sp>
    <xdr:clientData/>
  </xdr:twoCellAnchor>
  <xdr:twoCellAnchor>
    <xdr:from>
      <xdr:col>10</xdr:col>
      <xdr:colOff>1411941</xdr:colOff>
      <xdr:row>0</xdr:row>
      <xdr:rowOff>11205</xdr:rowOff>
    </xdr:from>
    <xdr:to>
      <xdr:col>13</xdr:col>
      <xdr:colOff>829235</xdr:colOff>
      <xdr:row>2</xdr:row>
      <xdr:rowOff>324971</xdr:rowOff>
    </xdr:to>
    <xdr:sp macro="" textlink="languages_ex!B2">
      <xdr:nvSpPr>
        <xdr:cNvPr id="5" name="Textfeld 4">
          <a:extLst>
            <a:ext uri="{FF2B5EF4-FFF2-40B4-BE49-F238E27FC236}">
              <a16:creationId xmlns:a16="http://schemas.microsoft.com/office/drawing/2014/main" id="{D463B980-A443-4B69-ADDB-3134D91E548A}"/>
            </a:ext>
          </a:extLst>
        </xdr:cNvPr>
        <xdr:cNvSpPr txBox="1"/>
      </xdr:nvSpPr>
      <xdr:spPr>
        <a:xfrm>
          <a:off x="13828059" y="11205"/>
          <a:ext cx="3563470" cy="941295"/>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defRPr/>
          </a:pPr>
          <a:fld id="{9518CD10-097A-4811-8B1C-9E83C89F87DD}" type="TxLink">
            <a:rPr lang="en-US" sz="2000" b="1" i="0" u="none" strike="noStrike">
              <a:solidFill>
                <a:schemeClr val="bg1"/>
              </a:solidFill>
              <a:latin typeface="Calibri"/>
              <a:ea typeface="+mn-ea"/>
              <a:cs typeface="Calibri"/>
            </a:rPr>
            <a:pPr marL="0" indent="0" algn="ctr">
              <a:defRPr/>
            </a:pPr>
            <a:t>Further explanations can be found in the ‘Readme’ section.</a:t>
          </a:fld>
          <a:endParaRPr lang="de-DE" sz="2000" b="1">
            <a:solidFill>
              <a:schemeClr val="bg1"/>
            </a:solidFill>
            <a:latin typeface="+mn-lt"/>
            <a:ea typeface="+mn-ea"/>
            <a:cs typeface="+mn-cs"/>
          </a:endParaRPr>
        </a:p>
      </xdr:txBody>
    </xdr:sp>
    <xdr:clientData/>
  </xdr:twoCellAnchor>
  <xdr:twoCellAnchor>
    <xdr:from>
      <xdr:col>7</xdr:col>
      <xdr:colOff>1265464</xdr:colOff>
      <xdr:row>49</xdr:row>
      <xdr:rowOff>27214</xdr:rowOff>
    </xdr:from>
    <xdr:to>
      <xdr:col>10</xdr:col>
      <xdr:colOff>-1</xdr:colOff>
      <xdr:row>50</xdr:row>
      <xdr:rowOff>28577</xdr:rowOff>
    </xdr:to>
    <xdr:sp macro="" textlink="languages_ex!B6">
      <xdr:nvSpPr>
        <xdr:cNvPr id="11" name="Textfeld 10">
          <a:extLst>
            <a:ext uri="{FF2B5EF4-FFF2-40B4-BE49-F238E27FC236}">
              <a16:creationId xmlns:a16="http://schemas.microsoft.com/office/drawing/2014/main" id="{D75663FF-DE2F-43DC-B534-E3281D0B4706}"/>
            </a:ext>
          </a:extLst>
        </xdr:cNvPr>
        <xdr:cNvSpPr txBox="1"/>
      </xdr:nvSpPr>
      <xdr:spPr>
        <a:xfrm>
          <a:off x="9184821" y="14682107"/>
          <a:ext cx="3347357" cy="1103541"/>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C71B7D18-0441-4117-AE1E-00F4A7A30BA5}" type="TxLink">
            <a:rPr lang="en-US" sz="1200" b="0" i="0" u="none" strike="noStrike">
              <a:solidFill>
                <a:schemeClr val="bg1"/>
              </a:solidFill>
              <a:latin typeface="+mn-lt"/>
              <a:ea typeface="+mn-ea"/>
              <a:cs typeface="Arial"/>
            </a:rPr>
            <a:pPr marL="0" indent="0" algn="l">
              <a:defRPr/>
            </a:pPr>
            <a:t>Sections 2a and 2b are set up for each calendar year in your project. The reporting periods and relevant work packages should have already been transferred automatically from the Basic Project Data worksheet.</a:t>
          </a:fld>
          <a:endParaRPr lang="de-DE" sz="1200" b="0" i="0" u="none" strike="noStrike">
            <a:solidFill>
              <a:schemeClr val="bg1"/>
            </a:solidFill>
            <a:latin typeface="+mn-lt"/>
            <a:ea typeface="+mn-ea"/>
            <a:cs typeface="Arial"/>
          </a:endParaRPr>
        </a:p>
      </xdr:txBody>
    </xdr:sp>
    <xdr:clientData/>
  </xdr:twoCellAnchor>
  <xdr:twoCellAnchor>
    <xdr:from>
      <xdr:col>10</xdr:col>
      <xdr:colOff>97971</xdr:colOff>
      <xdr:row>49</xdr:row>
      <xdr:rowOff>2723</xdr:rowOff>
    </xdr:from>
    <xdr:to>
      <xdr:col>13</xdr:col>
      <xdr:colOff>650185</xdr:colOff>
      <xdr:row>50</xdr:row>
      <xdr:rowOff>28577</xdr:rowOff>
    </xdr:to>
    <xdr:sp macro="" textlink="languages_ex!B7">
      <xdr:nvSpPr>
        <xdr:cNvPr id="12" name="Textfeld 11">
          <a:extLst>
            <a:ext uri="{FF2B5EF4-FFF2-40B4-BE49-F238E27FC236}">
              <a16:creationId xmlns:a16="http://schemas.microsoft.com/office/drawing/2014/main" id="{1BA4DFAC-BD01-41F7-893B-DA5DADC3C7D8}"/>
            </a:ext>
          </a:extLst>
        </xdr:cNvPr>
        <xdr:cNvSpPr txBox="1"/>
      </xdr:nvSpPr>
      <xdr:spPr>
        <a:xfrm>
          <a:off x="12630150" y="14657616"/>
          <a:ext cx="4715999" cy="1128032"/>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2EDFE8F3-905C-4D76-9DFA-33038D35EF63}" type="TxLink">
            <a:rPr lang="en-US" sz="1200" b="0" i="0" u="none" strike="noStrike">
              <a:solidFill>
                <a:schemeClr val="bg1"/>
              </a:solidFill>
              <a:latin typeface="+mn-lt"/>
              <a:ea typeface="+mn-ea"/>
              <a:cs typeface="Arial"/>
            </a:rPr>
            <a:pPr marL="0" indent="0" algn="l">
              <a:defRPr/>
            </a:pPr>
            <a:t>Once the data about the project start and end, reporting periods and work packages have been entered into the ‘Basic Project Data’ worksheet and an “x” has been placed next to ‘involvement’, the relevant cells for editing in tables 2a and 2b will appear in yellow.
</a:t>
          </a:fld>
          <a:endParaRPr lang="de-DE" sz="1200" b="0" i="0" u="none" strike="noStrike">
            <a:solidFill>
              <a:schemeClr val="bg1"/>
            </a:solidFill>
            <a:latin typeface="+mn-lt"/>
            <a:ea typeface="+mn-ea"/>
            <a:cs typeface="Arial"/>
          </a:endParaRPr>
        </a:p>
      </xdr:txBody>
    </xdr:sp>
    <xdr:clientData/>
  </xdr:twoCellAnchor>
  <xdr:twoCellAnchor>
    <xdr:from>
      <xdr:col>10</xdr:col>
      <xdr:colOff>97970</xdr:colOff>
      <xdr:row>50</xdr:row>
      <xdr:rowOff>81642</xdr:rowOff>
    </xdr:from>
    <xdr:to>
      <xdr:col>13</xdr:col>
      <xdr:colOff>650184</xdr:colOff>
      <xdr:row>52</xdr:row>
      <xdr:rowOff>81642</xdr:rowOff>
    </xdr:to>
    <xdr:sp macro="" textlink="languages_ex!B8">
      <xdr:nvSpPr>
        <xdr:cNvPr id="13" name="Textfeld 12">
          <a:extLst>
            <a:ext uri="{FF2B5EF4-FFF2-40B4-BE49-F238E27FC236}">
              <a16:creationId xmlns:a16="http://schemas.microsoft.com/office/drawing/2014/main" id="{A1C742B0-2412-429F-847A-93622DFFE146}"/>
            </a:ext>
          </a:extLst>
        </xdr:cNvPr>
        <xdr:cNvSpPr txBox="1"/>
      </xdr:nvSpPr>
      <xdr:spPr>
        <a:xfrm>
          <a:off x="12630149" y="15838713"/>
          <a:ext cx="4715999" cy="312965"/>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0B714668-7E25-45E3-AA86-C9558135672B}" type="TxLink">
            <a:rPr lang="en-US" sz="1400" b="1" i="0" u="none" strike="noStrike">
              <a:solidFill>
                <a:schemeClr val="bg1"/>
              </a:solidFill>
              <a:latin typeface="+mn-lt"/>
              <a:ea typeface="+mn-ea"/>
              <a:cs typeface="Arial"/>
            </a:rPr>
            <a:pPr marL="0" indent="0" algn="l">
              <a:defRPr/>
            </a:pPr>
            <a:t>(This only works with Excel versions from 2019 onwards.)</a:t>
          </a:fld>
          <a:endParaRPr lang="de-DE" sz="1400" b="1" i="0" u="none" strike="noStrike">
            <a:solidFill>
              <a:schemeClr val="bg1"/>
            </a:solidFill>
            <a:latin typeface="+mn-lt"/>
            <a:ea typeface="+mn-ea"/>
            <a:cs typeface="Arial"/>
          </a:endParaRPr>
        </a:p>
      </xdr:txBody>
    </xdr:sp>
    <xdr:clientData/>
  </xdr:twoCellAnchor>
  <xdr:twoCellAnchor>
    <xdr:from>
      <xdr:col>10</xdr:col>
      <xdr:colOff>97971</xdr:colOff>
      <xdr:row>52</xdr:row>
      <xdr:rowOff>176895</xdr:rowOff>
    </xdr:from>
    <xdr:to>
      <xdr:col>13</xdr:col>
      <xdr:colOff>650185</xdr:colOff>
      <xdr:row>55</xdr:row>
      <xdr:rowOff>81644</xdr:rowOff>
    </xdr:to>
    <xdr:sp macro="" textlink="languages_ex!B9">
      <xdr:nvSpPr>
        <xdr:cNvPr id="14" name="Textfeld 13">
          <a:extLst>
            <a:ext uri="{FF2B5EF4-FFF2-40B4-BE49-F238E27FC236}">
              <a16:creationId xmlns:a16="http://schemas.microsoft.com/office/drawing/2014/main" id="{C71C0526-CE96-406E-9DE0-CDFB2A51FE76}"/>
            </a:ext>
          </a:extLst>
        </xdr:cNvPr>
        <xdr:cNvSpPr txBox="1"/>
      </xdr:nvSpPr>
      <xdr:spPr>
        <a:xfrm>
          <a:off x="12630150" y="16246931"/>
          <a:ext cx="4715999" cy="911677"/>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AA0ADA0E-CC6F-451F-B81F-C6A2088F2C5E}" type="TxLink">
            <a:rPr lang="en-US" sz="1200" b="0" i="0" u="none" strike="noStrike">
              <a:solidFill>
                <a:schemeClr val="bg1"/>
              </a:solidFill>
              <a:latin typeface="+mn-lt"/>
              <a:ea typeface="+mn-ea"/>
              <a:cs typeface="Arial"/>
            </a:rPr>
            <a:pPr marL="0" indent="0" algn="l">
              <a:defRPr/>
            </a:pPr>
            <a:t>Enter the full-time equivalents in the FTE column (not in percent, but as 1.0 for full-time) for all employment contracts of the respective person  at your institution (column E) and for the EU project to be invoiced (column H).</a:t>
          </a:fld>
          <a:endParaRPr lang="de-DE" sz="1200" b="0" i="0" u="none" strike="noStrike">
            <a:solidFill>
              <a:schemeClr val="bg1"/>
            </a:solidFill>
            <a:latin typeface="+mn-lt"/>
            <a:ea typeface="+mn-ea"/>
            <a:cs typeface="Arial"/>
          </a:endParaRPr>
        </a:p>
      </xdr:txBody>
    </xdr:sp>
    <xdr:clientData/>
  </xdr:twoCellAnchor>
  <xdr:twoCellAnchor>
    <xdr:from>
      <xdr:col>10</xdr:col>
      <xdr:colOff>97971</xdr:colOff>
      <xdr:row>55</xdr:row>
      <xdr:rowOff>138795</xdr:rowOff>
    </xdr:from>
    <xdr:to>
      <xdr:col>13</xdr:col>
      <xdr:colOff>650185</xdr:colOff>
      <xdr:row>58</xdr:row>
      <xdr:rowOff>122466</xdr:rowOff>
    </xdr:to>
    <xdr:sp macro="" textlink="languages_ex!B10">
      <xdr:nvSpPr>
        <xdr:cNvPr id="15" name="Textfeld 14">
          <a:extLst>
            <a:ext uri="{FF2B5EF4-FFF2-40B4-BE49-F238E27FC236}">
              <a16:creationId xmlns:a16="http://schemas.microsoft.com/office/drawing/2014/main" id="{0BCBC906-420C-4FD8-A4D9-6981094B3F55}"/>
            </a:ext>
          </a:extLst>
        </xdr:cNvPr>
        <xdr:cNvSpPr txBox="1"/>
      </xdr:nvSpPr>
      <xdr:spPr>
        <a:xfrm>
          <a:off x="12630150" y="17215759"/>
          <a:ext cx="4715999" cy="555171"/>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DE9C2527-D775-4CEE-9CDB-54BD170B432F}" type="TxLink">
            <a:rPr lang="en-US" sz="1200" b="0" i="0" u="none" strike="noStrike">
              <a:solidFill>
                <a:schemeClr val="bg1"/>
              </a:solidFill>
              <a:latin typeface="+mn-lt"/>
              <a:ea typeface="+mn-ea"/>
              <a:cs typeface="Arial"/>
            </a:rPr>
            <a:pPr marL="0" indent="0" algn="l">
              <a:defRPr/>
            </a:pPr>
            <a:t>Enter the total personnel costs (column G) and the project-related costs (column J).</a:t>
          </a:fld>
          <a:endParaRPr lang="de-DE" sz="1200" b="0" i="0" u="none" strike="noStrike">
            <a:solidFill>
              <a:schemeClr val="bg1"/>
            </a:solidFill>
            <a:latin typeface="+mn-lt"/>
            <a:ea typeface="+mn-ea"/>
            <a:cs typeface="Arial"/>
          </a:endParaRPr>
        </a:p>
      </xdr:txBody>
    </xdr:sp>
    <xdr:clientData/>
  </xdr:twoCellAnchor>
  <xdr:twoCellAnchor>
    <xdr:from>
      <xdr:col>10</xdr:col>
      <xdr:colOff>97971</xdr:colOff>
      <xdr:row>58</xdr:row>
      <xdr:rowOff>176896</xdr:rowOff>
    </xdr:from>
    <xdr:to>
      <xdr:col>13</xdr:col>
      <xdr:colOff>669235</xdr:colOff>
      <xdr:row>62</xdr:row>
      <xdr:rowOff>95251</xdr:rowOff>
    </xdr:to>
    <xdr:sp macro="" textlink="languages_ex!B11">
      <xdr:nvSpPr>
        <xdr:cNvPr id="16" name="Textfeld 15">
          <a:extLst>
            <a:ext uri="{FF2B5EF4-FFF2-40B4-BE49-F238E27FC236}">
              <a16:creationId xmlns:a16="http://schemas.microsoft.com/office/drawing/2014/main" id="{D1C64E77-8A67-4BF9-9312-8D4BFD598465}"/>
            </a:ext>
          </a:extLst>
        </xdr:cNvPr>
        <xdr:cNvSpPr txBox="1"/>
      </xdr:nvSpPr>
      <xdr:spPr>
        <a:xfrm>
          <a:off x="12630150" y="17825360"/>
          <a:ext cx="4735049" cy="680355"/>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3D7BEC54-8142-4086-A754-1A3F88460399}" type="TxLink">
            <a:rPr lang="en-US" sz="1200" b="0" i="0" u="none" strike="noStrike">
              <a:solidFill>
                <a:schemeClr val="bg1"/>
              </a:solidFill>
              <a:latin typeface="Calibri"/>
              <a:ea typeface="+mn-ea"/>
              <a:cs typeface="Calibri"/>
            </a:rPr>
            <a:pPr marL="0" indent="0" algn="l">
              <a:defRPr/>
            </a:pPr>
            <a:t>Column F shows the maximum declarable day equivalents, i.e. the target working time across all contracts and projects, which is relevant for calculating the daily rate.</a:t>
          </a:fld>
          <a:endParaRPr lang="de-DE" sz="1400" b="0" i="0" u="none" strike="noStrike">
            <a:solidFill>
              <a:schemeClr val="bg1"/>
            </a:solidFill>
            <a:latin typeface="+mn-lt"/>
            <a:ea typeface="+mn-ea"/>
            <a:cs typeface="Arial"/>
          </a:endParaRPr>
        </a:p>
      </xdr:txBody>
    </xdr:sp>
    <xdr:clientData/>
  </xdr:twoCellAnchor>
  <xdr:twoCellAnchor>
    <xdr:from>
      <xdr:col>10</xdr:col>
      <xdr:colOff>97971</xdr:colOff>
      <xdr:row>62</xdr:row>
      <xdr:rowOff>152403</xdr:rowOff>
    </xdr:from>
    <xdr:to>
      <xdr:col>13</xdr:col>
      <xdr:colOff>650185</xdr:colOff>
      <xdr:row>66</xdr:row>
      <xdr:rowOff>54429</xdr:rowOff>
    </xdr:to>
    <xdr:sp macro="" textlink="languages_ex!B12">
      <xdr:nvSpPr>
        <xdr:cNvPr id="17" name="Textfeld 16">
          <a:extLst>
            <a:ext uri="{FF2B5EF4-FFF2-40B4-BE49-F238E27FC236}">
              <a16:creationId xmlns:a16="http://schemas.microsoft.com/office/drawing/2014/main" id="{FBB634B8-D481-4015-AC76-D2D4EBE9F426}"/>
            </a:ext>
          </a:extLst>
        </xdr:cNvPr>
        <xdr:cNvSpPr txBox="1"/>
      </xdr:nvSpPr>
      <xdr:spPr>
        <a:xfrm>
          <a:off x="12630150" y="18562867"/>
          <a:ext cx="4715999" cy="664026"/>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4CFBE0A0-B1B2-4ED5-91F0-FAAFC18022F5}" type="TxLink">
            <a:rPr lang="en-US" sz="1200" b="0" i="0" u="none" strike="noStrike">
              <a:solidFill>
                <a:schemeClr val="bg1"/>
              </a:solidFill>
              <a:latin typeface="Calibri"/>
              <a:ea typeface="+mn-ea"/>
              <a:cs typeface="Calibri"/>
            </a:rPr>
            <a:pPr marL="0" indent="0" algn="l">
              <a:defRPr/>
            </a:pPr>
            <a:t>To calculate the FTE, you need the person's contract data. Please note that each month is considered to have exactly 30 days.</a:t>
          </a:fld>
          <a:endParaRPr lang="de-DE" sz="1400" b="0" i="0" u="none" strike="noStrike">
            <a:solidFill>
              <a:schemeClr val="bg1"/>
            </a:solidFill>
            <a:latin typeface="+mn-lt"/>
            <a:ea typeface="+mn-ea"/>
            <a:cs typeface="Arial"/>
          </a:endParaRPr>
        </a:p>
      </xdr:txBody>
    </xdr:sp>
    <xdr:clientData/>
  </xdr:twoCellAnchor>
  <xdr:twoCellAnchor>
    <xdr:from>
      <xdr:col>31</xdr:col>
      <xdr:colOff>152398</xdr:colOff>
      <xdr:row>52</xdr:row>
      <xdr:rowOff>220437</xdr:rowOff>
    </xdr:from>
    <xdr:to>
      <xdr:col>33</xdr:col>
      <xdr:colOff>544286</xdr:colOff>
      <xdr:row>54</xdr:row>
      <xdr:rowOff>40821</xdr:rowOff>
    </xdr:to>
    <xdr:sp macro="" textlink="languages_ex!B13">
      <xdr:nvSpPr>
        <xdr:cNvPr id="18" name="Textfeld 17">
          <a:extLst>
            <a:ext uri="{FF2B5EF4-FFF2-40B4-BE49-F238E27FC236}">
              <a16:creationId xmlns:a16="http://schemas.microsoft.com/office/drawing/2014/main" id="{BC4D1B2A-7217-40E8-94DD-5980BE54AB7E}"/>
            </a:ext>
          </a:extLst>
        </xdr:cNvPr>
        <xdr:cNvSpPr txBox="1"/>
      </xdr:nvSpPr>
      <xdr:spPr>
        <a:xfrm>
          <a:off x="24318684" y="16290473"/>
          <a:ext cx="3358245" cy="636812"/>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5D53C193-6309-4884-837B-14620E957B0F}" type="TxLink">
            <a:rPr lang="en-US" sz="1200" b="0" i="0" u="none" strike="noStrike">
              <a:solidFill>
                <a:schemeClr val="bg1"/>
              </a:solidFill>
              <a:latin typeface="+mn-lt"/>
              <a:ea typeface="+mn-ea"/>
              <a:cs typeface="Arial"/>
            </a:rPr>
            <a:pPr marL="0" indent="0" algn="l">
              <a:defRPr/>
            </a:pPr>
            <a:t>In section 2b, enter the documented working time in hours for each work package. </a:t>
          </a:fld>
          <a:endParaRPr lang="de-DE" sz="1200" b="0" i="0" u="none" strike="noStrike">
            <a:solidFill>
              <a:schemeClr val="bg1"/>
            </a:solidFill>
            <a:latin typeface="+mn-lt"/>
            <a:ea typeface="+mn-ea"/>
            <a:cs typeface="Arial"/>
          </a:endParaRPr>
        </a:p>
      </xdr:txBody>
    </xdr:sp>
    <xdr:clientData/>
  </xdr:twoCellAnchor>
  <xdr:twoCellAnchor>
    <xdr:from>
      <xdr:col>31</xdr:col>
      <xdr:colOff>152398</xdr:colOff>
      <xdr:row>54</xdr:row>
      <xdr:rowOff>95254</xdr:rowOff>
    </xdr:from>
    <xdr:to>
      <xdr:col>33</xdr:col>
      <xdr:colOff>544286</xdr:colOff>
      <xdr:row>59</xdr:row>
      <xdr:rowOff>42754</xdr:rowOff>
    </xdr:to>
    <xdr:sp macro="" textlink="languages_ex!B14">
      <xdr:nvSpPr>
        <xdr:cNvPr id="19" name="Textfeld 18">
          <a:extLst>
            <a:ext uri="{FF2B5EF4-FFF2-40B4-BE49-F238E27FC236}">
              <a16:creationId xmlns:a16="http://schemas.microsoft.com/office/drawing/2014/main" id="{D1ED377A-18E3-4E8B-9629-26EEC0D3E46C}"/>
            </a:ext>
          </a:extLst>
        </xdr:cNvPr>
        <xdr:cNvSpPr txBox="1"/>
      </xdr:nvSpPr>
      <xdr:spPr>
        <a:xfrm>
          <a:off x="24318684" y="16981718"/>
          <a:ext cx="3358245" cy="900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3D9FFDC8-3DA1-4870-A23E-83F63AC375B5}" type="TxLink">
            <a:rPr lang="en-US" sz="1200" b="0" i="0" u="none" strike="noStrike">
              <a:solidFill>
                <a:schemeClr val="bg1"/>
              </a:solidFill>
              <a:latin typeface="+mn-lt"/>
              <a:ea typeface="+mn-ea"/>
              <a:cs typeface="Arial"/>
            </a:rPr>
            <a:pPr marL="0" indent="0" algn="l">
              <a:defRPr/>
            </a:pPr>
            <a:t>If you record the working hours in day equivalents per month, you must enter ‘1’ in cell H2. For more details, see the ‘Mustermann’ example. </a:t>
          </a:fld>
          <a:endParaRPr lang="de-DE" sz="1200" b="0" i="0" u="none" strike="noStrike">
            <a:solidFill>
              <a:schemeClr val="bg1"/>
            </a:solidFill>
            <a:latin typeface="+mn-lt"/>
            <a:ea typeface="+mn-ea"/>
            <a:cs typeface="Arial"/>
          </a:endParaRPr>
        </a:p>
      </xdr:txBody>
    </xdr:sp>
    <xdr:clientData/>
  </xdr:twoCellAnchor>
  <xdr:twoCellAnchor>
    <xdr:from>
      <xdr:col>31</xdr:col>
      <xdr:colOff>152398</xdr:colOff>
      <xdr:row>59</xdr:row>
      <xdr:rowOff>97975</xdr:rowOff>
    </xdr:from>
    <xdr:to>
      <xdr:col>33</xdr:col>
      <xdr:colOff>544286</xdr:colOff>
      <xdr:row>65</xdr:row>
      <xdr:rowOff>34975</xdr:rowOff>
    </xdr:to>
    <xdr:sp macro="" textlink="languages_ex!B15">
      <xdr:nvSpPr>
        <xdr:cNvPr id="20" name="Textfeld 19">
          <a:extLst>
            <a:ext uri="{FF2B5EF4-FFF2-40B4-BE49-F238E27FC236}">
              <a16:creationId xmlns:a16="http://schemas.microsoft.com/office/drawing/2014/main" id="{6A32F5D8-F7B4-47C5-9F9D-74813164ABC9}"/>
            </a:ext>
          </a:extLst>
        </xdr:cNvPr>
        <xdr:cNvSpPr txBox="1"/>
      </xdr:nvSpPr>
      <xdr:spPr>
        <a:xfrm>
          <a:off x="24318684" y="17936939"/>
          <a:ext cx="3358245" cy="1080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9204476C-1650-4BFB-A5FC-022A7C9A22F6}" type="TxLink">
            <a:rPr lang="en-US" sz="1200" b="0" i="0" u="none" strike="noStrike">
              <a:solidFill>
                <a:schemeClr val="bg1"/>
              </a:solidFill>
              <a:latin typeface="+mn-lt"/>
              <a:ea typeface="+mn-ea"/>
              <a:cs typeface="Arial"/>
            </a:rPr>
            <a:pPr marL="0" indent="0" algn="l">
              <a:defRPr/>
            </a:pPr>
            <a:t>In this template, hours are converted into day equivalents per calendar year in the bottom row of section 2b. This shows the day equivalents worked in the action, i.e. the actual working time.</a:t>
          </a:fld>
          <a:endParaRPr lang="de-DE" sz="1200" b="0" i="0" u="none" strike="noStrike">
            <a:solidFill>
              <a:schemeClr val="bg1"/>
            </a:solidFill>
            <a:latin typeface="+mn-lt"/>
            <a:ea typeface="+mn-ea"/>
            <a:cs typeface="Arial"/>
          </a:endParaRPr>
        </a:p>
      </xdr:txBody>
    </xdr:sp>
    <xdr:clientData/>
  </xdr:twoCellAnchor>
  <xdr:twoCellAnchor>
    <xdr:from>
      <xdr:col>13</xdr:col>
      <xdr:colOff>100691</xdr:colOff>
      <xdr:row>32</xdr:row>
      <xdr:rowOff>195944</xdr:rowOff>
    </xdr:from>
    <xdr:to>
      <xdr:col>19</xdr:col>
      <xdr:colOff>37691</xdr:colOff>
      <xdr:row>33</xdr:row>
      <xdr:rowOff>799152</xdr:rowOff>
    </xdr:to>
    <xdr:sp macro="" textlink="languages_ex!B16">
      <xdr:nvSpPr>
        <xdr:cNvPr id="21" name="Textfeld 20">
          <a:extLst>
            <a:ext uri="{FF2B5EF4-FFF2-40B4-BE49-F238E27FC236}">
              <a16:creationId xmlns:a16="http://schemas.microsoft.com/office/drawing/2014/main" id="{C3A720B8-E670-4798-B436-061B4EC1B275}"/>
            </a:ext>
          </a:extLst>
        </xdr:cNvPr>
        <xdr:cNvSpPr txBox="1">
          <a:spLocks/>
        </xdr:cNvSpPr>
      </xdr:nvSpPr>
      <xdr:spPr>
        <a:xfrm>
          <a:off x="16796655" y="9911444"/>
          <a:ext cx="5652000" cy="807315"/>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848DA98A-A20C-4144-8971-755CEADECA84}" type="TxLink">
            <a:rPr lang="en-US" sz="1200" b="0" i="0" u="none" strike="noStrike">
              <a:solidFill>
                <a:schemeClr val="bg1"/>
              </a:solidFill>
              <a:latin typeface="+mn-lt"/>
              <a:ea typeface="+mn-ea"/>
              <a:cs typeface="Arial"/>
            </a:rPr>
            <a:pPr marL="0" indent="0" algn="l">
              <a:defRPr/>
            </a:pPr>
            <a:t>Section 3 is used to determine the daily rate and the cap of 215 day equivalents per calendar year or pro rata for part-time employment. If the reporting period changes during the current year, two daily rates are calculated.</a:t>
          </a:fld>
          <a:endParaRPr lang="de-DE" sz="1200" b="0" i="0" u="none" strike="noStrike">
            <a:solidFill>
              <a:schemeClr val="bg1"/>
            </a:solidFill>
            <a:latin typeface="+mn-lt"/>
            <a:ea typeface="+mn-ea"/>
            <a:cs typeface="Arial"/>
          </a:endParaRPr>
        </a:p>
      </xdr:txBody>
    </xdr:sp>
    <xdr:clientData/>
  </xdr:twoCellAnchor>
  <xdr:twoCellAnchor>
    <xdr:from>
      <xdr:col>13</xdr:col>
      <xdr:colOff>100691</xdr:colOff>
      <xdr:row>33</xdr:row>
      <xdr:rowOff>865415</xdr:rowOff>
    </xdr:from>
    <xdr:to>
      <xdr:col>19</xdr:col>
      <xdr:colOff>37691</xdr:colOff>
      <xdr:row>35</xdr:row>
      <xdr:rowOff>38457</xdr:rowOff>
    </xdr:to>
    <xdr:sp macro="" textlink="languages_ex!B17">
      <xdr:nvSpPr>
        <xdr:cNvPr id="22" name="Textfeld 21">
          <a:extLst>
            <a:ext uri="{FF2B5EF4-FFF2-40B4-BE49-F238E27FC236}">
              <a16:creationId xmlns:a16="http://schemas.microsoft.com/office/drawing/2014/main" id="{B3D9382D-AF9F-4F1E-BA6A-897FB7F3B94B}"/>
            </a:ext>
          </a:extLst>
        </xdr:cNvPr>
        <xdr:cNvSpPr txBox="1">
          <a:spLocks/>
        </xdr:cNvSpPr>
      </xdr:nvSpPr>
      <xdr:spPr>
        <a:xfrm>
          <a:off x="16796655" y="10785022"/>
          <a:ext cx="5652000" cy="520149"/>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3B0D4415-0FA4-4971-99BD-CA891133537E}" type="TxLink">
            <a:rPr lang="en-US" sz="1100" b="0" i="0" u="none" strike="noStrike">
              <a:solidFill>
                <a:schemeClr val="bg1"/>
              </a:solidFill>
              <a:latin typeface="+mn-lt"/>
              <a:ea typeface="+mn-ea"/>
              <a:cs typeface="Calibri"/>
            </a:rPr>
            <a:pPr marL="0" indent="0" algn="l">
              <a:defRPr/>
            </a:pPr>
            <a:t>Here, the maximum number of day equivalents that may be reported per reporting period is broken down for each calendar year and automatically capped if necessary. </a:t>
          </a:fld>
          <a:endParaRPr lang="de-DE" sz="1200" b="0" i="0" u="none" strike="noStrike">
            <a:solidFill>
              <a:schemeClr val="bg1"/>
            </a:solidFill>
            <a:latin typeface="+mn-lt"/>
            <a:ea typeface="+mn-ea"/>
            <a:cs typeface="Arial"/>
          </a:endParaRPr>
        </a:p>
      </xdr:txBody>
    </xdr:sp>
    <xdr:clientData/>
  </xdr:twoCellAnchor>
  <xdr:twoCellAnchor>
    <xdr:from>
      <xdr:col>13</xdr:col>
      <xdr:colOff>100691</xdr:colOff>
      <xdr:row>35</xdr:row>
      <xdr:rowOff>117022</xdr:rowOff>
    </xdr:from>
    <xdr:to>
      <xdr:col>19</xdr:col>
      <xdr:colOff>37691</xdr:colOff>
      <xdr:row>36</xdr:row>
      <xdr:rowOff>233963</xdr:rowOff>
    </xdr:to>
    <xdr:sp macro="" textlink="languages_ex!B18">
      <xdr:nvSpPr>
        <xdr:cNvPr id="23" name="Textfeld 22">
          <a:extLst>
            <a:ext uri="{FF2B5EF4-FFF2-40B4-BE49-F238E27FC236}">
              <a16:creationId xmlns:a16="http://schemas.microsoft.com/office/drawing/2014/main" id="{A6431B1F-F1E2-461A-8183-58426494E110}"/>
            </a:ext>
          </a:extLst>
        </xdr:cNvPr>
        <xdr:cNvSpPr txBox="1">
          <a:spLocks/>
        </xdr:cNvSpPr>
      </xdr:nvSpPr>
      <xdr:spPr>
        <a:xfrm>
          <a:off x="16796655" y="11383736"/>
          <a:ext cx="5652000" cy="307441"/>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6F51295D-FAAF-4361-820E-813F47E1A182}" type="TxLink">
            <a:rPr lang="en-US" sz="1100" b="0" i="0" u="none" strike="noStrike">
              <a:solidFill>
                <a:schemeClr val="bg1"/>
              </a:solidFill>
              <a:latin typeface="+mn-lt"/>
              <a:ea typeface="+mn-ea"/>
              <a:cs typeface="Calibri"/>
            </a:rPr>
            <a:pPr marL="0" indent="0" algn="l">
              <a:defRPr/>
            </a:pPr>
            <a:t>In column K, if ‘yes’ is selected for cell D11, the target working time in the project is capped. </a:t>
          </a:fld>
          <a:endParaRPr lang="de-DE" sz="1200" b="0" i="0" u="none" strike="noStrike">
            <a:solidFill>
              <a:schemeClr val="bg1"/>
            </a:solidFill>
            <a:latin typeface="+mn-lt"/>
            <a:ea typeface="+mn-ea"/>
            <a:cs typeface="Arial"/>
          </a:endParaRPr>
        </a:p>
      </xdr:txBody>
    </xdr:sp>
    <xdr:clientData/>
  </xdr:twoCellAnchor>
  <xdr:twoCellAnchor>
    <xdr:from>
      <xdr:col>13</xdr:col>
      <xdr:colOff>100691</xdr:colOff>
      <xdr:row>37</xdr:row>
      <xdr:rowOff>81644</xdr:rowOff>
    </xdr:from>
    <xdr:to>
      <xdr:col>19</xdr:col>
      <xdr:colOff>37691</xdr:colOff>
      <xdr:row>39</xdr:row>
      <xdr:rowOff>214883</xdr:rowOff>
    </xdr:to>
    <xdr:sp macro="" textlink="languages_ex!B19">
      <xdr:nvSpPr>
        <xdr:cNvPr id="24" name="Textfeld 23">
          <a:extLst>
            <a:ext uri="{FF2B5EF4-FFF2-40B4-BE49-F238E27FC236}">
              <a16:creationId xmlns:a16="http://schemas.microsoft.com/office/drawing/2014/main" id="{C2A99E3F-5710-48F4-8898-1C03C7FC7079}"/>
            </a:ext>
          </a:extLst>
        </xdr:cNvPr>
        <xdr:cNvSpPr txBox="1">
          <a:spLocks/>
        </xdr:cNvSpPr>
      </xdr:nvSpPr>
      <xdr:spPr>
        <a:xfrm>
          <a:off x="16796655" y="11783787"/>
          <a:ext cx="5652000" cy="623096"/>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70A7C9E9-495E-4B9C-B869-00263D47AD19}" type="TxLink">
            <a:rPr lang="en-US" sz="1100" b="0" i="0" u="none" strike="noStrike">
              <a:solidFill>
                <a:schemeClr val="bg1"/>
              </a:solidFill>
              <a:latin typeface="+mn-lt"/>
              <a:ea typeface="+mn-ea"/>
              <a:cs typeface="Calibri"/>
            </a:rPr>
            <a:pPr marL="0" indent="0" algn="l">
              <a:defRPr/>
            </a:pPr>
            <a:t>If ‘no’ is selected for cell D11, it is possible to report overtime in the project if this is within the person's target working time across all projects and contracts (maximum declarable day equivalents). </a:t>
          </a:fld>
          <a:endParaRPr lang="de-DE" sz="1100" b="0" i="0" u="none" strike="noStrike">
            <a:solidFill>
              <a:schemeClr val="bg1"/>
            </a:solidFill>
            <a:latin typeface="+mn-lt"/>
            <a:ea typeface="+mn-ea"/>
            <a:cs typeface="Calibri"/>
          </a:endParaRPr>
        </a:p>
      </xdr:txBody>
    </xdr:sp>
    <xdr:clientData/>
  </xdr:twoCellAnchor>
  <xdr:twoCellAnchor>
    <xdr:from>
      <xdr:col>13</xdr:col>
      <xdr:colOff>100691</xdr:colOff>
      <xdr:row>40</xdr:row>
      <xdr:rowOff>68037</xdr:rowOff>
    </xdr:from>
    <xdr:to>
      <xdr:col>19</xdr:col>
      <xdr:colOff>37691</xdr:colOff>
      <xdr:row>43</xdr:row>
      <xdr:rowOff>24074</xdr:rowOff>
    </xdr:to>
    <xdr:sp macro="" textlink="languages_ex!B20">
      <xdr:nvSpPr>
        <xdr:cNvPr id="25" name="Textfeld 24">
          <a:extLst>
            <a:ext uri="{FF2B5EF4-FFF2-40B4-BE49-F238E27FC236}">
              <a16:creationId xmlns:a16="http://schemas.microsoft.com/office/drawing/2014/main" id="{2360F4DE-1D01-4A07-A28D-1758A29229DA}"/>
            </a:ext>
          </a:extLst>
        </xdr:cNvPr>
        <xdr:cNvSpPr txBox="1">
          <a:spLocks/>
        </xdr:cNvSpPr>
      </xdr:nvSpPr>
      <xdr:spPr>
        <a:xfrm>
          <a:off x="16796655" y="12504966"/>
          <a:ext cx="5652000" cy="690822"/>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432BE3A1-B570-43E3-A0D0-5A74C0EE42A5}" type="TxLink">
            <a:rPr lang="en-US" sz="1100" b="0" i="0" u="none" strike="noStrike">
              <a:solidFill>
                <a:schemeClr val="bg1"/>
              </a:solidFill>
              <a:latin typeface="+mn-lt"/>
              <a:ea typeface="+mn-ea"/>
              <a:cs typeface="Calibri"/>
            </a:rPr>
            <a:pPr marL="0" indent="0" algn="l">
              <a:defRPr/>
            </a:pPr>
            <a:t>In column M, the eligible costs per calendar year are calculated within a reporting period (please note: the capping of costs at the project level or at the total costs level for the person only takes place in section 4). </a:t>
          </a:fld>
          <a:endParaRPr lang="de-DE" sz="1100" b="0" i="0" u="none" strike="noStrike">
            <a:solidFill>
              <a:schemeClr val="bg1"/>
            </a:solidFill>
            <a:latin typeface="+mn-lt"/>
            <a:ea typeface="+mn-ea"/>
            <a:cs typeface="Calibri"/>
          </a:endParaRPr>
        </a:p>
      </xdr:txBody>
    </xdr:sp>
    <xdr:clientData/>
  </xdr:twoCellAnchor>
  <xdr:twoCellAnchor>
    <xdr:from>
      <xdr:col>13</xdr:col>
      <xdr:colOff>100691</xdr:colOff>
      <xdr:row>43</xdr:row>
      <xdr:rowOff>125186</xdr:rowOff>
    </xdr:from>
    <xdr:to>
      <xdr:col>19</xdr:col>
      <xdr:colOff>37691</xdr:colOff>
      <xdr:row>46</xdr:row>
      <xdr:rowOff>81224</xdr:rowOff>
    </xdr:to>
    <xdr:sp macro="" textlink="languages_ex!B21">
      <xdr:nvSpPr>
        <xdr:cNvPr id="26" name="Textfeld 25">
          <a:extLst>
            <a:ext uri="{FF2B5EF4-FFF2-40B4-BE49-F238E27FC236}">
              <a16:creationId xmlns:a16="http://schemas.microsoft.com/office/drawing/2014/main" id="{790ABAB3-E40F-42E2-ABE6-51A3C1DCAFEA}"/>
            </a:ext>
          </a:extLst>
        </xdr:cNvPr>
        <xdr:cNvSpPr txBox="1">
          <a:spLocks/>
        </xdr:cNvSpPr>
      </xdr:nvSpPr>
      <xdr:spPr>
        <a:xfrm>
          <a:off x="16796655" y="13296900"/>
          <a:ext cx="5652000" cy="690824"/>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408ADCBF-6FB0-4CA5-8500-8F45B298523C}" type="TxLink">
            <a:rPr lang="en-US" sz="1100" b="0" i="0" u="none" strike="noStrike">
              <a:solidFill>
                <a:schemeClr val="bg1"/>
              </a:solidFill>
              <a:latin typeface="+mn-lt"/>
              <a:ea typeface="+mn-ea"/>
              <a:cs typeface="Calibri"/>
            </a:rPr>
            <a:pPr marL="0" indent="0" algn="l">
              <a:defRPr/>
            </a:pPr>
            <a:t>Column L serves as a check – the cells appear in red if more time has been documented than can be invoiced. They appear in yellow if less time has been documented than could theoretically be reported.</a:t>
          </a:fld>
          <a:endParaRPr lang="de-DE" sz="1100" b="0" i="0" u="none" strike="noStrike">
            <a:solidFill>
              <a:schemeClr val="bg1"/>
            </a:solidFill>
            <a:latin typeface="+mn-lt"/>
            <a:ea typeface="+mn-ea"/>
            <a:cs typeface="Calibri"/>
          </a:endParaRPr>
        </a:p>
      </xdr:txBody>
    </xdr:sp>
    <xdr:clientData/>
  </xdr:twoCellAnchor>
  <xdr:twoCellAnchor>
    <xdr:from>
      <xdr:col>8</xdr:col>
      <xdr:colOff>130627</xdr:colOff>
      <xdr:row>17</xdr:row>
      <xdr:rowOff>144235</xdr:rowOff>
    </xdr:from>
    <xdr:to>
      <xdr:col>11</xdr:col>
      <xdr:colOff>353698</xdr:colOff>
      <xdr:row>19</xdr:row>
      <xdr:rowOff>143057</xdr:rowOff>
    </xdr:to>
    <xdr:sp macro="" textlink="languages_ex!B22">
      <xdr:nvSpPr>
        <xdr:cNvPr id="32" name="Textfeld 31">
          <a:extLst>
            <a:ext uri="{FF2B5EF4-FFF2-40B4-BE49-F238E27FC236}">
              <a16:creationId xmlns:a16="http://schemas.microsoft.com/office/drawing/2014/main" id="{BF3B4ACD-6238-4954-B383-6E11A7D67882}"/>
            </a:ext>
          </a:extLst>
        </xdr:cNvPr>
        <xdr:cNvSpPr txBox="1">
          <a:spLocks/>
        </xdr:cNvSpPr>
      </xdr:nvSpPr>
      <xdr:spPr>
        <a:xfrm>
          <a:off x="9369877" y="5682342"/>
          <a:ext cx="5040000" cy="720001"/>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5D0FC275-2B63-4FEE-BC76-CB5A14AEE476}" type="TxLink">
            <a:rPr lang="en-US" sz="1200" b="0" i="0" u="none" strike="noStrike">
              <a:solidFill>
                <a:schemeClr val="bg1"/>
              </a:solidFill>
              <a:latin typeface="+mn-lt"/>
              <a:ea typeface="+mn-ea"/>
              <a:cs typeface="Arial"/>
            </a:rPr>
            <a:pPr marL="0" indent="0" algn="l">
              <a:defRPr/>
            </a:pPr>
            <a:t>In section 4, columns E and F show the actual costs incurred for the person in total and in the EU project per reporting period. Column G shows the calculated eligible costs.</a:t>
          </a:fld>
          <a:endParaRPr lang="de-DE" sz="1200" b="0" i="0" u="none" strike="noStrike">
            <a:solidFill>
              <a:schemeClr val="bg1"/>
            </a:solidFill>
            <a:latin typeface="+mn-lt"/>
            <a:ea typeface="+mn-ea"/>
            <a:cs typeface="Arial"/>
          </a:endParaRPr>
        </a:p>
      </xdr:txBody>
    </xdr:sp>
    <xdr:clientData/>
  </xdr:twoCellAnchor>
  <xdr:twoCellAnchor>
    <xdr:from>
      <xdr:col>8</xdr:col>
      <xdr:colOff>130625</xdr:colOff>
      <xdr:row>19</xdr:row>
      <xdr:rowOff>228536</xdr:rowOff>
    </xdr:from>
    <xdr:to>
      <xdr:col>11</xdr:col>
      <xdr:colOff>353696</xdr:colOff>
      <xdr:row>22</xdr:row>
      <xdr:rowOff>213750</xdr:rowOff>
    </xdr:to>
    <xdr:sp macro="" textlink="languages_ex!B23">
      <xdr:nvSpPr>
        <xdr:cNvPr id="33" name="Textfeld 32">
          <a:extLst>
            <a:ext uri="{FF2B5EF4-FFF2-40B4-BE49-F238E27FC236}">
              <a16:creationId xmlns:a16="http://schemas.microsoft.com/office/drawing/2014/main" id="{3EB653BC-EA14-4C36-89BD-FBF33D523843}"/>
            </a:ext>
          </a:extLst>
        </xdr:cNvPr>
        <xdr:cNvSpPr txBox="1">
          <a:spLocks/>
        </xdr:cNvSpPr>
      </xdr:nvSpPr>
      <xdr:spPr>
        <a:xfrm>
          <a:off x="9369875" y="6487822"/>
          <a:ext cx="5040000" cy="719999"/>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093E9550-6C5E-4D0A-95B7-D4685E5A763E}" type="TxLink">
            <a:rPr lang="en-US" sz="1200" b="0" i="0" u="none" strike="noStrike">
              <a:solidFill>
                <a:schemeClr val="bg1"/>
              </a:solidFill>
              <a:latin typeface="+mn-lt"/>
              <a:ea typeface="+mn-ea"/>
              <a:cs typeface="Arial"/>
            </a:rPr>
            <a:pPr marL="0" indent="0" algn="l">
              <a:defRPr/>
            </a:pPr>
            <a:t>Column H serves as a check – here, the eligible costs (depending on the selection in cell D11) are compared with the costs incurred in the project or the total costs (F-G or E-G).</a:t>
          </a:fld>
          <a:endParaRPr lang="de-DE" sz="1200" b="0" i="0" u="none" strike="noStrike">
            <a:solidFill>
              <a:schemeClr val="bg1"/>
            </a:solidFill>
            <a:latin typeface="+mn-lt"/>
            <a:ea typeface="+mn-ea"/>
            <a:cs typeface="Arial"/>
          </a:endParaRPr>
        </a:p>
      </xdr:txBody>
    </xdr:sp>
    <xdr:clientData/>
  </xdr:twoCellAnchor>
  <xdr:twoCellAnchor>
    <xdr:from>
      <xdr:col>8</xdr:col>
      <xdr:colOff>130626</xdr:colOff>
      <xdr:row>23</xdr:row>
      <xdr:rowOff>38101</xdr:rowOff>
    </xdr:from>
    <xdr:to>
      <xdr:col>11</xdr:col>
      <xdr:colOff>353697</xdr:colOff>
      <xdr:row>25</xdr:row>
      <xdr:rowOff>53683</xdr:rowOff>
    </xdr:to>
    <xdr:sp macro="" textlink="languages_ex!B24">
      <xdr:nvSpPr>
        <xdr:cNvPr id="34" name="Textfeld 33">
          <a:extLst>
            <a:ext uri="{FF2B5EF4-FFF2-40B4-BE49-F238E27FC236}">
              <a16:creationId xmlns:a16="http://schemas.microsoft.com/office/drawing/2014/main" id="{1145699D-4696-460C-A4A1-BC36A712152E}"/>
            </a:ext>
          </a:extLst>
        </xdr:cNvPr>
        <xdr:cNvSpPr txBox="1">
          <a:spLocks/>
        </xdr:cNvSpPr>
      </xdr:nvSpPr>
      <xdr:spPr>
        <a:xfrm>
          <a:off x="9369876" y="7277101"/>
          <a:ext cx="5040000" cy="505439"/>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C7D658C4-39C7-4391-8FD1-41ED13E07A28}" type="TxLink">
            <a:rPr lang="en-US" sz="1200" b="0" i="0" u="none" strike="noStrike">
              <a:solidFill>
                <a:schemeClr val="bg1"/>
              </a:solidFill>
              <a:latin typeface="+mn-lt"/>
              <a:ea typeface="+mn-ea"/>
              <a:cs typeface="Arial"/>
            </a:rPr>
            <a:pPr marL="0" indent="0" algn="l">
              <a:defRPr/>
            </a:pPr>
            <a:t>In column G, if ‘yes’ is selected for cell D11, the costs booked in the project are capped.</a:t>
          </a:fld>
          <a:endParaRPr lang="de-DE" sz="1200" b="0" i="0" u="none" strike="noStrike">
            <a:solidFill>
              <a:schemeClr val="bg1"/>
            </a:solidFill>
            <a:latin typeface="+mn-lt"/>
            <a:ea typeface="+mn-ea"/>
            <a:cs typeface="Arial"/>
          </a:endParaRPr>
        </a:p>
      </xdr:txBody>
    </xdr:sp>
    <xdr:clientData/>
  </xdr:twoCellAnchor>
  <xdr:twoCellAnchor>
    <xdr:from>
      <xdr:col>8</xdr:col>
      <xdr:colOff>130626</xdr:colOff>
      <xdr:row>25</xdr:row>
      <xdr:rowOff>125121</xdr:rowOff>
    </xdr:from>
    <xdr:to>
      <xdr:col>11</xdr:col>
      <xdr:colOff>353697</xdr:colOff>
      <xdr:row>28</xdr:row>
      <xdr:rowOff>238846</xdr:rowOff>
    </xdr:to>
    <xdr:sp macro="" textlink="languages_ex!B25">
      <xdr:nvSpPr>
        <xdr:cNvPr id="35" name="Textfeld 34">
          <a:extLst>
            <a:ext uri="{FF2B5EF4-FFF2-40B4-BE49-F238E27FC236}">
              <a16:creationId xmlns:a16="http://schemas.microsoft.com/office/drawing/2014/main" id="{7904DB1A-72BD-4FFC-903B-4242893E9DE2}"/>
            </a:ext>
          </a:extLst>
        </xdr:cNvPr>
        <xdr:cNvSpPr txBox="1">
          <a:spLocks/>
        </xdr:cNvSpPr>
      </xdr:nvSpPr>
      <xdr:spPr>
        <a:xfrm>
          <a:off x="9369876" y="7853978"/>
          <a:ext cx="5040000" cy="848511"/>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62192A87-B673-4CB3-ACFF-B757E5955AEE}" type="TxLink">
            <a:rPr lang="en-US" sz="1200" b="0" i="0" u="none" strike="noStrike">
              <a:solidFill>
                <a:schemeClr val="bg1"/>
              </a:solidFill>
              <a:latin typeface="+mn-lt"/>
              <a:ea typeface="+mn-ea"/>
              <a:cs typeface="Arial"/>
            </a:rPr>
            <a:pPr marL="0" indent="0" algn="l">
              <a:defRPr/>
            </a:pPr>
            <a:t>If ‘no’ is selected for cell D11, it is possible to report overtime in the project up to the amount of the total costs at the institution if this is within the person's target working time across all projects and contracts (maximum declarable day equivalents).</a:t>
          </a:fld>
          <a:endParaRPr lang="de-DE" sz="1200" b="0" i="0" u="none" strike="noStrike">
            <a:solidFill>
              <a:schemeClr val="bg1"/>
            </a:solidFill>
            <a:latin typeface="+mn-lt"/>
            <a:ea typeface="+mn-ea"/>
            <a:cs typeface="Arial"/>
          </a:endParaRPr>
        </a:p>
      </xdr:txBody>
    </xdr:sp>
    <xdr:clientData/>
  </xdr:twoCellAnchor>
  <xdr:twoCellAnchor>
    <xdr:from>
      <xdr:col>33</xdr:col>
      <xdr:colOff>146956</xdr:colOff>
      <xdr:row>18</xdr:row>
      <xdr:rowOff>24489</xdr:rowOff>
    </xdr:from>
    <xdr:to>
      <xdr:col>37</xdr:col>
      <xdr:colOff>644742</xdr:colOff>
      <xdr:row>18</xdr:row>
      <xdr:rowOff>528489</xdr:rowOff>
    </xdr:to>
    <xdr:sp macro="" textlink="languages_ex!B26">
      <xdr:nvSpPr>
        <xdr:cNvPr id="39" name="Textfeld 38">
          <a:extLst>
            <a:ext uri="{FF2B5EF4-FFF2-40B4-BE49-F238E27FC236}">
              <a16:creationId xmlns:a16="http://schemas.microsoft.com/office/drawing/2014/main" id="{7315077D-A8CF-448F-8C50-3C90461C5745}"/>
            </a:ext>
          </a:extLst>
        </xdr:cNvPr>
        <xdr:cNvSpPr txBox="1">
          <a:spLocks/>
        </xdr:cNvSpPr>
      </xdr:nvSpPr>
      <xdr:spPr>
        <a:xfrm>
          <a:off x="27279599" y="5712275"/>
          <a:ext cx="4716000" cy="504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8B75F8C3-B6D0-4DE5-95B0-E1241ABBBBC9}" type="TxLink">
            <a:rPr lang="en-US" sz="1200" b="0" i="0" u="none" strike="noStrike">
              <a:solidFill>
                <a:schemeClr val="bg1"/>
              </a:solidFill>
              <a:latin typeface="+mn-lt"/>
              <a:ea typeface="+mn-ea"/>
              <a:cs typeface="Arial"/>
            </a:rPr>
            <a:pPr marL="0" indent="0" algn="l">
              <a:defRPr/>
            </a:pPr>
            <a:t>In section 5, the day equivalents to be reported per work package are calculated automatically (based on the data from section 2b).</a:t>
          </a:fld>
          <a:endParaRPr lang="de-DE" sz="1200" b="0" i="0" u="none" strike="noStrike">
            <a:solidFill>
              <a:schemeClr val="bg1"/>
            </a:solidFill>
            <a:latin typeface="+mn-lt"/>
            <a:ea typeface="+mn-ea"/>
            <a:cs typeface="Arial"/>
          </a:endParaRPr>
        </a:p>
      </xdr:txBody>
    </xdr:sp>
    <xdr:clientData/>
  </xdr:twoCellAnchor>
  <xdr:twoCellAnchor>
    <xdr:from>
      <xdr:col>33</xdr:col>
      <xdr:colOff>146956</xdr:colOff>
      <xdr:row>22</xdr:row>
      <xdr:rowOff>40750</xdr:rowOff>
    </xdr:from>
    <xdr:to>
      <xdr:col>37</xdr:col>
      <xdr:colOff>644742</xdr:colOff>
      <xdr:row>24</xdr:row>
      <xdr:rowOff>234893</xdr:rowOff>
    </xdr:to>
    <xdr:sp macro="" textlink="languages_ex!B28">
      <xdr:nvSpPr>
        <xdr:cNvPr id="40" name="Textfeld 39">
          <a:extLst>
            <a:ext uri="{FF2B5EF4-FFF2-40B4-BE49-F238E27FC236}">
              <a16:creationId xmlns:a16="http://schemas.microsoft.com/office/drawing/2014/main" id="{853353C5-99BE-4CE9-B9F5-1FB56E39C0EB}"/>
            </a:ext>
          </a:extLst>
        </xdr:cNvPr>
        <xdr:cNvSpPr txBox="1">
          <a:spLocks/>
        </xdr:cNvSpPr>
      </xdr:nvSpPr>
      <xdr:spPr>
        <a:xfrm>
          <a:off x="27279599" y="7034821"/>
          <a:ext cx="4716000" cy="684001"/>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78AB9AA9-6032-4442-96CB-008BE502FC4A}" type="TxLink">
            <a:rPr lang="en-US" sz="1200" b="0" i="0" u="none" strike="noStrike">
              <a:solidFill>
                <a:schemeClr val="bg1"/>
              </a:solidFill>
              <a:latin typeface="+mn-lt"/>
              <a:ea typeface="+mn-ea"/>
              <a:cs typeface="Arial"/>
            </a:rPr>
            <a:pPr marL="0" indent="0" algn="l">
              <a:defRPr/>
            </a:pPr>
            <a:t>The capping of day equivalents is allocated in percentage to the individual work packages, depending on how much working time was documented per work package in section 2b.</a:t>
          </a:fld>
          <a:endParaRPr lang="de-DE" sz="1200" b="0" i="0" u="none" strike="noStrike">
            <a:solidFill>
              <a:schemeClr val="bg1"/>
            </a:solidFill>
            <a:latin typeface="+mn-lt"/>
            <a:ea typeface="+mn-ea"/>
            <a:cs typeface="Arial"/>
          </a:endParaRPr>
        </a:p>
      </xdr:txBody>
    </xdr:sp>
    <xdr:clientData/>
  </xdr:twoCellAnchor>
  <xdr:twoCellAnchor>
    <xdr:from>
      <xdr:col>33</xdr:col>
      <xdr:colOff>146956</xdr:colOff>
      <xdr:row>25</xdr:row>
      <xdr:rowOff>54421</xdr:rowOff>
    </xdr:from>
    <xdr:to>
      <xdr:col>37</xdr:col>
      <xdr:colOff>644742</xdr:colOff>
      <xdr:row>28</xdr:row>
      <xdr:rowOff>3636</xdr:rowOff>
    </xdr:to>
    <xdr:sp macro="" textlink="languages_ex!B29">
      <xdr:nvSpPr>
        <xdr:cNvPr id="41" name="Textfeld 40">
          <a:extLst>
            <a:ext uri="{FF2B5EF4-FFF2-40B4-BE49-F238E27FC236}">
              <a16:creationId xmlns:a16="http://schemas.microsoft.com/office/drawing/2014/main" id="{D92DFB07-1971-4144-9D9A-1CA867DBCC12}"/>
            </a:ext>
          </a:extLst>
        </xdr:cNvPr>
        <xdr:cNvSpPr txBox="1">
          <a:spLocks/>
        </xdr:cNvSpPr>
      </xdr:nvSpPr>
      <xdr:spPr>
        <a:xfrm>
          <a:off x="27279599" y="7783278"/>
          <a:ext cx="4716000" cy="684001"/>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8FB451F8-0959-4494-876E-8EB5E206DA3D}" type="TxLink">
            <a:rPr lang="en-US" sz="1200" b="0" i="0" u="none" strike="noStrike">
              <a:solidFill>
                <a:schemeClr val="bg1"/>
              </a:solidFill>
              <a:latin typeface="+mn-lt"/>
              <a:ea typeface="+mn-ea"/>
              <a:cs typeface="Arial"/>
            </a:rPr>
            <a:pPr marL="0" indent="0" algn="l">
              <a:defRPr/>
            </a:pPr>
            <a:t>If you want to distribute the reportable day equivalents differently among the work packages, you can do so when manually transferring data from section 5 to section 6.</a:t>
          </a:fld>
          <a:endParaRPr lang="de-DE" sz="1200" b="0" i="0" u="none" strike="noStrike">
            <a:solidFill>
              <a:schemeClr val="bg1"/>
            </a:solidFill>
            <a:latin typeface="+mn-lt"/>
            <a:ea typeface="+mn-ea"/>
            <a:cs typeface="Arial"/>
          </a:endParaRPr>
        </a:p>
      </xdr:txBody>
    </xdr:sp>
    <xdr:clientData/>
  </xdr:twoCellAnchor>
  <xdr:twoCellAnchor>
    <xdr:from>
      <xdr:col>33</xdr:col>
      <xdr:colOff>146956</xdr:colOff>
      <xdr:row>19</xdr:row>
      <xdr:rowOff>27212</xdr:rowOff>
    </xdr:from>
    <xdr:to>
      <xdr:col>37</xdr:col>
      <xdr:colOff>644742</xdr:colOff>
      <xdr:row>21</xdr:row>
      <xdr:rowOff>221355</xdr:rowOff>
    </xdr:to>
    <xdr:sp macro="" textlink="languages_ex!B27">
      <xdr:nvSpPr>
        <xdr:cNvPr id="43" name="Textfeld 42">
          <a:extLst>
            <a:ext uri="{FF2B5EF4-FFF2-40B4-BE49-F238E27FC236}">
              <a16:creationId xmlns:a16="http://schemas.microsoft.com/office/drawing/2014/main" id="{D5D50431-CB4A-4F00-86D4-F36DF295A98E}"/>
            </a:ext>
          </a:extLst>
        </xdr:cNvPr>
        <xdr:cNvSpPr txBox="1">
          <a:spLocks/>
        </xdr:cNvSpPr>
      </xdr:nvSpPr>
      <xdr:spPr>
        <a:xfrm>
          <a:off x="27279599" y="6286498"/>
          <a:ext cx="4716000" cy="684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03753280-F1DE-4552-BB25-39CA95E0A5F5}" type="TxLink">
            <a:rPr lang="en-US" sz="1200" b="0" i="0" u="none" strike="noStrike">
              <a:solidFill>
                <a:schemeClr val="bg1"/>
              </a:solidFill>
              <a:latin typeface="+mn-lt"/>
              <a:ea typeface="+mn-ea"/>
              <a:cs typeface="Arial"/>
            </a:rPr>
            <a:pPr marL="0" indent="0" algn="l">
              <a:defRPr/>
            </a:pPr>
            <a:t>If the actual working time is less than the target working time per reporting period (section 2b), the reportable daily equivalents per work package are transferred to section 5.</a:t>
          </a:fld>
          <a:endParaRPr lang="de-DE" sz="1200" b="0" i="0" u="none" strike="noStrike">
            <a:solidFill>
              <a:schemeClr val="bg1"/>
            </a:solidFill>
            <a:latin typeface="+mn-lt"/>
            <a:ea typeface="+mn-ea"/>
            <a:cs typeface="Arial"/>
          </a:endParaRPr>
        </a:p>
      </xdr:txBody>
    </xdr:sp>
    <xdr:clientData/>
  </xdr:twoCellAnchor>
  <xdr:twoCellAnchor>
    <xdr:from>
      <xdr:col>33</xdr:col>
      <xdr:colOff>136071</xdr:colOff>
      <xdr:row>2</xdr:row>
      <xdr:rowOff>258535</xdr:rowOff>
    </xdr:from>
    <xdr:to>
      <xdr:col>40</xdr:col>
      <xdr:colOff>771213</xdr:colOff>
      <xdr:row>3</xdr:row>
      <xdr:rowOff>126106</xdr:rowOff>
    </xdr:to>
    <xdr:sp macro="" textlink="languages_ex!B30">
      <xdr:nvSpPr>
        <xdr:cNvPr id="44" name="Textfeld 43">
          <a:extLst>
            <a:ext uri="{FF2B5EF4-FFF2-40B4-BE49-F238E27FC236}">
              <a16:creationId xmlns:a16="http://schemas.microsoft.com/office/drawing/2014/main" id="{84C7D06B-553C-4174-BB52-2EA364E9C1E0}"/>
            </a:ext>
          </a:extLst>
        </xdr:cNvPr>
        <xdr:cNvSpPr txBox="1">
          <a:spLocks/>
        </xdr:cNvSpPr>
      </xdr:nvSpPr>
      <xdr:spPr>
        <a:xfrm>
          <a:off x="27132642" y="884464"/>
          <a:ext cx="6840000" cy="656785"/>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15E34AF8-952D-49BD-854B-826D07F16F5E}" type="TxLink">
            <a:rPr lang="en-US" sz="1200" b="0" i="0" u="none" strike="noStrike">
              <a:solidFill>
                <a:schemeClr val="bg1"/>
              </a:solidFill>
              <a:latin typeface="+mn-lt"/>
              <a:ea typeface="+mn-ea"/>
              <a:cs typeface="Arial"/>
            </a:rPr>
            <a:pPr marL="0" indent="0" algn="l">
              <a:defRPr/>
            </a:pPr>
            <a:t>In section 6, manually transfer (i.e. enter entering values) the calculated data from section 5. These figures you then enter into your financial report in the EU F&amp;T portal. This is necessary so that  subsequent changes get documented and data can be used for adjustment.</a:t>
          </a:fld>
          <a:endParaRPr lang="de-DE" sz="1200" b="0" i="0" u="none" strike="noStrike">
            <a:solidFill>
              <a:schemeClr val="bg1"/>
            </a:solidFill>
            <a:latin typeface="+mn-lt"/>
            <a:ea typeface="+mn-ea"/>
            <a:cs typeface="Arial"/>
          </a:endParaRPr>
        </a:p>
      </xdr:txBody>
    </xdr:sp>
    <xdr:clientData/>
  </xdr:twoCellAnchor>
  <xdr:twoCellAnchor>
    <xdr:from>
      <xdr:col>33</xdr:col>
      <xdr:colOff>136071</xdr:colOff>
      <xdr:row>4</xdr:row>
      <xdr:rowOff>138725</xdr:rowOff>
    </xdr:from>
    <xdr:to>
      <xdr:col>40</xdr:col>
      <xdr:colOff>771213</xdr:colOff>
      <xdr:row>6</xdr:row>
      <xdr:rowOff>251225</xdr:rowOff>
    </xdr:to>
    <xdr:sp macro="" textlink="languages_ex!B32">
      <xdr:nvSpPr>
        <xdr:cNvPr id="45" name="Textfeld 44">
          <a:extLst>
            <a:ext uri="{FF2B5EF4-FFF2-40B4-BE49-F238E27FC236}">
              <a16:creationId xmlns:a16="http://schemas.microsoft.com/office/drawing/2014/main" id="{D71A01AC-113F-4DAA-851D-C5D677570373}"/>
            </a:ext>
          </a:extLst>
        </xdr:cNvPr>
        <xdr:cNvSpPr txBox="1">
          <a:spLocks/>
        </xdr:cNvSpPr>
      </xdr:nvSpPr>
      <xdr:spPr>
        <a:xfrm>
          <a:off x="27132642" y="2370296"/>
          <a:ext cx="6840000" cy="684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D9100946-68A9-4E70-A54F-6785A46D3A95}" type="TxLink">
            <a:rPr lang="en-US" sz="1200" b="0" i="0" u="none" strike="noStrike">
              <a:solidFill>
                <a:schemeClr val="bg1"/>
              </a:solidFill>
              <a:latin typeface="+mn-lt"/>
              <a:ea typeface="+mn-ea"/>
              <a:cs typeface="Arial"/>
            </a:rPr>
            <a:pPr marL="0" indent="0" algn="l">
              <a:defRPr/>
            </a:pPr>
            <a:t>If data of previously reported periods changes during the project duration, e.g. due to subsequent postings or retroactive tariff increases, this changes personnel costs for corresponding months and your adjustment will be calculated automatically in section 5.</a:t>
          </a:fld>
          <a:endParaRPr lang="de-DE" sz="1200" b="0" i="0" u="none" strike="noStrike">
            <a:solidFill>
              <a:schemeClr val="bg1"/>
            </a:solidFill>
            <a:latin typeface="+mn-lt"/>
            <a:ea typeface="+mn-ea"/>
            <a:cs typeface="Arial"/>
          </a:endParaRPr>
        </a:p>
      </xdr:txBody>
    </xdr:sp>
    <xdr:clientData/>
  </xdr:twoCellAnchor>
  <xdr:twoCellAnchor>
    <xdr:from>
      <xdr:col>33</xdr:col>
      <xdr:colOff>136071</xdr:colOff>
      <xdr:row>7</xdr:row>
      <xdr:rowOff>2718</xdr:rowOff>
    </xdr:from>
    <xdr:to>
      <xdr:col>40</xdr:col>
      <xdr:colOff>771213</xdr:colOff>
      <xdr:row>9</xdr:row>
      <xdr:rowOff>115218</xdr:rowOff>
    </xdr:to>
    <xdr:sp macro="" textlink="languages_ex!B33">
      <xdr:nvSpPr>
        <xdr:cNvPr id="46" name="Textfeld 45">
          <a:extLst>
            <a:ext uri="{FF2B5EF4-FFF2-40B4-BE49-F238E27FC236}">
              <a16:creationId xmlns:a16="http://schemas.microsoft.com/office/drawing/2014/main" id="{29474076-D275-431A-88CA-FE08A8D4EE44}"/>
            </a:ext>
          </a:extLst>
        </xdr:cNvPr>
        <xdr:cNvSpPr txBox="1">
          <a:spLocks/>
        </xdr:cNvSpPr>
      </xdr:nvSpPr>
      <xdr:spPr>
        <a:xfrm>
          <a:off x="27132642" y="3091539"/>
          <a:ext cx="6840000" cy="684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75416F31-D3B3-45D7-8ADA-39D4B067354E}" type="TxLink">
            <a:rPr lang="en-US" sz="1200" b="0" i="0" u="none" strike="noStrike">
              <a:solidFill>
                <a:schemeClr val="bg1"/>
              </a:solidFill>
              <a:latin typeface="+mn-lt"/>
              <a:ea typeface="+mn-ea"/>
              <a:cs typeface="Arial"/>
            </a:rPr>
            <a:pPr marL="0" indent="0" algn="l">
              <a:defRPr/>
            </a:pPr>
            <a:t>This adjustment is based on the data entered in section 6 for the original reporting period. You can include this adjustment in the next report in the F&amp;T portal and transfer it by copying values from the marked row to the corresponding cell.</a:t>
          </a:fld>
          <a:endParaRPr lang="de-DE" sz="1200" b="0" i="0" u="none" strike="noStrike">
            <a:solidFill>
              <a:schemeClr val="bg1"/>
            </a:solidFill>
            <a:latin typeface="+mn-lt"/>
            <a:ea typeface="+mn-ea"/>
            <a:cs typeface="Arial"/>
          </a:endParaRPr>
        </a:p>
      </xdr:txBody>
    </xdr:sp>
    <xdr:clientData/>
  </xdr:twoCellAnchor>
  <xdr:twoCellAnchor>
    <xdr:from>
      <xdr:col>33</xdr:col>
      <xdr:colOff>136071</xdr:colOff>
      <xdr:row>3</xdr:row>
      <xdr:rowOff>179613</xdr:rowOff>
    </xdr:from>
    <xdr:to>
      <xdr:col>40</xdr:col>
      <xdr:colOff>771213</xdr:colOff>
      <xdr:row>4</xdr:row>
      <xdr:rowOff>98506</xdr:rowOff>
    </xdr:to>
    <xdr:sp macro="" textlink="languages_ex!B31">
      <xdr:nvSpPr>
        <xdr:cNvPr id="47" name="Textfeld 46">
          <a:extLst>
            <a:ext uri="{FF2B5EF4-FFF2-40B4-BE49-F238E27FC236}">
              <a16:creationId xmlns:a16="http://schemas.microsoft.com/office/drawing/2014/main" id="{88CBC135-E6C6-483D-84DC-7E1391914AD2}"/>
            </a:ext>
          </a:extLst>
        </xdr:cNvPr>
        <xdr:cNvSpPr txBox="1">
          <a:spLocks/>
        </xdr:cNvSpPr>
      </xdr:nvSpPr>
      <xdr:spPr>
        <a:xfrm>
          <a:off x="27132642" y="1826077"/>
          <a:ext cx="6840000" cy="504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23804178-4889-476B-A69A-2A512916C6B2}" type="TxLink">
            <a:rPr lang="en-US" sz="1200" b="0" i="0" u="none" strike="noStrike">
              <a:solidFill>
                <a:schemeClr val="bg1"/>
              </a:solidFill>
              <a:latin typeface="+mn-lt"/>
              <a:ea typeface="+mn-ea"/>
              <a:cs typeface="Arial"/>
            </a:rPr>
            <a:pPr marL="0" indent="0" algn="l">
              <a:defRPr/>
            </a:pPr>
            <a:t>The documented working time must also be rounded to the nearest half day using commercial rounding. The cells in section 6 should therefore only contain numbers, not formulas.</a:t>
          </a:fld>
          <a:endParaRPr lang="de-DE" sz="1200" b="0" i="0" u="none" strike="noStrike">
            <a:solidFill>
              <a:schemeClr val="bg1"/>
            </a:solidFill>
            <a:latin typeface="+mn-lt"/>
            <a:ea typeface="+mn-ea"/>
            <a:cs typeface="Arial"/>
          </a:endParaRPr>
        </a:p>
      </xdr:txBody>
    </xdr:sp>
    <xdr:clientData/>
  </xdr:twoCellAnchor>
  <xdr:twoCellAnchor>
    <xdr:from>
      <xdr:col>33</xdr:col>
      <xdr:colOff>136071</xdr:colOff>
      <xdr:row>9</xdr:row>
      <xdr:rowOff>155118</xdr:rowOff>
    </xdr:from>
    <xdr:to>
      <xdr:col>40</xdr:col>
      <xdr:colOff>771213</xdr:colOff>
      <xdr:row>11</xdr:row>
      <xdr:rowOff>51618</xdr:rowOff>
    </xdr:to>
    <xdr:sp macro="" textlink="languages_ex!B34">
      <xdr:nvSpPr>
        <xdr:cNvPr id="48" name="Textfeld 47">
          <a:extLst>
            <a:ext uri="{FF2B5EF4-FFF2-40B4-BE49-F238E27FC236}">
              <a16:creationId xmlns:a16="http://schemas.microsoft.com/office/drawing/2014/main" id="{E9DBAF4E-5920-4F56-BD1D-FEA66E9FF1BB}"/>
            </a:ext>
          </a:extLst>
        </xdr:cNvPr>
        <xdr:cNvSpPr txBox="1">
          <a:spLocks/>
        </xdr:cNvSpPr>
      </xdr:nvSpPr>
      <xdr:spPr>
        <a:xfrm>
          <a:off x="27132642" y="3815439"/>
          <a:ext cx="6840000" cy="468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934FD827-B1E7-4C33-8B6C-95B15565B090}" type="TxLink">
            <a:rPr lang="en-US" sz="1200" b="0" i="0" u="none" strike="noStrike">
              <a:solidFill>
                <a:schemeClr val="bg1"/>
              </a:solidFill>
              <a:latin typeface="+mn-lt"/>
              <a:ea typeface="+mn-ea"/>
              <a:cs typeface="Arial"/>
            </a:rPr>
            <a:pPr marL="0" indent="0" algn="l">
              <a:defRPr/>
            </a:pPr>
            <a:t>When transferring the day equivalents from the personnel sheets to ‘Overview Employees’ and ‘Overview Reports’, the conversion into person-months is done.</a:t>
          </a:fld>
          <a:endParaRPr lang="de-DE" sz="1200" b="0" i="0" u="none" strike="noStrike">
            <a:solidFill>
              <a:schemeClr val="bg1"/>
            </a:solidFill>
            <a:latin typeface="+mn-lt"/>
            <a:ea typeface="+mn-ea"/>
            <a:cs typeface="Arial"/>
          </a:endParaRPr>
        </a:p>
      </xdr:txBody>
    </xdr:sp>
    <xdr:clientData/>
  </xdr:twoCellAnchor>
  <xdr:twoCellAnchor>
    <xdr:from>
      <xdr:col>33</xdr:col>
      <xdr:colOff>136071</xdr:colOff>
      <xdr:row>11</xdr:row>
      <xdr:rowOff>89803</xdr:rowOff>
    </xdr:from>
    <xdr:to>
      <xdr:col>40</xdr:col>
      <xdr:colOff>771213</xdr:colOff>
      <xdr:row>12</xdr:row>
      <xdr:rowOff>272053</xdr:rowOff>
    </xdr:to>
    <xdr:sp macro="" textlink="languages_ex!B35">
      <xdr:nvSpPr>
        <xdr:cNvPr id="49" name="Textfeld 48">
          <a:extLst>
            <a:ext uri="{FF2B5EF4-FFF2-40B4-BE49-F238E27FC236}">
              <a16:creationId xmlns:a16="http://schemas.microsoft.com/office/drawing/2014/main" id="{94A4B8F3-088C-4131-A869-C6B6D15E21AE}"/>
            </a:ext>
          </a:extLst>
        </xdr:cNvPr>
        <xdr:cNvSpPr txBox="1">
          <a:spLocks/>
        </xdr:cNvSpPr>
      </xdr:nvSpPr>
      <xdr:spPr>
        <a:xfrm>
          <a:off x="27132642" y="4321624"/>
          <a:ext cx="6840000" cy="468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77751F99-75E6-4787-8AE9-9BBB4D62C00B}" type="TxLink">
            <a:rPr lang="en-US" sz="1200" b="0" i="0" u="none" strike="noStrike">
              <a:solidFill>
                <a:schemeClr val="bg1"/>
              </a:solidFill>
              <a:latin typeface="+mn-lt"/>
              <a:ea typeface="+mn-ea"/>
              <a:cs typeface="Arial"/>
            </a:rPr>
            <a:pPr marL="0" indent="0" algn="l">
              <a:defRPr/>
            </a:pPr>
            <a:t>There is no definition for person-months in AGA; we use the formula 215/12. This information is required for the 'Use of Resources' form in the EU F&amp;T Portal.</a:t>
          </a:fld>
          <a:endParaRPr lang="de-DE" sz="1200" b="0" i="0" u="none" strike="noStrike">
            <a:solidFill>
              <a:schemeClr val="bg1"/>
            </a:solidFill>
            <a:latin typeface="+mn-lt"/>
            <a:ea typeface="+mn-ea"/>
            <a:cs typeface="Arial"/>
          </a:endParaRPr>
        </a:p>
      </xdr:txBody>
    </xdr:sp>
    <xdr:clientData/>
  </xdr:twoCellAnchor>
  <xdr:twoCellAnchor>
    <xdr:from>
      <xdr:col>11</xdr:col>
      <xdr:colOff>78921</xdr:colOff>
      <xdr:row>2</xdr:row>
      <xdr:rowOff>786488</xdr:rowOff>
    </xdr:from>
    <xdr:to>
      <xdr:col>13</xdr:col>
      <xdr:colOff>175136</xdr:colOff>
      <xdr:row>5</xdr:row>
      <xdr:rowOff>176893</xdr:rowOff>
    </xdr:to>
    <xdr:sp macro="" textlink="languages_ex!B36">
      <xdr:nvSpPr>
        <xdr:cNvPr id="50" name="Textfeld 49">
          <a:extLst>
            <a:ext uri="{FF2B5EF4-FFF2-40B4-BE49-F238E27FC236}">
              <a16:creationId xmlns:a16="http://schemas.microsoft.com/office/drawing/2014/main" id="{CAB9C988-A94D-4AA9-8D87-948B866DDDD7}"/>
            </a:ext>
          </a:extLst>
        </xdr:cNvPr>
        <xdr:cNvSpPr txBox="1">
          <a:spLocks/>
        </xdr:cNvSpPr>
      </xdr:nvSpPr>
      <xdr:spPr>
        <a:xfrm>
          <a:off x="14135100" y="1412417"/>
          <a:ext cx="2736000" cy="1050476"/>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967E03C8-D924-4C88-BA1A-1A278B833954}" type="TxLink">
            <a:rPr lang="en-US" sz="1200" b="0" i="0" u="none" strike="noStrike">
              <a:solidFill>
                <a:schemeClr val="bg1"/>
              </a:solidFill>
              <a:latin typeface="+mn-lt"/>
              <a:ea typeface="+mn-ea"/>
              <a:cs typeface="Arial"/>
            </a:rPr>
            <a:pPr marL="0" indent="0" algn="l">
              <a:defRPr/>
            </a:pPr>
            <a:t>If "yes" was selected in cell D11, K9 calculates the difference between the actual costs in the project and the eligible costs in the project (K5-K7).</a:t>
          </a:fld>
          <a:endParaRPr lang="de-DE" sz="1200" b="0" i="0" u="none" strike="noStrike">
            <a:solidFill>
              <a:schemeClr val="bg1"/>
            </a:solidFill>
            <a:latin typeface="+mn-lt"/>
            <a:ea typeface="+mn-ea"/>
            <a:cs typeface="Arial"/>
          </a:endParaRPr>
        </a:p>
      </xdr:txBody>
    </xdr:sp>
    <xdr:clientData/>
  </xdr:twoCellAnchor>
  <xdr:twoCellAnchor>
    <xdr:from>
      <xdr:col>11</xdr:col>
      <xdr:colOff>78920</xdr:colOff>
      <xdr:row>6</xdr:row>
      <xdr:rowOff>0</xdr:rowOff>
    </xdr:from>
    <xdr:to>
      <xdr:col>13</xdr:col>
      <xdr:colOff>175135</xdr:colOff>
      <xdr:row>9</xdr:row>
      <xdr:rowOff>258536</xdr:rowOff>
    </xdr:to>
    <xdr:sp macro="" textlink="languages_ex!B37">
      <xdr:nvSpPr>
        <xdr:cNvPr id="51" name="Textfeld 50">
          <a:extLst>
            <a:ext uri="{FF2B5EF4-FFF2-40B4-BE49-F238E27FC236}">
              <a16:creationId xmlns:a16="http://schemas.microsoft.com/office/drawing/2014/main" id="{4917B7D0-D386-4662-811F-0C7C6A67EB5B}"/>
            </a:ext>
          </a:extLst>
        </xdr:cNvPr>
        <xdr:cNvSpPr txBox="1">
          <a:spLocks/>
        </xdr:cNvSpPr>
      </xdr:nvSpPr>
      <xdr:spPr>
        <a:xfrm>
          <a:off x="14135099" y="2571750"/>
          <a:ext cx="2736000" cy="1115786"/>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A508981B-9E2A-4E53-9A3D-6F2FA6AEC1FA}" type="TxLink">
            <a:rPr lang="en-US" sz="1200" b="0" i="0" u="none" strike="noStrike">
              <a:solidFill>
                <a:schemeClr val="bg1"/>
              </a:solidFill>
              <a:latin typeface="+mn-lt"/>
              <a:ea typeface="+mn-ea"/>
              <a:cs typeface="Arial"/>
            </a:rPr>
            <a:pPr marL="0" indent="0" algn="l">
              <a:defRPr/>
            </a:pPr>
            <a:t>If "no" was selected in cell D11, K9 calculates the difference between the total costs for the person during the project duration and the eligible costs in the project (K4-K7).</a:t>
          </a:fld>
          <a:endParaRPr lang="de-DE" sz="1200" b="0" i="0" u="none" strike="noStrike">
            <a:solidFill>
              <a:schemeClr val="bg1"/>
            </a:solidFill>
            <a:latin typeface="+mn-lt"/>
            <a:ea typeface="+mn-ea"/>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56030</xdr:colOff>
      <xdr:row>10</xdr:row>
      <xdr:rowOff>56028</xdr:rowOff>
    </xdr:from>
    <xdr:to>
      <xdr:col>8</xdr:col>
      <xdr:colOff>952501</xdr:colOff>
      <xdr:row>12</xdr:row>
      <xdr:rowOff>121322</xdr:rowOff>
    </xdr:to>
    <xdr:sp macro="" textlink="languages_ex!B39">
      <xdr:nvSpPr>
        <xdr:cNvPr id="2" name="Textfeld 1">
          <a:extLst>
            <a:ext uri="{FF2B5EF4-FFF2-40B4-BE49-F238E27FC236}">
              <a16:creationId xmlns:a16="http://schemas.microsoft.com/office/drawing/2014/main" id="{4783CBF9-3D68-4A44-944C-05A352525F58}"/>
            </a:ext>
          </a:extLst>
        </xdr:cNvPr>
        <xdr:cNvSpPr txBox="1">
          <a:spLocks/>
        </xdr:cNvSpPr>
      </xdr:nvSpPr>
      <xdr:spPr>
        <a:xfrm>
          <a:off x="4235824" y="3541057"/>
          <a:ext cx="5838265" cy="648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AF5E6E84-E87E-41A9-AB56-8EC4394742EE}" type="TxLink">
            <a:rPr lang="en-US" sz="1200" b="0" i="0" u="none" strike="noStrike">
              <a:solidFill>
                <a:schemeClr val="bg1"/>
              </a:solidFill>
              <a:latin typeface="+mn-lt"/>
              <a:ea typeface="+mn-ea"/>
              <a:cs typeface="Arial"/>
            </a:rPr>
            <a:pPr marL="0" indent="0" algn="l">
              <a:defRPr/>
            </a:pPr>
            <a:t>In this example, a project manager is reported who gets also paid proportionally from another third-party funded project in the first reporting period. To ensure that the project budgets are not mixed, ‘yes’ is selected in cell D11. </a:t>
          </a:fld>
          <a:endParaRPr lang="de-DE" sz="1200" b="0" i="0" u="none" strike="noStrike">
            <a:solidFill>
              <a:schemeClr val="bg1"/>
            </a:solidFill>
            <a:latin typeface="+mn-lt"/>
            <a:ea typeface="+mn-ea"/>
            <a:cs typeface="Arial"/>
          </a:endParaRPr>
        </a:p>
      </xdr:txBody>
    </xdr:sp>
    <xdr:clientData/>
  </xdr:twoCellAnchor>
  <xdr:twoCellAnchor>
    <xdr:from>
      <xdr:col>4</xdr:col>
      <xdr:colOff>56030</xdr:colOff>
      <xdr:row>12</xdr:row>
      <xdr:rowOff>179290</xdr:rowOff>
    </xdr:from>
    <xdr:to>
      <xdr:col>8</xdr:col>
      <xdr:colOff>974912</xdr:colOff>
      <xdr:row>15</xdr:row>
      <xdr:rowOff>28584</xdr:rowOff>
    </xdr:to>
    <xdr:sp macro="" textlink="languages_ex!B40">
      <xdr:nvSpPr>
        <xdr:cNvPr id="3" name="Textfeld 2">
          <a:extLst>
            <a:ext uri="{FF2B5EF4-FFF2-40B4-BE49-F238E27FC236}">
              <a16:creationId xmlns:a16="http://schemas.microsoft.com/office/drawing/2014/main" id="{55B9847B-1FC2-4D9D-A62F-25851EA1D37B}"/>
            </a:ext>
          </a:extLst>
        </xdr:cNvPr>
        <xdr:cNvSpPr txBox="1">
          <a:spLocks/>
        </xdr:cNvSpPr>
      </xdr:nvSpPr>
      <xdr:spPr>
        <a:xfrm>
          <a:off x="4235824" y="4247025"/>
          <a:ext cx="5860676" cy="432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8501E3A2-ED3D-4A7D-B999-DEC894C7D20D}" type="TxLink">
            <a:rPr lang="en-US" sz="1200" b="0" i="0" u="none" strike="noStrike">
              <a:solidFill>
                <a:schemeClr val="bg1"/>
              </a:solidFill>
              <a:latin typeface="+mn-lt"/>
              <a:ea typeface="+mn-ea"/>
              <a:cs typeface="Arial"/>
            </a:rPr>
            <a:pPr marL="0" indent="0" algn="l">
              <a:defRPr/>
            </a:pPr>
            <a:t>This results in a cap on the costs booked to the EU project, provided that sufficient hours have been worked. If ‘no’ is selected, more costs could be reported.</a:t>
          </a:fld>
          <a:endParaRPr lang="de-DE" sz="1200" b="0" i="0" u="none" strike="noStrike">
            <a:solidFill>
              <a:schemeClr val="bg1"/>
            </a:solidFill>
            <a:latin typeface="+mn-lt"/>
            <a:ea typeface="+mn-ea"/>
            <a:cs typeface="Arial"/>
          </a:endParaRPr>
        </a:p>
      </xdr:txBody>
    </xdr:sp>
    <xdr:clientData/>
  </xdr:twoCellAnchor>
  <xdr:twoCellAnchor>
    <xdr:from>
      <xdr:col>11</xdr:col>
      <xdr:colOff>190500</xdr:colOff>
      <xdr:row>0</xdr:row>
      <xdr:rowOff>112057</xdr:rowOff>
    </xdr:from>
    <xdr:to>
      <xdr:col>13</xdr:col>
      <xdr:colOff>757197</xdr:colOff>
      <xdr:row>3</xdr:row>
      <xdr:rowOff>302559</xdr:rowOff>
    </xdr:to>
    <xdr:sp macro="" textlink="languages_ex!B38">
      <xdr:nvSpPr>
        <xdr:cNvPr id="4" name="Textfeld 3">
          <a:extLst>
            <a:ext uri="{FF2B5EF4-FFF2-40B4-BE49-F238E27FC236}">
              <a16:creationId xmlns:a16="http://schemas.microsoft.com/office/drawing/2014/main" id="{6A51D5B3-C713-43C9-972F-88A312D3C259}"/>
            </a:ext>
          </a:extLst>
        </xdr:cNvPr>
        <xdr:cNvSpPr txBox="1"/>
      </xdr:nvSpPr>
      <xdr:spPr>
        <a:xfrm>
          <a:off x="14130618" y="112057"/>
          <a:ext cx="3188873" cy="1344708"/>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defRPr/>
          </a:pPr>
          <a:fld id="{2B357377-81E0-42E0-8475-8C9268B0E459}" type="TxLink">
            <a:rPr lang="en-US" sz="2000" b="1" i="0" u="none" strike="noStrike">
              <a:solidFill>
                <a:schemeClr val="bg1"/>
              </a:solidFill>
              <a:latin typeface="Calibri"/>
              <a:ea typeface="+mn-ea"/>
              <a:cs typeface="Calibri"/>
            </a:rPr>
            <a:pPr marL="0" indent="0" algn="ctr">
              <a:defRPr/>
            </a:pPr>
            <a:t>Project manager with proportional financing from another third-party funded project</a:t>
          </a:fld>
          <a:endParaRPr lang="de-DE" sz="2000" b="1" i="0" u="none" strike="noStrike">
            <a:solidFill>
              <a:schemeClr val="bg1"/>
            </a:solidFill>
            <a:latin typeface="Calibri"/>
            <a:ea typeface="+mn-ea"/>
            <a:cs typeface="Calibr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226360</xdr:colOff>
      <xdr:row>3</xdr:row>
      <xdr:rowOff>470646</xdr:rowOff>
    </xdr:from>
    <xdr:to>
      <xdr:col>13</xdr:col>
      <xdr:colOff>844184</xdr:colOff>
      <xdr:row>6</xdr:row>
      <xdr:rowOff>145677</xdr:rowOff>
    </xdr:to>
    <xdr:sp macro="" textlink="languages_ex!B43">
      <xdr:nvSpPr>
        <xdr:cNvPr id="2" name="Textfeld 1">
          <a:extLst>
            <a:ext uri="{FF2B5EF4-FFF2-40B4-BE49-F238E27FC236}">
              <a16:creationId xmlns:a16="http://schemas.microsoft.com/office/drawing/2014/main" id="{DFC29938-1BCC-45AB-AE06-64A5B0CD2995}"/>
            </a:ext>
          </a:extLst>
        </xdr:cNvPr>
        <xdr:cNvSpPr txBox="1">
          <a:spLocks/>
        </xdr:cNvSpPr>
      </xdr:nvSpPr>
      <xdr:spPr>
        <a:xfrm>
          <a:off x="14166478" y="1848970"/>
          <a:ext cx="3240000" cy="840442"/>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685FB09D-DBAF-4D6C-9412-DC8187A26B34}" type="TxLink">
            <a:rPr lang="en-US" sz="1200" b="0" i="0" u="none" strike="noStrike">
              <a:solidFill>
                <a:schemeClr val="bg1"/>
              </a:solidFill>
              <a:latin typeface="+mn-lt"/>
              <a:ea typeface="+mn-ea"/>
              <a:cs typeface="Arial"/>
            </a:rPr>
            <a:pPr marL="0" indent="0" algn="l">
              <a:defRPr/>
            </a:pPr>
            <a:t>In this example, a project employee who only started working at the institution in the middle of the second month of the project is being reported.</a:t>
          </a:fld>
          <a:endParaRPr lang="de-DE" sz="1200" b="0" i="0" u="none" strike="noStrike">
            <a:solidFill>
              <a:schemeClr val="bg1"/>
            </a:solidFill>
            <a:latin typeface="+mn-lt"/>
            <a:ea typeface="+mn-ea"/>
            <a:cs typeface="Arial"/>
          </a:endParaRPr>
        </a:p>
      </xdr:txBody>
    </xdr:sp>
    <xdr:clientData/>
  </xdr:twoCellAnchor>
  <xdr:twoCellAnchor>
    <xdr:from>
      <xdr:col>11</xdr:col>
      <xdr:colOff>226360</xdr:colOff>
      <xdr:row>6</xdr:row>
      <xdr:rowOff>190500</xdr:rowOff>
    </xdr:from>
    <xdr:to>
      <xdr:col>13</xdr:col>
      <xdr:colOff>844184</xdr:colOff>
      <xdr:row>9</xdr:row>
      <xdr:rowOff>441</xdr:rowOff>
    </xdr:to>
    <xdr:sp macro="" textlink="languages_ex!B44">
      <xdr:nvSpPr>
        <xdr:cNvPr id="3" name="Textfeld 2">
          <a:extLst>
            <a:ext uri="{FF2B5EF4-FFF2-40B4-BE49-F238E27FC236}">
              <a16:creationId xmlns:a16="http://schemas.microsoft.com/office/drawing/2014/main" id="{7F36CF96-39B8-4C9D-A576-251E6C4616B7}"/>
            </a:ext>
          </a:extLst>
        </xdr:cNvPr>
        <xdr:cNvSpPr txBox="1">
          <a:spLocks/>
        </xdr:cNvSpPr>
      </xdr:nvSpPr>
      <xdr:spPr>
        <a:xfrm>
          <a:off x="14166478" y="2734235"/>
          <a:ext cx="3240000" cy="684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9A79847C-088B-4929-8386-3EB26C136115}" type="TxLink">
            <a:rPr lang="en-US" sz="1200" b="0" i="0" u="none" strike="noStrike">
              <a:solidFill>
                <a:schemeClr val="bg1"/>
              </a:solidFill>
              <a:latin typeface="+mn-lt"/>
              <a:ea typeface="+mn-ea"/>
              <a:cs typeface="Arial"/>
            </a:rPr>
            <a:pPr marL="0" indent="0" algn="l">
              <a:defRPr/>
            </a:pPr>
            <a:t>There were salary corrections, so an adjustment of the first reporting period is necessary.</a:t>
          </a:fld>
          <a:endParaRPr lang="de-DE" sz="1200" b="0" i="0" u="none" strike="noStrike">
            <a:solidFill>
              <a:schemeClr val="bg1"/>
            </a:solidFill>
            <a:latin typeface="+mn-lt"/>
            <a:ea typeface="+mn-ea"/>
            <a:cs typeface="Arial"/>
          </a:endParaRPr>
        </a:p>
      </xdr:txBody>
    </xdr:sp>
    <xdr:clientData/>
  </xdr:twoCellAnchor>
  <xdr:twoCellAnchor>
    <xdr:from>
      <xdr:col>11</xdr:col>
      <xdr:colOff>226360</xdr:colOff>
      <xdr:row>0</xdr:row>
      <xdr:rowOff>112057</xdr:rowOff>
    </xdr:from>
    <xdr:to>
      <xdr:col>13</xdr:col>
      <xdr:colOff>844184</xdr:colOff>
      <xdr:row>3</xdr:row>
      <xdr:rowOff>414617</xdr:rowOff>
    </xdr:to>
    <xdr:sp macro="" textlink="languages_ex!B41">
      <xdr:nvSpPr>
        <xdr:cNvPr id="4" name="Textfeld 3">
          <a:extLst>
            <a:ext uri="{FF2B5EF4-FFF2-40B4-BE49-F238E27FC236}">
              <a16:creationId xmlns:a16="http://schemas.microsoft.com/office/drawing/2014/main" id="{4B870C8F-1E66-429E-8883-31C57DBBB076}"/>
            </a:ext>
          </a:extLst>
        </xdr:cNvPr>
        <xdr:cNvSpPr txBox="1"/>
      </xdr:nvSpPr>
      <xdr:spPr>
        <a:xfrm>
          <a:off x="14166478" y="112057"/>
          <a:ext cx="3240000" cy="1680884"/>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defRPr/>
          </a:pPr>
          <a:fld id="{0DD18768-79B5-4AD4-BF6A-9A590E402E02}" type="TxLink">
            <a:rPr lang="en-US" sz="2000" b="1" i="0" u="none" strike="noStrike">
              <a:solidFill>
                <a:schemeClr val="bg1"/>
              </a:solidFill>
              <a:latin typeface="Calibri"/>
              <a:ea typeface="+mn-ea"/>
              <a:cs typeface="Calibri"/>
            </a:rPr>
            <a:pPr marL="0" indent="0" algn="ctr">
              <a:defRPr/>
            </a:pPr>
            <a:t>Time recording per monthly declaration  (recording in day equivalents per month); need for adjustment</a:t>
          </a:fld>
          <a:endParaRPr lang="de-DE" sz="2000" b="1" i="0" u="none" strike="noStrike">
            <a:solidFill>
              <a:schemeClr val="bg1"/>
            </a:solidFill>
            <a:latin typeface="Calibri"/>
            <a:ea typeface="+mn-ea"/>
            <a:cs typeface="Calibri"/>
          </a:endParaRPr>
        </a:p>
      </xdr:txBody>
    </xdr:sp>
    <xdr:clientData/>
  </xdr:twoCellAnchor>
  <xdr:twoCellAnchor>
    <xdr:from>
      <xdr:col>8</xdr:col>
      <xdr:colOff>85165</xdr:colOff>
      <xdr:row>0</xdr:row>
      <xdr:rowOff>1</xdr:rowOff>
    </xdr:from>
    <xdr:to>
      <xdr:col>10</xdr:col>
      <xdr:colOff>683559</xdr:colOff>
      <xdr:row>1</xdr:row>
      <xdr:rowOff>291354</xdr:rowOff>
    </xdr:to>
    <xdr:sp macro="" textlink="languages_ex!B42">
      <xdr:nvSpPr>
        <xdr:cNvPr id="5" name="Textfeld 4">
          <a:extLst>
            <a:ext uri="{FF2B5EF4-FFF2-40B4-BE49-F238E27FC236}">
              <a16:creationId xmlns:a16="http://schemas.microsoft.com/office/drawing/2014/main" id="{13367879-7C28-4A92-996C-67AD3ECDBD45}"/>
            </a:ext>
          </a:extLst>
        </xdr:cNvPr>
        <xdr:cNvSpPr txBox="1">
          <a:spLocks/>
        </xdr:cNvSpPr>
      </xdr:nvSpPr>
      <xdr:spPr>
        <a:xfrm>
          <a:off x="9206753" y="1"/>
          <a:ext cx="3892924" cy="593912"/>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76794744-AEC1-45D2-9395-A8096E2B8858}" type="TxLink">
            <a:rPr lang="en-US" sz="1200" b="0" i="0" u="none" strike="noStrike">
              <a:solidFill>
                <a:schemeClr val="bg1"/>
              </a:solidFill>
              <a:latin typeface="+mn-lt"/>
              <a:ea typeface="+mn-ea"/>
              <a:cs typeface="Arial"/>
            </a:rPr>
            <a:pPr marL="0" indent="0" algn="l">
              <a:defRPr/>
            </a:pPr>
            <a:t>In cell H2, enter "1" for "Day-equivalent". By this, there is no need to convert hours into day equivalents.</a:t>
          </a:fld>
          <a:endParaRPr lang="de-DE" sz="1200" b="0" i="0" u="none" strike="noStrike">
            <a:solidFill>
              <a:schemeClr val="bg1"/>
            </a:solidFill>
            <a:latin typeface="+mn-lt"/>
            <a:ea typeface="+mn-ea"/>
            <a:cs typeface="Arial"/>
          </a:endParaRPr>
        </a:p>
      </xdr:txBody>
    </xdr:sp>
    <xdr:clientData/>
  </xdr:twoCellAnchor>
  <xdr:twoCellAnchor>
    <xdr:from>
      <xdr:col>11</xdr:col>
      <xdr:colOff>226360</xdr:colOff>
      <xdr:row>9</xdr:row>
      <xdr:rowOff>47063</xdr:rowOff>
    </xdr:from>
    <xdr:to>
      <xdr:col>13</xdr:col>
      <xdr:colOff>844184</xdr:colOff>
      <xdr:row>10</xdr:row>
      <xdr:rowOff>214185</xdr:rowOff>
    </xdr:to>
    <xdr:sp macro="" textlink="languages_ex!B45">
      <xdr:nvSpPr>
        <xdr:cNvPr id="7" name="Textfeld 6">
          <a:extLst>
            <a:ext uri="{FF2B5EF4-FFF2-40B4-BE49-F238E27FC236}">
              <a16:creationId xmlns:a16="http://schemas.microsoft.com/office/drawing/2014/main" id="{B3E2A257-5EAA-414F-9308-1B23B0F46532}"/>
            </a:ext>
          </a:extLst>
        </xdr:cNvPr>
        <xdr:cNvSpPr txBox="1">
          <a:spLocks/>
        </xdr:cNvSpPr>
      </xdr:nvSpPr>
      <xdr:spPr>
        <a:xfrm>
          <a:off x="14166478" y="3464857"/>
          <a:ext cx="3240000" cy="458475"/>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98DFE5EA-E4DC-4492-85DC-DF9F2B368625}" type="TxLink">
            <a:rPr lang="en-US" sz="1200" b="0" i="0" u="none" strike="noStrike">
              <a:solidFill>
                <a:schemeClr val="bg1"/>
              </a:solidFill>
              <a:latin typeface="+mn-lt"/>
              <a:ea typeface="+mn-ea"/>
              <a:cs typeface="Arial"/>
            </a:rPr>
            <a:pPr marL="0" indent="0" algn="l">
              <a:defRPr/>
            </a:pPr>
            <a:t>He also is financed on a proportional basis by another third-party funded project.</a:t>
          </a:fld>
          <a:endParaRPr lang="de-DE" sz="1200" b="0" i="0" u="none" strike="noStrike">
            <a:solidFill>
              <a:schemeClr val="bg1"/>
            </a:solidFill>
            <a:latin typeface="+mn-lt"/>
            <a:ea typeface="+mn-ea"/>
            <a:cs typeface="Arial"/>
          </a:endParaRPr>
        </a:p>
      </xdr:txBody>
    </xdr:sp>
    <xdr:clientData/>
  </xdr:twoCellAnchor>
  <xdr:twoCellAnchor>
    <xdr:from>
      <xdr:col>15</xdr:col>
      <xdr:colOff>22411</xdr:colOff>
      <xdr:row>53</xdr:row>
      <xdr:rowOff>33618</xdr:rowOff>
    </xdr:from>
    <xdr:to>
      <xdr:col>30</xdr:col>
      <xdr:colOff>840441</xdr:colOff>
      <xdr:row>56</xdr:row>
      <xdr:rowOff>78441</xdr:rowOff>
    </xdr:to>
    <xdr:sp macro="" textlink="languages_ex!B47">
      <xdr:nvSpPr>
        <xdr:cNvPr id="8" name="Abgerundetes Rechteck 16">
          <a:extLst>
            <a:ext uri="{FF2B5EF4-FFF2-40B4-BE49-F238E27FC236}">
              <a16:creationId xmlns:a16="http://schemas.microsoft.com/office/drawing/2014/main" id="{EEBFD0D1-A6F9-4C16-99C8-8AF6736EFB1C}"/>
            </a:ext>
          </a:extLst>
        </xdr:cNvPr>
        <xdr:cNvSpPr/>
      </xdr:nvSpPr>
      <xdr:spPr bwMode="auto">
        <a:xfrm>
          <a:off x="18668999" y="16046824"/>
          <a:ext cx="5322795" cy="616323"/>
        </a:xfrm>
        <a:prstGeom prst="roundRect">
          <a:avLst>
            <a:gd name="adj" fmla="val 16667"/>
          </a:avLst>
        </a:prstGeom>
        <a:solidFill>
          <a:schemeClr val="accent1">
            <a:lumMod val="75000"/>
          </a:schemeClr>
        </a:solidFill>
        <a:ln>
          <a:noFill/>
          <a:miter/>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marL="0" indent="0" algn="l">
            <a:defRPr/>
          </a:pPr>
          <a:fld id="{73F2AE4E-5A8B-4122-89B4-2F470FD59D5D}" type="TxLink">
            <a:rPr lang="en-US" sz="1100">
              <a:solidFill>
                <a:schemeClr val="lt1"/>
              </a:solidFill>
              <a:latin typeface="+mn-lt"/>
              <a:ea typeface="+mn-ea"/>
              <a:cs typeface="+mn-cs"/>
            </a:rPr>
            <a:pPr marL="0" indent="0" algn="l">
              <a:defRPr/>
            </a:pPr>
            <a:t>The working time for the project is specified here in day equivalents per month. When recording the day equivalents, no rounding is permitted (see AGA p. 197, yellow box).</a:t>
          </a:fld>
          <a:endParaRPr sz="1100">
            <a:solidFill>
              <a:schemeClr val="lt1"/>
            </a:solidFill>
            <a:latin typeface="+mn-lt"/>
            <a:ea typeface="+mn-ea"/>
            <a:cs typeface="+mn-cs"/>
          </a:endParaRPr>
        </a:p>
      </xdr:txBody>
    </xdr:sp>
    <xdr:clientData/>
  </xdr:twoCellAnchor>
  <xdr:twoCellAnchor>
    <xdr:from>
      <xdr:col>4</xdr:col>
      <xdr:colOff>85164</xdr:colOff>
      <xdr:row>53</xdr:row>
      <xdr:rowOff>6724</xdr:rowOff>
    </xdr:from>
    <xdr:to>
      <xdr:col>5</xdr:col>
      <xdr:colOff>986117</xdr:colOff>
      <xdr:row>56</xdr:row>
      <xdr:rowOff>156883</xdr:rowOff>
    </xdr:to>
    <xdr:sp macro="" textlink="languages_ex!B46">
      <xdr:nvSpPr>
        <xdr:cNvPr id="9" name="Abgerundetes Rechteck 16">
          <a:extLst>
            <a:ext uri="{FF2B5EF4-FFF2-40B4-BE49-F238E27FC236}">
              <a16:creationId xmlns:a16="http://schemas.microsoft.com/office/drawing/2014/main" id="{6E3C95E3-39E3-49D3-95B9-2C15C55E25F8}"/>
            </a:ext>
          </a:extLst>
        </xdr:cNvPr>
        <xdr:cNvSpPr/>
      </xdr:nvSpPr>
      <xdr:spPr bwMode="auto">
        <a:xfrm>
          <a:off x="4264958" y="16019930"/>
          <a:ext cx="2077571" cy="721659"/>
        </a:xfrm>
        <a:prstGeom prst="roundRect">
          <a:avLst>
            <a:gd name="adj" fmla="val 16667"/>
          </a:avLst>
        </a:prstGeom>
        <a:solidFill>
          <a:schemeClr val="accent1">
            <a:lumMod val="75000"/>
          </a:schemeClr>
        </a:solidFill>
        <a:ln>
          <a:noFill/>
          <a:miter/>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marL="0" indent="0" algn="l">
            <a:defRPr/>
          </a:pPr>
          <a:fld id="{D001F6D2-12DF-4A65-A859-4687654A9D8A}" type="TxLink">
            <a:rPr lang="en-US" sz="1100">
              <a:solidFill>
                <a:schemeClr val="lt1"/>
              </a:solidFill>
              <a:latin typeface="+mn-lt"/>
              <a:ea typeface="+mn-ea"/>
              <a:cs typeface="+mn-cs"/>
            </a:rPr>
            <a:pPr marL="0" indent="0" algn="l">
              <a:defRPr/>
            </a:pPr>
            <a:t>The employment contract began on 15 May 2022. The FTE for May is 16/30.</a:t>
          </a:fld>
          <a:endParaRPr sz="1100">
            <a:solidFill>
              <a:schemeClr val="lt1"/>
            </a:solidFill>
            <a:latin typeface="+mn-lt"/>
            <a:ea typeface="+mn-ea"/>
            <a:cs typeface="+mn-cs"/>
          </a:endParaRPr>
        </a:p>
      </xdr:txBody>
    </xdr:sp>
    <xdr:clientData/>
  </xdr:twoCellAnchor>
  <xdr:twoCellAnchor>
    <xdr:from>
      <xdr:col>33</xdr:col>
      <xdr:colOff>880784</xdr:colOff>
      <xdr:row>18</xdr:row>
      <xdr:rowOff>380999</xdr:rowOff>
    </xdr:from>
    <xdr:to>
      <xdr:col>35</xdr:col>
      <xdr:colOff>806824</xdr:colOff>
      <xdr:row>23</xdr:row>
      <xdr:rowOff>156881</xdr:rowOff>
    </xdr:to>
    <xdr:sp macro="" textlink="languages_ex!B48">
      <xdr:nvSpPr>
        <xdr:cNvPr id="10" name="Textfeld 9">
          <a:extLst>
            <a:ext uri="{FF2B5EF4-FFF2-40B4-BE49-F238E27FC236}">
              <a16:creationId xmlns:a16="http://schemas.microsoft.com/office/drawing/2014/main" id="{F161CDB3-D7F0-D494-2673-E9073633028A}"/>
            </a:ext>
          </a:extLst>
        </xdr:cNvPr>
        <xdr:cNvSpPr txBox="1">
          <a:spLocks/>
        </xdr:cNvSpPr>
      </xdr:nvSpPr>
      <xdr:spPr>
        <a:xfrm>
          <a:off x="27875755" y="6062381"/>
          <a:ext cx="1898275" cy="13335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F94E8670-CFAD-406B-87C8-42104C7E28B5}" type="TxLink">
            <a:rPr lang="en-US" sz="1200" b="0" i="0" u="none" strike="noStrike">
              <a:solidFill>
                <a:schemeClr val="bg1"/>
              </a:solidFill>
              <a:latin typeface="+mn-lt"/>
              <a:ea typeface="+mn-ea"/>
              <a:cs typeface="Arial"/>
            </a:rPr>
            <a:pPr marL="0" indent="0" algn="l">
              <a:defRPr/>
            </a:pPr>
            <a:t>The adjustment shown in section 5 (correction of €1,098.61) must be transferred to Table 6 and submitted with the final report.</a:t>
          </a:fld>
          <a:endParaRPr lang="de-DE" sz="1200" b="0" i="0" u="none" strike="noStrike">
            <a:solidFill>
              <a:schemeClr val="bg1"/>
            </a:solidFill>
            <a:latin typeface="+mn-lt"/>
            <a:ea typeface="+mn-ea"/>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246529</xdr:colOff>
      <xdr:row>3</xdr:row>
      <xdr:rowOff>212909</xdr:rowOff>
    </xdr:from>
    <xdr:to>
      <xdr:col>13</xdr:col>
      <xdr:colOff>864353</xdr:colOff>
      <xdr:row>6</xdr:row>
      <xdr:rowOff>91497</xdr:rowOff>
    </xdr:to>
    <xdr:sp macro="" textlink="languages_ex!B50">
      <xdr:nvSpPr>
        <xdr:cNvPr id="2" name="Textfeld 1">
          <a:extLst>
            <a:ext uri="{FF2B5EF4-FFF2-40B4-BE49-F238E27FC236}">
              <a16:creationId xmlns:a16="http://schemas.microsoft.com/office/drawing/2014/main" id="{D31C3FA4-2099-4605-95C5-5FE6BBB3CCEF}"/>
            </a:ext>
          </a:extLst>
        </xdr:cNvPr>
        <xdr:cNvSpPr txBox="1">
          <a:spLocks/>
        </xdr:cNvSpPr>
      </xdr:nvSpPr>
      <xdr:spPr>
        <a:xfrm>
          <a:off x="14186647" y="1367115"/>
          <a:ext cx="3240000" cy="1044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3840EA59-7EA7-4C39-ADA5-6DA9596ED901}" type="TxLink">
            <a:rPr lang="en-US" sz="1200" b="0" i="0" u="none" strike="noStrike">
              <a:solidFill>
                <a:schemeClr val="bg1"/>
              </a:solidFill>
              <a:latin typeface="+mn-lt"/>
              <a:ea typeface="+mn-ea"/>
              <a:cs typeface="Arial"/>
            </a:rPr>
            <a:pPr marL="0" indent="0" algn="l">
              <a:defRPr/>
            </a:pPr>
            <a:t>This example shows how more costs can be reported for the employee with mixed financing (EU project and institutional budget) than were incurred for the EU project.</a:t>
          </a:fld>
          <a:endParaRPr lang="de-DE" sz="1200" b="0" i="0" u="none" strike="noStrike">
            <a:solidFill>
              <a:schemeClr val="bg1"/>
            </a:solidFill>
            <a:latin typeface="+mn-lt"/>
            <a:ea typeface="+mn-ea"/>
            <a:cs typeface="Arial"/>
          </a:endParaRPr>
        </a:p>
      </xdr:txBody>
    </xdr:sp>
    <xdr:clientData/>
  </xdr:twoCellAnchor>
  <xdr:twoCellAnchor>
    <xdr:from>
      <xdr:col>11</xdr:col>
      <xdr:colOff>246529</xdr:colOff>
      <xdr:row>6</xdr:row>
      <xdr:rowOff>136152</xdr:rowOff>
    </xdr:from>
    <xdr:to>
      <xdr:col>13</xdr:col>
      <xdr:colOff>864353</xdr:colOff>
      <xdr:row>9</xdr:row>
      <xdr:rowOff>90094</xdr:rowOff>
    </xdr:to>
    <xdr:sp macro="" textlink="languages_ex!B51">
      <xdr:nvSpPr>
        <xdr:cNvPr id="3" name="Textfeld 2">
          <a:extLst>
            <a:ext uri="{FF2B5EF4-FFF2-40B4-BE49-F238E27FC236}">
              <a16:creationId xmlns:a16="http://schemas.microsoft.com/office/drawing/2014/main" id="{05F75F10-CA1C-4239-A20E-B93F40256105}"/>
            </a:ext>
          </a:extLst>
        </xdr:cNvPr>
        <xdr:cNvSpPr txBox="1">
          <a:spLocks/>
        </xdr:cNvSpPr>
      </xdr:nvSpPr>
      <xdr:spPr>
        <a:xfrm>
          <a:off x="14186647" y="2455770"/>
          <a:ext cx="3240000" cy="828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A6F2ACF1-0FA3-44C2-88B3-4239B25F9B4C}" type="TxLink">
            <a:rPr lang="en-US" sz="1200" b="0" i="0" u="none" strike="noStrike">
              <a:solidFill>
                <a:schemeClr val="bg1"/>
              </a:solidFill>
              <a:latin typeface="+mn-lt"/>
              <a:ea typeface="+mn-ea"/>
              <a:cs typeface="Arial"/>
            </a:rPr>
            <a:pPr marL="0" indent="0" algn="l">
              <a:defRPr/>
            </a:pPr>
            <a:t>There is no capping at project level. Instead, the total personnel costs and day equivalents are used as base measures.</a:t>
          </a:fld>
          <a:endParaRPr lang="de-DE" sz="1200" b="0" i="0" u="none" strike="noStrike">
            <a:solidFill>
              <a:schemeClr val="bg1"/>
            </a:solidFill>
            <a:latin typeface="+mn-lt"/>
            <a:ea typeface="+mn-ea"/>
            <a:cs typeface="Arial"/>
          </a:endParaRPr>
        </a:p>
      </xdr:txBody>
    </xdr:sp>
    <xdr:clientData/>
  </xdr:twoCellAnchor>
  <xdr:twoCellAnchor>
    <xdr:from>
      <xdr:col>11</xdr:col>
      <xdr:colOff>246529</xdr:colOff>
      <xdr:row>0</xdr:row>
      <xdr:rowOff>89647</xdr:rowOff>
    </xdr:from>
    <xdr:to>
      <xdr:col>13</xdr:col>
      <xdr:colOff>864353</xdr:colOff>
      <xdr:row>3</xdr:row>
      <xdr:rowOff>100853</xdr:rowOff>
    </xdr:to>
    <xdr:sp macro="" textlink="languages_ex!B49">
      <xdr:nvSpPr>
        <xdr:cNvPr id="4" name="Textfeld 3">
          <a:extLst>
            <a:ext uri="{FF2B5EF4-FFF2-40B4-BE49-F238E27FC236}">
              <a16:creationId xmlns:a16="http://schemas.microsoft.com/office/drawing/2014/main" id="{9F453D9E-C96C-4283-AD01-884391689707}"/>
            </a:ext>
          </a:extLst>
        </xdr:cNvPr>
        <xdr:cNvSpPr txBox="1"/>
      </xdr:nvSpPr>
      <xdr:spPr>
        <a:xfrm>
          <a:off x="14186647" y="89647"/>
          <a:ext cx="3240000" cy="1165412"/>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defRPr/>
          </a:pPr>
          <a:fld id="{7AC70A49-1560-4710-B821-6657A2EDF03F}" type="TxLink">
            <a:rPr lang="en-US" sz="2000" b="1" i="0" u="none" strike="noStrike">
              <a:solidFill>
                <a:schemeClr val="bg1"/>
              </a:solidFill>
              <a:latin typeface="Calibri"/>
              <a:ea typeface="+mn-ea"/>
              <a:cs typeface="Calibri"/>
            </a:rPr>
            <a:pPr marL="0" indent="0" algn="ctr">
              <a:defRPr/>
            </a:pPr>
            <a:t>Reporting of more personnel costs than incurred in the project</a:t>
          </a:fld>
          <a:endParaRPr lang="de-DE" sz="2000" b="1" i="0" u="none" strike="noStrike">
            <a:solidFill>
              <a:schemeClr val="bg1"/>
            </a:solidFill>
            <a:latin typeface="Calibri"/>
            <a:ea typeface="+mn-ea"/>
            <a:cs typeface="Calibri"/>
          </a:endParaRPr>
        </a:p>
      </xdr:txBody>
    </xdr:sp>
    <xdr:clientData/>
  </xdr:twoCellAnchor>
  <xdr:twoCellAnchor>
    <xdr:from>
      <xdr:col>11</xdr:col>
      <xdr:colOff>246529</xdr:colOff>
      <xdr:row>9</xdr:row>
      <xdr:rowOff>159125</xdr:rowOff>
    </xdr:from>
    <xdr:to>
      <xdr:col>13</xdr:col>
      <xdr:colOff>864353</xdr:colOff>
      <xdr:row>12</xdr:row>
      <xdr:rowOff>113066</xdr:rowOff>
    </xdr:to>
    <xdr:sp macro="" textlink="languages_ex!B52">
      <xdr:nvSpPr>
        <xdr:cNvPr id="5" name="Textfeld 4">
          <a:extLst>
            <a:ext uri="{FF2B5EF4-FFF2-40B4-BE49-F238E27FC236}">
              <a16:creationId xmlns:a16="http://schemas.microsoft.com/office/drawing/2014/main" id="{53C37C50-DB4B-4C9B-8E10-0A956B65861B}"/>
            </a:ext>
          </a:extLst>
        </xdr:cNvPr>
        <xdr:cNvSpPr txBox="1">
          <a:spLocks/>
        </xdr:cNvSpPr>
      </xdr:nvSpPr>
      <xdr:spPr>
        <a:xfrm>
          <a:off x="14186647" y="3352801"/>
          <a:ext cx="3240000" cy="828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91B9A2FE-0FEA-4008-A55D-B93421F3B7B5}" type="TxLink">
            <a:rPr lang="en-US" sz="1200" b="0" i="0" u="none" strike="noStrike">
              <a:solidFill>
                <a:schemeClr val="bg1"/>
              </a:solidFill>
              <a:latin typeface="+mn-lt"/>
              <a:ea typeface="+mn-ea"/>
              <a:cs typeface="Arial"/>
            </a:rPr>
            <a:pPr marL="0" indent="0" algn="l">
              <a:defRPr/>
            </a:pPr>
            <a:t>The key factor here is the selection of ‘No’ in cell D11. Changing this selection affects column E in Table 3 and columns I, K, L and M in Table 4.</a:t>
          </a:fld>
          <a:endParaRPr lang="de-DE" sz="1200" b="0" i="0" u="none" strike="noStrike">
            <a:solidFill>
              <a:schemeClr val="bg1"/>
            </a:solidFill>
            <a:latin typeface="+mn-lt"/>
            <a:ea typeface="+mn-ea"/>
            <a:cs typeface="Arial"/>
          </a:endParaRPr>
        </a:p>
      </xdr:txBody>
    </xdr:sp>
    <xdr:clientData/>
  </xdr:twoCellAnchor>
  <xdr:twoCellAnchor>
    <xdr:from>
      <xdr:col>4</xdr:col>
      <xdr:colOff>67235</xdr:colOff>
      <xdr:row>10</xdr:row>
      <xdr:rowOff>56030</xdr:rowOff>
    </xdr:from>
    <xdr:to>
      <xdr:col>7</xdr:col>
      <xdr:colOff>134470</xdr:colOff>
      <xdr:row>11</xdr:row>
      <xdr:rowOff>268943</xdr:rowOff>
    </xdr:to>
    <xdr:sp macro="" textlink="languages_ex!B53">
      <xdr:nvSpPr>
        <xdr:cNvPr id="6" name="Textfeld 5">
          <a:extLst>
            <a:ext uri="{FF2B5EF4-FFF2-40B4-BE49-F238E27FC236}">
              <a16:creationId xmlns:a16="http://schemas.microsoft.com/office/drawing/2014/main" id="{56D80D71-7949-464C-855F-C08B55B2BDEE}"/>
            </a:ext>
          </a:extLst>
        </xdr:cNvPr>
        <xdr:cNvSpPr txBox="1">
          <a:spLocks/>
        </xdr:cNvSpPr>
      </xdr:nvSpPr>
      <xdr:spPr>
        <a:xfrm>
          <a:off x="4247029" y="3541059"/>
          <a:ext cx="3686735" cy="504266"/>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074D309D-B92E-4D77-B869-1135886D02B2}" type="TxLink">
            <a:rPr lang="en-US" sz="1200" b="0" i="0" u="none" strike="noStrike">
              <a:solidFill>
                <a:schemeClr val="bg1"/>
              </a:solidFill>
              <a:latin typeface="+mn-lt"/>
              <a:ea typeface="+mn-ea"/>
              <a:cs typeface="Arial"/>
            </a:rPr>
            <a:pPr marL="0" indent="0" algn="l">
              <a:defRPr/>
            </a:pPr>
            <a:t>Selecting ‘No’ allows you to report more costs than were incurred in the EU project.</a:t>
          </a:fld>
          <a:endParaRPr lang="de-DE" sz="1200" b="0" i="0" u="none" strike="noStrike">
            <a:solidFill>
              <a:schemeClr val="bg1"/>
            </a:solidFill>
            <a:latin typeface="+mn-lt"/>
            <a:ea typeface="+mn-ea"/>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201705</xdr:colOff>
      <xdr:row>2</xdr:row>
      <xdr:rowOff>291353</xdr:rowOff>
    </xdr:from>
    <xdr:to>
      <xdr:col>13</xdr:col>
      <xdr:colOff>819529</xdr:colOff>
      <xdr:row>4</xdr:row>
      <xdr:rowOff>100853</xdr:rowOff>
    </xdr:to>
    <xdr:sp macro="" textlink="languages_ex!B54">
      <xdr:nvSpPr>
        <xdr:cNvPr id="2" name="Textfeld 1">
          <a:extLst>
            <a:ext uri="{FF2B5EF4-FFF2-40B4-BE49-F238E27FC236}">
              <a16:creationId xmlns:a16="http://schemas.microsoft.com/office/drawing/2014/main" id="{DA524E3A-9B9F-4B58-A8CF-EB1454FE1A2F}"/>
            </a:ext>
          </a:extLst>
        </xdr:cNvPr>
        <xdr:cNvSpPr txBox="1"/>
      </xdr:nvSpPr>
      <xdr:spPr>
        <a:xfrm>
          <a:off x="14141823" y="672353"/>
          <a:ext cx="3240000" cy="1165412"/>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lstStyle/>
        <a:p>
          <a:pPr marL="0" indent="0" algn="ctr">
            <a:defRPr/>
          </a:pPr>
          <a:fld id="{B76BA8A9-2B59-46DB-8F3B-131169B3DAC6}" type="TxLink">
            <a:rPr lang="en-US" sz="2000" b="1" i="0" u="none" strike="noStrike">
              <a:solidFill>
                <a:schemeClr val="bg1"/>
              </a:solidFill>
              <a:latin typeface="Calibri"/>
              <a:ea typeface="+mn-ea"/>
              <a:cs typeface="Calibri"/>
            </a:rPr>
            <a:pPr marL="0" indent="0" algn="ctr">
              <a:defRPr/>
            </a:pPr>
            <a:t>Reporting of a student assistant</a:t>
          </a:fld>
          <a:endParaRPr lang="de-DE" sz="2000" b="1" i="0" u="none" strike="noStrike">
            <a:solidFill>
              <a:schemeClr val="bg1"/>
            </a:solidFill>
            <a:latin typeface="Calibri"/>
            <a:ea typeface="+mn-ea"/>
            <a:cs typeface="Calibri"/>
          </a:endParaRPr>
        </a:p>
      </xdr:txBody>
    </xdr:sp>
    <xdr:clientData/>
  </xdr:twoCellAnchor>
  <xdr:twoCellAnchor>
    <xdr:from>
      <xdr:col>8</xdr:col>
      <xdr:colOff>392207</xdr:colOff>
      <xdr:row>0</xdr:row>
      <xdr:rowOff>0</xdr:rowOff>
    </xdr:from>
    <xdr:to>
      <xdr:col>10</xdr:col>
      <xdr:colOff>1367117</xdr:colOff>
      <xdr:row>2</xdr:row>
      <xdr:rowOff>235324</xdr:rowOff>
    </xdr:to>
    <xdr:sp macro="" textlink="languages_ex!B55">
      <xdr:nvSpPr>
        <xdr:cNvPr id="3" name="Textfeld 2">
          <a:extLst>
            <a:ext uri="{FF2B5EF4-FFF2-40B4-BE49-F238E27FC236}">
              <a16:creationId xmlns:a16="http://schemas.microsoft.com/office/drawing/2014/main" id="{389176C1-5673-4EA9-A7AA-5D5565FB74CC}"/>
            </a:ext>
          </a:extLst>
        </xdr:cNvPr>
        <xdr:cNvSpPr/>
      </xdr:nvSpPr>
      <xdr:spPr>
        <a:xfrm>
          <a:off x="9513795" y="0"/>
          <a:ext cx="4269440" cy="806824"/>
        </a:xfrm>
        <a:prstGeom prst="roundRect">
          <a:avLst>
            <a:gd name="adj" fmla="val 16667"/>
          </a:avLst>
        </a:prstGeom>
        <a:solidFill>
          <a:srgbClr val="2F5597"/>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72000" tIns="0" rIns="72000" bIns="0" anchor="ctr">
          <a:noAutofit/>
        </a:bodyPr>
        <a:lstStyle/>
        <a:p>
          <a:pPr>
            <a:lnSpc>
              <a:spcPct val="100000"/>
            </a:lnSpc>
            <a:tabLst>
              <a:tab pos="0" algn="l"/>
            </a:tabLst>
          </a:pPr>
          <a:fld id="{B864E77A-BC81-4AD2-A998-BB7013CCC881}" type="TxLink">
            <a:rPr lang="en-US" sz="1100" b="0" i="0" u="none" strike="noStrike">
              <a:solidFill>
                <a:schemeClr val="bg1"/>
              </a:solidFill>
              <a:effectLst/>
              <a:uFillTx/>
              <a:latin typeface="Calibri"/>
              <a:ea typeface="Calibri"/>
              <a:cs typeface="Calibri"/>
            </a:rPr>
            <a:pPr>
              <a:lnSpc>
                <a:spcPct val="100000"/>
              </a:lnSpc>
              <a:tabLst>
                <a:tab pos="0" algn="l"/>
              </a:tabLst>
            </a:pPr>
            <a:t>Student helpers sometimes do not have employment contracts that specify fixed hourly wages. In this case, a day equivalent must be 8 hours (see. AGA V2.0 p 56, Contracts without fixed salary/hours).</a:t>
          </a:fld>
          <a:endParaRPr lang="de-DE" sz="1100" b="0" u="none" strike="noStrike">
            <a:solidFill>
              <a:schemeClr val="bg1"/>
            </a:solidFill>
            <a:effectLst/>
            <a:uFillTx/>
            <a:latin typeface="Calibri"/>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201705</xdr:colOff>
      <xdr:row>3</xdr:row>
      <xdr:rowOff>235321</xdr:rowOff>
    </xdr:from>
    <xdr:to>
      <xdr:col>13</xdr:col>
      <xdr:colOff>819529</xdr:colOff>
      <xdr:row>6</xdr:row>
      <xdr:rowOff>113909</xdr:rowOff>
    </xdr:to>
    <xdr:sp macro="" textlink="languages_ex!B57">
      <xdr:nvSpPr>
        <xdr:cNvPr id="2" name="Textfeld 1">
          <a:extLst>
            <a:ext uri="{FF2B5EF4-FFF2-40B4-BE49-F238E27FC236}">
              <a16:creationId xmlns:a16="http://schemas.microsoft.com/office/drawing/2014/main" id="{727C9B6A-0C3F-4271-A827-352F420F26E8}"/>
            </a:ext>
          </a:extLst>
        </xdr:cNvPr>
        <xdr:cNvSpPr txBox="1">
          <a:spLocks/>
        </xdr:cNvSpPr>
      </xdr:nvSpPr>
      <xdr:spPr>
        <a:xfrm>
          <a:off x="14141823" y="1389527"/>
          <a:ext cx="3240000" cy="1044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7F715EE0-6094-49F9-9C63-076FEE647950}" type="TxLink">
            <a:rPr lang="en-US" sz="1200" b="0" i="0" u="none" strike="noStrike">
              <a:solidFill>
                <a:schemeClr val="bg1"/>
              </a:solidFill>
              <a:latin typeface="+mn-lt"/>
              <a:ea typeface="+mn-ea"/>
              <a:cs typeface="Arial"/>
            </a:rPr>
            <a:pPr marL="0" indent="0" algn="l">
              <a:defRPr/>
            </a:pPr>
            <a:t>This example shows how the formulas in section 2a, columns H and J are adjusted to correctly report permanent project staff who are not directly assigned and only contribute a few day equivalents to the project.</a:t>
          </a:fld>
          <a:endParaRPr lang="de-DE" sz="1200" b="0" i="0" u="none" strike="noStrike">
            <a:solidFill>
              <a:schemeClr val="bg1"/>
            </a:solidFill>
            <a:latin typeface="+mn-lt"/>
            <a:ea typeface="+mn-ea"/>
            <a:cs typeface="Arial"/>
          </a:endParaRPr>
        </a:p>
      </xdr:txBody>
    </xdr:sp>
    <xdr:clientData/>
  </xdr:twoCellAnchor>
  <xdr:twoCellAnchor>
    <xdr:from>
      <xdr:col>4</xdr:col>
      <xdr:colOff>33616</xdr:colOff>
      <xdr:row>10</xdr:row>
      <xdr:rowOff>24095</xdr:rowOff>
    </xdr:from>
    <xdr:to>
      <xdr:col>8</xdr:col>
      <xdr:colOff>33617</xdr:colOff>
      <xdr:row>12</xdr:row>
      <xdr:rowOff>112059</xdr:rowOff>
    </xdr:to>
    <xdr:sp macro="" textlink="languages_ex!B58">
      <xdr:nvSpPr>
        <xdr:cNvPr id="3" name="Textfeld 2">
          <a:extLst>
            <a:ext uri="{FF2B5EF4-FFF2-40B4-BE49-F238E27FC236}">
              <a16:creationId xmlns:a16="http://schemas.microsoft.com/office/drawing/2014/main" id="{6C965C94-0157-470B-9350-784152FB06C8}"/>
            </a:ext>
          </a:extLst>
        </xdr:cNvPr>
        <xdr:cNvSpPr txBox="1">
          <a:spLocks/>
        </xdr:cNvSpPr>
      </xdr:nvSpPr>
      <xdr:spPr>
        <a:xfrm>
          <a:off x="4213410" y="3509124"/>
          <a:ext cx="5345207" cy="67067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A30B1FAA-3D2E-46A2-9068-0B52CEFDCE6F}" type="TxLink">
            <a:rPr lang="en-US" sz="1200" b="0" i="0" u="none" strike="noStrike">
              <a:solidFill>
                <a:schemeClr val="bg1"/>
              </a:solidFill>
              <a:latin typeface="+mn-lt"/>
              <a:ea typeface="+mn-ea"/>
              <a:cs typeface="Arial"/>
            </a:rPr>
            <a:pPr marL="0" indent="0" algn="l">
              <a:defRPr/>
            </a:pPr>
            <a:t>In cell D11, "no" is selected as this person is employed 100% on a permanent institutional position, and only the hours actually documented in project timesheets should be reported. </a:t>
          </a:fld>
          <a:endParaRPr lang="de-DE" sz="1200" b="0" i="0" u="none" strike="noStrike">
            <a:solidFill>
              <a:schemeClr val="bg1"/>
            </a:solidFill>
            <a:latin typeface="+mn-lt"/>
            <a:ea typeface="+mn-ea"/>
            <a:cs typeface="Arial"/>
          </a:endParaRPr>
        </a:p>
      </xdr:txBody>
    </xdr:sp>
    <xdr:clientData/>
  </xdr:twoCellAnchor>
  <xdr:twoCellAnchor>
    <xdr:from>
      <xdr:col>11</xdr:col>
      <xdr:colOff>201705</xdr:colOff>
      <xdr:row>0</xdr:row>
      <xdr:rowOff>112059</xdr:rowOff>
    </xdr:from>
    <xdr:to>
      <xdr:col>13</xdr:col>
      <xdr:colOff>819529</xdr:colOff>
      <xdr:row>3</xdr:row>
      <xdr:rowOff>123265</xdr:rowOff>
    </xdr:to>
    <xdr:sp macro="" textlink="languages_ex!B56">
      <xdr:nvSpPr>
        <xdr:cNvPr id="4" name="Textfeld 3">
          <a:extLst>
            <a:ext uri="{FF2B5EF4-FFF2-40B4-BE49-F238E27FC236}">
              <a16:creationId xmlns:a16="http://schemas.microsoft.com/office/drawing/2014/main" id="{77A8E0F0-943C-47B8-93E9-3DA028969FDF}"/>
            </a:ext>
          </a:extLst>
        </xdr:cNvPr>
        <xdr:cNvSpPr txBox="1"/>
      </xdr:nvSpPr>
      <xdr:spPr>
        <a:xfrm>
          <a:off x="14141823" y="112059"/>
          <a:ext cx="3240000" cy="1165412"/>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lstStyle/>
        <a:p>
          <a:pPr marL="0" indent="0" algn="ctr">
            <a:defRPr/>
          </a:pPr>
          <a:fld id="{121DF563-A22A-430E-9EB4-93886379DB5C}" type="TxLink">
            <a:rPr lang="en-US" sz="2000" b="1" i="0" u="none" strike="noStrike">
              <a:solidFill>
                <a:schemeClr val="bg1"/>
              </a:solidFill>
              <a:latin typeface="Calibri"/>
              <a:ea typeface="+mn-ea"/>
              <a:cs typeface="Calibri"/>
            </a:rPr>
            <a:pPr marL="0" indent="0" algn="ctr">
              <a:defRPr/>
            </a:pPr>
            <a:t>Hourly-based reporting for an employee with a permanent contract</a:t>
          </a:fld>
          <a:endParaRPr lang="de-DE" sz="2000" b="1" i="0" u="none" strike="noStrike">
            <a:solidFill>
              <a:schemeClr val="bg1"/>
            </a:solidFill>
            <a:latin typeface="Calibri"/>
            <a:ea typeface="+mn-ea"/>
            <a:cs typeface="Calibri"/>
          </a:endParaRPr>
        </a:p>
      </xdr:txBody>
    </xdr:sp>
    <xdr:clientData/>
  </xdr:twoCellAnchor>
  <xdr:twoCellAnchor>
    <xdr:from>
      <xdr:col>4</xdr:col>
      <xdr:colOff>33616</xdr:colOff>
      <xdr:row>12</xdr:row>
      <xdr:rowOff>170330</xdr:rowOff>
    </xdr:from>
    <xdr:to>
      <xdr:col>8</xdr:col>
      <xdr:colOff>33617</xdr:colOff>
      <xdr:row>13</xdr:row>
      <xdr:rowOff>156883</xdr:rowOff>
    </xdr:to>
    <xdr:sp macro="" textlink="languages_ex!B59">
      <xdr:nvSpPr>
        <xdr:cNvPr id="5" name="Textfeld 4">
          <a:extLst>
            <a:ext uri="{FF2B5EF4-FFF2-40B4-BE49-F238E27FC236}">
              <a16:creationId xmlns:a16="http://schemas.microsoft.com/office/drawing/2014/main" id="{3F1CD5F9-1C12-4B77-B24A-DBBA0EFFB762}"/>
            </a:ext>
          </a:extLst>
        </xdr:cNvPr>
        <xdr:cNvSpPr txBox="1">
          <a:spLocks/>
        </xdr:cNvSpPr>
      </xdr:nvSpPr>
      <xdr:spPr>
        <a:xfrm>
          <a:off x="4213410" y="4238065"/>
          <a:ext cx="5345207" cy="277906"/>
        </a:xfrm>
        <a:prstGeom prst="roundRect">
          <a:avLst>
            <a:gd name="adj" fmla="val 36828"/>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353648F3-3330-4EFB-8F95-7C1942BA429B}" type="TxLink">
            <a:rPr lang="en-US" sz="1200" b="0" i="0" u="none" strike="noStrike">
              <a:solidFill>
                <a:schemeClr val="bg1"/>
              </a:solidFill>
              <a:latin typeface="+mn-lt"/>
              <a:ea typeface="+mn-ea"/>
              <a:cs typeface="Arial"/>
            </a:rPr>
            <a:pPr marL="0" indent="0" algn="l">
              <a:defRPr/>
            </a:pPr>
            <a:t>Thus, the institutional budget is relieved by the project work.</a:t>
          </a:fld>
          <a:endParaRPr lang="de-DE" sz="1200" b="0" i="0" u="none" strike="noStrike">
            <a:solidFill>
              <a:schemeClr val="bg1"/>
            </a:solidFill>
            <a:latin typeface="+mn-lt"/>
            <a:ea typeface="+mn-ea"/>
            <a:cs typeface="Arial"/>
          </a:endParaRPr>
        </a:p>
      </xdr:txBody>
    </xdr:sp>
    <xdr:clientData/>
  </xdr:twoCellAnchor>
  <xdr:twoCellAnchor>
    <xdr:from>
      <xdr:col>13</xdr:col>
      <xdr:colOff>67236</xdr:colOff>
      <xdr:row>33</xdr:row>
      <xdr:rowOff>1064558</xdr:rowOff>
    </xdr:from>
    <xdr:to>
      <xdr:col>15</xdr:col>
      <xdr:colOff>100853</xdr:colOff>
      <xdr:row>40</xdr:row>
      <xdr:rowOff>11205</xdr:rowOff>
    </xdr:to>
    <xdr:sp macro="" textlink="languages_ex!B60">
      <xdr:nvSpPr>
        <xdr:cNvPr id="6" name="Textfeld 5">
          <a:extLst>
            <a:ext uri="{FF2B5EF4-FFF2-40B4-BE49-F238E27FC236}">
              <a16:creationId xmlns:a16="http://schemas.microsoft.com/office/drawing/2014/main" id="{5E18CC3D-8808-4504-B9C1-23EE264E6973}"/>
            </a:ext>
          </a:extLst>
        </xdr:cNvPr>
        <xdr:cNvSpPr txBox="1">
          <a:spLocks/>
        </xdr:cNvSpPr>
      </xdr:nvSpPr>
      <xdr:spPr>
        <a:xfrm>
          <a:off x="17750118" y="10780058"/>
          <a:ext cx="2117911" cy="1423147"/>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CE2DA572-4331-427E-8D6A-BB3BA5E42184}" type="TxLink">
            <a:rPr lang="en-US" sz="1200" b="0" i="0" u="none" strike="noStrike">
              <a:solidFill>
                <a:schemeClr val="bg1"/>
              </a:solidFill>
              <a:latin typeface="+mn-lt"/>
              <a:ea typeface="+mn-ea"/>
              <a:cs typeface="Arial"/>
            </a:rPr>
            <a:pPr marL="0" indent="0" algn="l">
              <a:defRPr/>
            </a:pPr>
            <a:t>By rounding up the day equivalents in section 3, in this example more costs can be reimbursed than were determined in column I of section 2a.</a:t>
          </a:fld>
          <a:endParaRPr lang="de-DE" sz="1200" b="0" i="0" u="none" strike="noStrike">
            <a:solidFill>
              <a:schemeClr val="bg1"/>
            </a:solidFill>
            <a:latin typeface="+mn-lt"/>
            <a:ea typeface="+mn-ea"/>
            <a:cs typeface="Arial"/>
          </a:endParaRPr>
        </a:p>
      </xdr:txBody>
    </xdr:sp>
    <xdr:clientData/>
  </xdr:twoCellAnchor>
  <xdr:twoCellAnchor>
    <xdr:from>
      <xdr:col>7</xdr:col>
      <xdr:colOff>33617</xdr:colOff>
      <xdr:row>51</xdr:row>
      <xdr:rowOff>44823</xdr:rowOff>
    </xdr:from>
    <xdr:to>
      <xdr:col>7</xdr:col>
      <xdr:colOff>1703294</xdr:colOff>
      <xdr:row>55</xdr:row>
      <xdr:rowOff>179294</xdr:rowOff>
    </xdr:to>
    <xdr:sp macro="" textlink="languages_ex!B61">
      <xdr:nvSpPr>
        <xdr:cNvPr id="7" name="Textfeld 6">
          <a:extLst>
            <a:ext uri="{FF2B5EF4-FFF2-40B4-BE49-F238E27FC236}">
              <a16:creationId xmlns:a16="http://schemas.microsoft.com/office/drawing/2014/main" id="{7F404004-4D2F-4816-9AEE-F12DDB90AF34}"/>
            </a:ext>
          </a:extLst>
        </xdr:cNvPr>
        <xdr:cNvSpPr txBox="1">
          <a:spLocks/>
        </xdr:cNvSpPr>
      </xdr:nvSpPr>
      <xdr:spPr>
        <a:xfrm>
          <a:off x="7832911" y="15004676"/>
          <a:ext cx="1669677" cy="1344706"/>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l">
            <a:defRPr/>
          </a:pPr>
          <a:fld id="{C96649E5-4E49-44F4-A135-D50C4697807D}" type="TxLink">
            <a:rPr lang="en-US" sz="1200" b="0" i="0" u="none" strike="noStrike">
              <a:solidFill>
                <a:schemeClr val="bg1"/>
              </a:solidFill>
              <a:latin typeface="+mn-lt"/>
              <a:ea typeface="+mn-ea"/>
              <a:cs typeface="Arial"/>
            </a:rPr>
            <a:pPr marL="0" indent="0" algn="l">
              <a:defRPr/>
            </a:pPr>
            <a:t>In this column, the formula for determining the  actual FTEs must be changed manually in the Excel template. </a:t>
          </a:fld>
          <a:endParaRPr lang="de-DE" sz="1200" b="0" i="0" u="none" strike="noStrike">
            <a:solidFill>
              <a:schemeClr val="bg1"/>
            </a:solidFill>
            <a:latin typeface="+mn-lt"/>
            <a:ea typeface="+mn-ea"/>
            <a:cs typeface="Arial"/>
          </a:endParaRPr>
        </a:p>
      </xdr:txBody>
    </xdr:sp>
    <xdr:clientData/>
  </xdr:twoCellAnchor>
  <xdr:twoCellAnchor>
    <xdr:from>
      <xdr:col>8</xdr:col>
      <xdr:colOff>40341</xdr:colOff>
      <xdr:row>51</xdr:row>
      <xdr:rowOff>62753</xdr:rowOff>
    </xdr:from>
    <xdr:to>
      <xdr:col>8</xdr:col>
      <xdr:colOff>1837765</xdr:colOff>
      <xdr:row>56</xdr:row>
      <xdr:rowOff>6724</xdr:rowOff>
    </xdr:to>
    <xdr:sp macro="" textlink="languages_ex!B62">
      <xdr:nvSpPr>
        <xdr:cNvPr id="8" name="Textfeld 7">
          <a:extLst>
            <a:ext uri="{FF2B5EF4-FFF2-40B4-BE49-F238E27FC236}">
              <a16:creationId xmlns:a16="http://schemas.microsoft.com/office/drawing/2014/main" id="{7E29F473-CBB6-4F04-9ACC-E861D3D11DFD}"/>
            </a:ext>
          </a:extLst>
        </xdr:cNvPr>
        <xdr:cNvSpPr txBox="1">
          <a:spLocks/>
        </xdr:cNvSpPr>
      </xdr:nvSpPr>
      <xdr:spPr>
        <a:xfrm>
          <a:off x="9565341" y="15022606"/>
          <a:ext cx="1797424" cy="1344706"/>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l">
            <a:defRPr/>
          </a:pPr>
          <a:fld id="{CCC32666-6BF8-4FB9-AF15-1CA5CE774749}" type="TxLink">
            <a:rPr lang="en-US" sz="1200" b="0" i="0" u="none" strike="noStrike">
              <a:solidFill>
                <a:schemeClr val="bg1"/>
              </a:solidFill>
              <a:latin typeface="+mn-lt"/>
              <a:ea typeface="+mn-ea"/>
              <a:cs typeface="Arial"/>
            </a:rPr>
            <a:pPr marL="0" indent="0" algn="l">
              <a:defRPr/>
            </a:pPr>
            <a:t>The actual day equivalents are calculated automatically from column H.</a:t>
          </a:fld>
          <a:endParaRPr lang="de-DE" sz="1200" b="0" i="0" u="none" strike="noStrike">
            <a:solidFill>
              <a:schemeClr val="bg1"/>
            </a:solidFill>
            <a:latin typeface="+mn-lt"/>
            <a:ea typeface="+mn-ea"/>
            <a:cs typeface="Arial"/>
          </a:endParaRPr>
        </a:p>
      </xdr:txBody>
    </xdr:sp>
    <xdr:clientData/>
  </xdr:twoCellAnchor>
  <xdr:twoCellAnchor>
    <xdr:from>
      <xdr:col>9</xdr:col>
      <xdr:colOff>35860</xdr:colOff>
      <xdr:row>48</xdr:row>
      <xdr:rowOff>212909</xdr:rowOff>
    </xdr:from>
    <xdr:to>
      <xdr:col>10</xdr:col>
      <xdr:colOff>0</xdr:colOff>
      <xdr:row>52</xdr:row>
      <xdr:rowOff>114298</xdr:rowOff>
    </xdr:to>
    <xdr:sp macro="" textlink="languages_ex!B63">
      <xdr:nvSpPr>
        <xdr:cNvPr id="9" name="Textfeld 8">
          <a:extLst>
            <a:ext uri="{FF2B5EF4-FFF2-40B4-BE49-F238E27FC236}">
              <a16:creationId xmlns:a16="http://schemas.microsoft.com/office/drawing/2014/main" id="{081F04D3-E9E6-4DC0-9142-69D216012787}"/>
            </a:ext>
          </a:extLst>
        </xdr:cNvPr>
        <xdr:cNvSpPr txBox="1">
          <a:spLocks/>
        </xdr:cNvSpPr>
      </xdr:nvSpPr>
      <xdr:spPr>
        <a:xfrm>
          <a:off x="11421036" y="14242674"/>
          <a:ext cx="2115670" cy="1033183"/>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l">
            <a:defRPr/>
          </a:pPr>
          <a:fld id="{B77C3EA0-A817-44E5-989A-99CAB884C1C4}" type="TxLink">
            <a:rPr lang="en-US" sz="1200" b="0" i="0" u="none" strike="noStrike">
              <a:solidFill>
                <a:schemeClr val="bg1"/>
              </a:solidFill>
              <a:latin typeface="+mn-lt"/>
              <a:ea typeface="+mn-ea"/>
              <a:cs typeface="Arial"/>
            </a:rPr>
            <a:pPr marL="0" indent="0" algn="l">
              <a:defRPr/>
            </a:pPr>
            <a:t>To calculate the reportable costs per project month, you must adjust the formula in column J manually as shown in the example here. </a:t>
          </a:fld>
          <a:endParaRPr lang="de-DE" sz="1200" b="0" i="0" u="none" strike="noStrike">
            <a:solidFill>
              <a:schemeClr val="bg1"/>
            </a:solidFill>
            <a:latin typeface="+mn-lt"/>
            <a:ea typeface="+mn-ea"/>
            <a:cs typeface="Arial"/>
          </a:endParaRPr>
        </a:p>
      </xdr:txBody>
    </xdr:sp>
    <xdr:clientData/>
  </xdr:twoCellAnchor>
  <xdr:twoCellAnchor>
    <xdr:from>
      <xdr:col>9</xdr:col>
      <xdr:colOff>22411</xdr:colOff>
      <xdr:row>52</xdr:row>
      <xdr:rowOff>145674</xdr:rowOff>
    </xdr:from>
    <xdr:to>
      <xdr:col>9</xdr:col>
      <xdr:colOff>2129118</xdr:colOff>
      <xdr:row>55</xdr:row>
      <xdr:rowOff>181145</xdr:rowOff>
    </xdr:to>
    <xdr:sp macro="" textlink="languages_ex!B64">
      <xdr:nvSpPr>
        <xdr:cNvPr id="10" name="Textfeld 9">
          <a:extLst>
            <a:ext uri="{FF2B5EF4-FFF2-40B4-BE49-F238E27FC236}">
              <a16:creationId xmlns:a16="http://schemas.microsoft.com/office/drawing/2014/main" id="{EE816277-2E71-4E2F-A45B-CA5098E885ED}"/>
            </a:ext>
          </a:extLst>
        </xdr:cNvPr>
        <xdr:cNvSpPr txBox="1">
          <a:spLocks/>
        </xdr:cNvSpPr>
      </xdr:nvSpPr>
      <xdr:spPr>
        <a:xfrm>
          <a:off x="11407587" y="15307233"/>
          <a:ext cx="2106707" cy="104400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l">
            <a:defRPr/>
          </a:pPr>
          <a:fld id="{009404F5-48E5-4C6D-B0D2-50F45506366C}" type="TxLink">
            <a:rPr lang="en-US" sz="1200" b="0" i="0" u="none" strike="noStrike">
              <a:solidFill>
                <a:schemeClr val="bg1"/>
              </a:solidFill>
              <a:latin typeface="+mn-lt"/>
              <a:ea typeface="+mn-ea"/>
              <a:cs typeface="Arial"/>
            </a:rPr>
            <a:pPr marL="0" indent="0" algn="l">
              <a:defRPr/>
            </a:pPr>
            <a:t>Caution: The daily rate must be selected manually from section 3 column F for each calendar year and reporting period.</a:t>
          </a:fld>
          <a:endParaRPr lang="de-DE" sz="1200" b="0" i="0" u="none" strike="noStrike">
            <a:solidFill>
              <a:schemeClr val="bg1"/>
            </a:solidFill>
            <a:latin typeface="+mn-lt"/>
            <a:ea typeface="+mn-ea"/>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225137</xdr:colOff>
      <xdr:row>7</xdr:row>
      <xdr:rowOff>47874</xdr:rowOff>
    </xdr:from>
    <xdr:to>
      <xdr:col>13</xdr:col>
      <xdr:colOff>828443</xdr:colOff>
      <xdr:row>9</xdr:row>
      <xdr:rowOff>277088</xdr:rowOff>
    </xdr:to>
    <xdr:sp macro="" textlink="languages_ex!B66">
      <xdr:nvSpPr>
        <xdr:cNvPr id="16" name="Textfeld 15">
          <a:extLst>
            <a:ext uri="{FF2B5EF4-FFF2-40B4-BE49-F238E27FC236}">
              <a16:creationId xmlns:a16="http://schemas.microsoft.com/office/drawing/2014/main" id="{8016C9B0-ABA5-4D97-B0FC-1BE8D4A177C2}"/>
            </a:ext>
          </a:extLst>
        </xdr:cNvPr>
        <xdr:cNvSpPr txBox="1">
          <a:spLocks/>
        </xdr:cNvSpPr>
      </xdr:nvSpPr>
      <xdr:spPr>
        <a:xfrm>
          <a:off x="14166273" y="2732192"/>
          <a:ext cx="3235670" cy="818032"/>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0CE22A9D-FFBB-477E-82E3-17BA268530C8}" type="TxLink">
            <a:rPr lang="en-US" sz="1100" b="0" i="0" u="none" strike="noStrike">
              <a:solidFill>
                <a:schemeClr val="bg1"/>
              </a:solidFill>
              <a:latin typeface="Calibri"/>
              <a:ea typeface="+mn-ea"/>
              <a:cs typeface="Calibri"/>
            </a:rPr>
            <a:pPr marL="0" indent="0" algn="l">
              <a:defRPr/>
            </a:pPr>
            <a:t>Please note: This refers to the contractually agreed daily working hours for a full-time position at the institution.</a:t>
          </a:fld>
          <a:endParaRPr lang="de-DE" sz="1200" b="0" i="0" u="none" strike="noStrike">
            <a:solidFill>
              <a:schemeClr val="bg1"/>
            </a:solidFill>
            <a:latin typeface="+mn-lt"/>
            <a:ea typeface="+mn-ea"/>
            <a:cs typeface="Arial"/>
          </a:endParaRPr>
        </a:p>
      </xdr:txBody>
    </xdr:sp>
    <xdr:clientData/>
  </xdr:twoCellAnchor>
  <xdr:twoCellAnchor>
    <xdr:from>
      <xdr:col>11</xdr:col>
      <xdr:colOff>225137</xdr:colOff>
      <xdr:row>3</xdr:row>
      <xdr:rowOff>225133</xdr:rowOff>
    </xdr:from>
    <xdr:to>
      <xdr:col>13</xdr:col>
      <xdr:colOff>828443</xdr:colOff>
      <xdr:row>6</xdr:row>
      <xdr:rowOff>230227</xdr:rowOff>
    </xdr:to>
    <xdr:sp macro="" textlink="languages_ex!B65">
      <xdr:nvSpPr>
        <xdr:cNvPr id="17" name="Textfeld 16">
          <a:extLst>
            <a:ext uri="{FF2B5EF4-FFF2-40B4-BE49-F238E27FC236}">
              <a16:creationId xmlns:a16="http://schemas.microsoft.com/office/drawing/2014/main" id="{FD508CF2-E33B-450A-A84F-1F61BA58069A}"/>
            </a:ext>
          </a:extLst>
        </xdr:cNvPr>
        <xdr:cNvSpPr txBox="1"/>
      </xdr:nvSpPr>
      <xdr:spPr>
        <a:xfrm>
          <a:off x="14166273" y="1437406"/>
          <a:ext cx="3235670" cy="118273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defRPr/>
          </a:pPr>
          <a:fld id="{B3F7EA3B-844C-45A0-9BD8-0F11047E97C4}" type="TxLink">
            <a:rPr lang="en-US" sz="2000" b="1" i="0" u="none" strike="noStrike">
              <a:solidFill>
                <a:schemeClr val="bg1"/>
              </a:solidFill>
              <a:latin typeface="Calibri"/>
              <a:ea typeface="+mn-ea"/>
              <a:cs typeface="Calibri"/>
            </a:rPr>
            <a:pPr marL="0" indent="0" algn="ctr">
              <a:defRPr/>
            </a:pPr>
            <a:t>Change of the hours per day-equivalent during the project period</a:t>
          </a:fld>
          <a:endParaRPr lang="de-DE" sz="2000" b="1" i="0" u="none" strike="noStrike">
            <a:solidFill>
              <a:schemeClr val="bg1"/>
            </a:solidFill>
            <a:latin typeface="Calibri"/>
            <a:ea typeface="+mn-ea"/>
            <a:cs typeface="Calibri"/>
          </a:endParaRPr>
        </a:p>
      </xdr:txBody>
    </xdr:sp>
    <xdr:clientData/>
  </xdr:twoCellAnchor>
  <xdr:twoCellAnchor>
    <xdr:from>
      <xdr:col>11</xdr:col>
      <xdr:colOff>242455</xdr:colOff>
      <xdr:row>10</xdr:row>
      <xdr:rowOff>117147</xdr:rowOff>
    </xdr:from>
    <xdr:to>
      <xdr:col>13</xdr:col>
      <xdr:colOff>839066</xdr:colOff>
      <xdr:row>13</xdr:row>
      <xdr:rowOff>225133</xdr:rowOff>
    </xdr:to>
    <xdr:sp macro="" textlink="languages_ex!B69">
      <xdr:nvSpPr>
        <xdr:cNvPr id="18" name="Textfeld 17">
          <a:extLst>
            <a:ext uri="{FF2B5EF4-FFF2-40B4-BE49-F238E27FC236}">
              <a16:creationId xmlns:a16="http://schemas.microsoft.com/office/drawing/2014/main" id="{6CCE602F-A3A9-4296-8132-60CCC636016C}"/>
            </a:ext>
          </a:extLst>
        </xdr:cNvPr>
        <xdr:cNvSpPr txBox="1">
          <a:spLocks/>
        </xdr:cNvSpPr>
      </xdr:nvSpPr>
      <xdr:spPr>
        <a:xfrm>
          <a:off x="14183591" y="3684692"/>
          <a:ext cx="3228975" cy="991214"/>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883634EB-598C-430E-A032-F25A59DF2048}" type="TxLink">
            <a:rPr lang="en-US" sz="1100" b="0" i="0" u="none" strike="noStrike">
              <a:solidFill>
                <a:schemeClr val="bg1"/>
              </a:solidFill>
              <a:latin typeface="Calibri"/>
              <a:ea typeface="+mn-ea"/>
              <a:cs typeface="Calibri"/>
            </a:rPr>
            <a:pPr marL="0" indent="0" algn="l">
              <a:defRPr/>
            </a:pPr>
            <a:t>It is recommended that you copy this spreadsheet into your own file, as the formulas have been adjusted in almost all areas. These are marked with an orange frame.</a:t>
          </a:fld>
          <a:endParaRPr lang="de-DE" sz="1400" b="0" i="0" u="none" strike="noStrike">
            <a:solidFill>
              <a:schemeClr val="bg1"/>
            </a:solidFill>
            <a:latin typeface="+mn-lt"/>
            <a:ea typeface="+mn-ea"/>
            <a:cs typeface="Arial"/>
          </a:endParaRPr>
        </a:p>
      </xdr:txBody>
    </xdr:sp>
    <xdr:clientData/>
  </xdr:twoCellAnchor>
  <xdr:twoCellAnchor>
    <xdr:from>
      <xdr:col>10</xdr:col>
      <xdr:colOff>1</xdr:colOff>
      <xdr:row>2</xdr:row>
      <xdr:rowOff>79049</xdr:rowOff>
    </xdr:from>
    <xdr:to>
      <xdr:col>13</xdr:col>
      <xdr:colOff>311728</xdr:colOff>
      <xdr:row>2</xdr:row>
      <xdr:rowOff>744681</xdr:rowOff>
    </xdr:to>
    <xdr:sp macro="" textlink="languages_ex!B68">
      <xdr:nvSpPr>
        <xdr:cNvPr id="19" name="Textfeld 18">
          <a:extLst>
            <a:ext uri="{FF2B5EF4-FFF2-40B4-BE49-F238E27FC236}">
              <a16:creationId xmlns:a16="http://schemas.microsoft.com/office/drawing/2014/main" id="{CFAF24C0-6C32-400C-A86D-517CA71DEEDD}"/>
            </a:ext>
          </a:extLst>
        </xdr:cNvPr>
        <xdr:cNvSpPr txBox="1">
          <a:spLocks/>
        </xdr:cNvSpPr>
      </xdr:nvSpPr>
      <xdr:spPr>
        <a:xfrm>
          <a:off x="12417137" y="512004"/>
          <a:ext cx="4468091" cy="665632"/>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331FFF6D-D111-4D68-B53C-D16B169039B0}" type="TxLink">
            <a:rPr lang="en-US" sz="1100" b="0" i="0" u="none" strike="noStrike">
              <a:solidFill>
                <a:schemeClr val="bg1"/>
              </a:solidFill>
              <a:latin typeface="Calibri"/>
              <a:ea typeface="+mn-ea"/>
              <a:cs typeface="Calibri"/>
            </a:rPr>
            <a:pPr marL="0" indent="0" algn="l">
              <a:defRPr/>
            </a:pPr>
            <a:t>These cells must not be deleted. They are used to determine the row from which the change takes effect and are required for further calculations.</a:t>
          </a:fld>
          <a:endParaRPr lang="de-DE" sz="1200" b="0" i="0" u="none" strike="noStrike">
            <a:solidFill>
              <a:schemeClr val="bg1"/>
            </a:solidFill>
            <a:latin typeface="+mn-lt"/>
            <a:ea typeface="+mn-ea"/>
            <a:cs typeface="Arial"/>
          </a:endParaRPr>
        </a:p>
      </xdr:txBody>
    </xdr:sp>
    <xdr:clientData/>
  </xdr:twoCellAnchor>
  <xdr:twoCellAnchor>
    <xdr:from>
      <xdr:col>7</xdr:col>
      <xdr:colOff>1243446</xdr:colOff>
      <xdr:row>2</xdr:row>
      <xdr:rowOff>75586</xdr:rowOff>
    </xdr:from>
    <xdr:to>
      <xdr:col>9</xdr:col>
      <xdr:colOff>1350818</xdr:colOff>
      <xdr:row>2</xdr:row>
      <xdr:rowOff>741218</xdr:rowOff>
    </xdr:to>
    <xdr:sp macro="" textlink="languages_ex!B67">
      <xdr:nvSpPr>
        <xdr:cNvPr id="21" name="Textfeld 20">
          <a:extLst>
            <a:ext uri="{FF2B5EF4-FFF2-40B4-BE49-F238E27FC236}">
              <a16:creationId xmlns:a16="http://schemas.microsoft.com/office/drawing/2014/main" id="{273CC41E-2285-43E6-AB68-BB700BDA9850}"/>
            </a:ext>
          </a:extLst>
        </xdr:cNvPr>
        <xdr:cNvSpPr txBox="1">
          <a:spLocks/>
        </xdr:cNvSpPr>
      </xdr:nvSpPr>
      <xdr:spPr>
        <a:xfrm>
          <a:off x="9053946" y="508541"/>
          <a:ext cx="3276599" cy="665632"/>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D107A427-C351-487D-99EE-1900187CDD37}" type="TxLink">
            <a:rPr lang="en-US" sz="1100" b="0" i="0" u="none" strike="noStrike">
              <a:solidFill>
                <a:schemeClr val="bg1"/>
              </a:solidFill>
              <a:latin typeface="Calibri"/>
              <a:ea typeface="+mn-ea"/>
              <a:cs typeface="Calibri"/>
            </a:rPr>
            <a:pPr marL="0" indent="0" algn="l">
              <a:defRPr/>
            </a:pPr>
            <a:t>The new day equivalent and the date on which it takes effect must be entered in these two cells.</a:t>
          </a:fld>
          <a:endParaRPr lang="de-DE" sz="1200" b="0" i="0" u="none" strike="noStrike">
            <a:solidFill>
              <a:schemeClr val="bg1"/>
            </a:solidFill>
            <a:latin typeface="+mn-lt"/>
            <a:ea typeface="+mn-ea"/>
            <a:cs typeface="Aria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4485</xdr:colOff>
      <xdr:row>103</xdr:row>
      <xdr:rowOff>38098</xdr:rowOff>
    </xdr:from>
    <xdr:to>
      <xdr:col>19</xdr:col>
      <xdr:colOff>861653</xdr:colOff>
      <xdr:row>106</xdr:row>
      <xdr:rowOff>15687</xdr:rowOff>
    </xdr:to>
    <xdr:sp macro="" textlink="languages_ex!B72">
      <xdr:nvSpPr>
        <xdr:cNvPr id="3" name="Textfeld 2">
          <a:extLst>
            <a:ext uri="{FF2B5EF4-FFF2-40B4-BE49-F238E27FC236}">
              <a16:creationId xmlns:a16="http://schemas.microsoft.com/office/drawing/2014/main" id="{61C8548E-EF70-40DE-B0B6-8321CD4B8E40}"/>
            </a:ext>
          </a:extLst>
        </xdr:cNvPr>
        <xdr:cNvSpPr txBox="1">
          <a:spLocks/>
        </xdr:cNvSpPr>
      </xdr:nvSpPr>
      <xdr:spPr>
        <a:xfrm>
          <a:off x="18651073" y="25856451"/>
          <a:ext cx="4476668" cy="549089"/>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CA3039B4-7824-4EB9-B3BC-5E7456D296CD}" type="TxLink">
            <a:rPr lang="en-US" sz="1100" b="0" i="0" u="none" strike="noStrike">
              <a:solidFill>
                <a:schemeClr val="bg1"/>
              </a:solidFill>
              <a:latin typeface="Calibri"/>
              <a:ea typeface="+mn-ea"/>
              <a:cs typeface="Calibri"/>
            </a:rPr>
            <a:pPr marL="0" indent="0" algn="l">
              <a:defRPr/>
            </a:pPr>
            <a:t>Working hours spent for reporting purposes are to be transferred from the timesheets into section 2b as usual.</a:t>
          </a:fld>
          <a:endParaRPr lang="de-DE" sz="1400" b="0" i="0" u="none" strike="noStrike">
            <a:solidFill>
              <a:schemeClr val="bg1"/>
            </a:solidFill>
            <a:latin typeface="+mn-lt"/>
            <a:ea typeface="+mn-ea"/>
            <a:cs typeface="Arial"/>
          </a:endParaRPr>
        </a:p>
      </xdr:txBody>
    </xdr:sp>
    <xdr:clientData/>
  </xdr:twoCellAnchor>
  <xdr:twoCellAnchor>
    <xdr:from>
      <xdr:col>8</xdr:col>
      <xdr:colOff>1808629</xdr:colOff>
      <xdr:row>103</xdr:row>
      <xdr:rowOff>29135</xdr:rowOff>
    </xdr:from>
    <xdr:to>
      <xdr:col>10</xdr:col>
      <xdr:colOff>333934</xdr:colOff>
      <xdr:row>111</xdr:row>
      <xdr:rowOff>145675</xdr:rowOff>
    </xdr:to>
    <xdr:sp macro="" textlink="languages_ex!B73">
      <xdr:nvSpPr>
        <xdr:cNvPr id="6" name="Textfeld 5">
          <a:extLst>
            <a:ext uri="{FF2B5EF4-FFF2-40B4-BE49-F238E27FC236}">
              <a16:creationId xmlns:a16="http://schemas.microsoft.com/office/drawing/2014/main" id="{1DBAD1E2-69D8-4F79-AFD1-B4AD2A309013}"/>
            </a:ext>
          </a:extLst>
        </xdr:cNvPr>
        <xdr:cNvSpPr txBox="1">
          <a:spLocks/>
        </xdr:cNvSpPr>
      </xdr:nvSpPr>
      <xdr:spPr>
        <a:xfrm>
          <a:off x="10930217" y="25847488"/>
          <a:ext cx="1819835" cy="164054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6DBEB6DA-5A2B-4610-B1EA-5D66DD945B76}" type="TxLink">
            <a:rPr lang="en-US" sz="1100" b="0" i="0" u="none" strike="noStrike">
              <a:solidFill>
                <a:schemeClr val="bg1"/>
              </a:solidFill>
              <a:latin typeface="Calibri"/>
              <a:ea typeface="+mn-ea"/>
              <a:cs typeface="Calibri"/>
            </a:rPr>
            <a:pPr marL="0" indent="0" algn="l">
              <a:defRPr/>
            </a:pPr>
            <a:t>Manually adjust the formula by multiplying the day-equivalents for this month from column I by the daily rate for the current reporting period (section 3, column F).</a:t>
          </a:fld>
          <a:endParaRPr lang="de-DE" sz="1400" b="0" i="0" u="none" strike="noStrike">
            <a:solidFill>
              <a:schemeClr val="bg1"/>
            </a:solidFill>
            <a:latin typeface="+mn-lt"/>
            <a:ea typeface="+mn-ea"/>
            <a:cs typeface="Arial"/>
          </a:endParaRPr>
        </a:p>
      </xdr:txBody>
    </xdr:sp>
    <xdr:clientData/>
  </xdr:twoCellAnchor>
  <xdr:twoCellAnchor>
    <xdr:from>
      <xdr:col>6</xdr:col>
      <xdr:colOff>1042147</xdr:colOff>
      <xdr:row>103</xdr:row>
      <xdr:rowOff>80682</xdr:rowOff>
    </xdr:from>
    <xdr:to>
      <xdr:col>8</xdr:col>
      <xdr:colOff>356349</xdr:colOff>
      <xdr:row>111</xdr:row>
      <xdr:rowOff>197222</xdr:rowOff>
    </xdr:to>
    <xdr:sp macro="" textlink="languages_ex!B75">
      <xdr:nvSpPr>
        <xdr:cNvPr id="7" name="Textfeld 6">
          <a:extLst>
            <a:ext uri="{FF2B5EF4-FFF2-40B4-BE49-F238E27FC236}">
              <a16:creationId xmlns:a16="http://schemas.microsoft.com/office/drawing/2014/main" id="{56E8FDA8-1D9D-4883-BD9A-AF563EC753F6}"/>
            </a:ext>
          </a:extLst>
        </xdr:cNvPr>
        <xdr:cNvSpPr txBox="1">
          <a:spLocks/>
        </xdr:cNvSpPr>
      </xdr:nvSpPr>
      <xdr:spPr>
        <a:xfrm>
          <a:off x="7507941" y="25899035"/>
          <a:ext cx="1969996" cy="1640540"/>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24C09EED-BF49-4483-910C-2744598CDD8A}" type="TxLink">
            <a:rPr lang="en-US" sz="1100" b="0" i="0" u="none" strike="noStrike">
              <a:solidFill>
                <a:schemeClr val="bg1"/>
              </a:solidFill>
              <a:latin typeface="Calibri"/>
              <a:ea typeface="+mn-ea"/>
              <a:cs typeface="Calibri"/>
            </a:rPr>
            <a:pPr marL="0" indent="0" algn="l">
              <a:defRPr/>
            </a:pPr>
            <a:t>Manually adjust the formula to determine the proportional full-time equivalent of the additional working time after the end of the project. To do this, divide the value from column AE in section 2b by (1720/12).</a:t>
          </a:fld>
          <a:endParaRPr lang="de-DE" sz="1400" b="0" i="0" u="none" strike="noStrike">
            <a:solidFill>
              <a:schemeClr val="bg1"/>
            </a:solidFill>
            <a:latin typeface="+mn-lt"/>
            <a:ea typeface="+mn-ea"/>
            <a:cs typeface="Arial"/>
          </a:endParaRPr>
        </a:p>
      </xdr:txBody>
    </xdr:sp>
    <xdr:clientData/>
  </xdr:twoCellAnchor>
  <xdr:twoCellAnchor>
    <xdr:from>
      <xdr:col>4</xdr:col>
      <xdr:colOff>963707</xdr:colOff>
      <xdr:row>41</xdr:row>
      <xdr:rowOff>111495</xdr:rowOff>
    </xdr:from>
    <xdr:to>
      <xdr:col>6</xdr:col>
      <xdr:colOff>156882</xdr:colOff>
      <xdr:row>46</xdr:row>
      <xdr:rowOff>179294</xdr:rowOff>
    </xdr:to>
    <xdr:sp macro="" textlink="languages_ex!B74">
      <xdr:nvSpPr>
        <xdr:cNvPr id="10" name="Textfeld 9">
          <a:extLst>
            <a:ext uri="{FF2B5EF4-FFF2-40B4-BE49-F238E27FC236}">
              <a16:creationId xmlns:a16="http://schemas.microsoft.com/office/drawing/2014/main" id="{69506F52-220E-470A-800E-C7C6F059867C}"/>
            </a:ext>
          </a:extLst>
        </xdr:cNvPr>
        <xdr:cNvSpPr txBox="1">
          <a:spLocks/>
        </xdr:cNvSpPr>
      </xdr:nvSpPr>
      <xdr:spPr>
        <a:xfrm>
          <a:off x="5143501" y="12538819"/>
          <a:ext cx="1479175" cy="1244416"/>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320CB814-A4EB-4C42-B0C0-E18C806E345D}" type="TxLink">
            <a:rPr lang="en-US" sz="1100" b="0" i="0" u="none" strike="noStrike">
              <a:solidFill>
                <a:schemeClr val="bg1"/>
              </a:solidFill>
              <a:latin typeface="Calibri"/>
              <a:ea typeface="+mn-ea"/>
              <a:cs typeface="Calibri"/>
            </a:rPr>
            <a:pPr marL="0" indent="0" algn="l">
              <a:defRPr/>
            </a:pPr>
            <a:t>The daily rate used for multiplying the working time after the end of the project is found in section 2a.</a:t>
          </a:fld>
          <a:endParaRPr lang="de-DE" sz="1400" b="0" i="0" u="none" strike="noStrike">
            <a:solidFill>
              <a:schemeClr val="bg1"/>
            </a:solidFill>
            <a:latin typeface="+mn-lt"/>
            <a:ea typeface="+mn-ea"/>
            <a:cs typeface="Arial"/>
          </a:endParaRPr>
        </a:p>
      </xdr:txBody>
    </xdr:sp>
    <xdr:clientData/>
  </xdr:twoCellAnchor>
  <xdr:twoCellAnchor>
    <xdr:from>
      <xdr:col>0</xdr:col>
      <xdr:colOff>888813</xdr:colOff>
      <xdr:row>103</xdr:row>
      <xdr:rowOff>28201</xdr:rowOff>
    </xdr:from>
    <xdr:to>
      <xdr:col>2</xdr:col>
      <xdr:colOff>515471</xdr:colOff>
      <xdr:row>111</xdr:row>
      <xdr:rowOff>144741</xdr:rowOff>
    </xdr:to>
    <xdr:sp macro="" textlink="languages_ex!B71">
      <xdr:nvSpPr>
        <xdr:cNvPr id="20" name="Textfeld 19">
          <a:extLst>
            <a:ext uri="{FF2B5EF4-FFF2-40B4-BE49-F238E27FC236}">
              <a16:creationId xmlns:a16="http://schemas.microsoft.com/office/drawing/2014/main" id="{EEADC733-B2B9-4906-97AD-AC6FF531877C}"/>
            </a:ext>
          </a:extLst>
        </xdr:cNvPr>
        <xdr:cNvSpPr txBox="1">
          <a:spLocks/>
        </xdr:cNvSpPr>
      </xdr:nvSpPr>
      <xdr:spPr>
        <a:xfrm>
          <a:off x="888813" y="25263848"/>
          <a:ext cx="1150658" cy="1550893"/>
        </a:xfrm>
        <a:prstGeom prst="roundRect">
          <a:avLst/>
        </a:prstGeom>
        <a:solidFill>
          <a:srgbClr val="2F559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pPr marL="0" indent="0" algn="l">
            <a:defRPr/>
          </a:pPr>
          <a:fld id="{1425BC42-5A34-482B-A828-57D1ACA057E0}" type="TxLink">
            <a:rPr lang="en-US" sz="1100" b="0" i="0" u="none" strike="noStrike">
              <a:solidFill>
                <a:schemeClr val="bg1"/>
              </a:solidFill>
              <a:latin typeface="Calibri"/>
              <a:ea typeface="+mn-ea"/>
              <a:cs typeface="Calibri"/>
            </a:rPr>
            <a:pPr marL="0" indent="0" algn="l">
              <a:defRPr/>
            </a:pPr>
            <a:t>Manually adjust the formula by adding the identifier of the last reporting period (P1, P2, P3,…)</a:t>
          </a:fld>
          <a:endParaRPr lang="de-DE" sz="1400" b="0" i="0" u="none" strike="noStrike">
            <a:solidFill>
              <a:schemeClr val="bg1"/>
            </a:solidFill>
            <a:latin typeface="+mn-lt"/>
            <a:ea typeface="+mn-ea"/>
            <a:cs typeface="Arial"/>
          </a:endParaRPr>
        </a:p>
      </xdr:txBody>
    </xdr:sp>
    <xdr:clientData/>
  </xdr:twoCellAnchor>
  <xdr:twoCellAnchor>
    <xdr:from>
      <xdr:col>11</xdr:col>
      <xdr:colOff>156882</xdr:colOff>
      <xdr:row>1</xdr:row>
      <xdr:rowOff>89646</xdr:rowOff>
    </xdr:from>
    <xdr:to>
      <xdr:col>13</xdr:col>
      <xdr:colOff>784411</xdr:colOff>
      <xdr:row>4</xdr:row>
      <xdr:rowOff>22971</xdr:rowOff>
    </xdr:to>
    <xdr:sp macro="" textlink="languages_ex!B70">
      <xdr:nvSpPr>
        <xdr:cNvPr id="24" name="Textfeld 23">
          <a:extLst>
            <a:ext uri="{FF2B5EF4-FFF2-40B4-BE49-F238E27FC236}">
              <a16:creationId xmlns:a16="http://schemas.microsoft.com/office/drawing/2014/main" id="{ADADE2A8-91FB-441B-8D19-ABA3EE6D8E02}"/>
            </a:ext>
          </a:extLst>
        </xdr:cNvPr>
        <xdr:cNvSpPr txBox="1"/>
      </xdr:nvSpPr>
      <xdr:spPr>
        <a:xfrm>
          <a:off x="14097000" y="280146"/>
          <a:ext cx="3249705" cy="1479737"/>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defRPr/>
          </a:pPr>
          <a:fld id="{52448B63-7C9C-46CC-AF47-74CF37C1681E}" type="TxLink">
            <a:rPr lang="en-US" sz="2000" b="1" i="0" u="none" strike="noStrike">
              <a:solidFill>
                <a:schemeClr val="bg1"/>
              </a:solidFill>
              <a:latin typeface="Calibri"/>
              <a:ea typeface="+mn-ea"/>
              <a:cs typeface="Calibri"/>
            </a:rPr>
            <a:pPr marL="0" indent="0" algn="ctr">
              <a:defRPr/>
            </a:pPr>
            <a:t>Reporting of working hours for reporting purposes within 60 days after the end of the project.</a:t>
          </a:fld>
          <a:endParaRPr lang="de-DE" sz="2000" b="1" i="0" u="none" strike="noStrike">
            <a:solidFill>
              <a:schemeClr val="bg1"/>
            </a:solidFill>
            <a:latin typeface="Calibri"/>
            <a:ea typeface="+mn-ea"/>
            <a:cs typeface="Calibri"/>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Yes" displayName="Yes" ref="B1:B3">
  <autoFilter ref="B1:B3" xr:uid="{00000000-0009-0000-0100-000001000000}"/>
  <tableColumns count="1">
    <tableColumn id="1" xr3:uid="{00000000-0010-0000-0000-000001000000}" name="Y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 displayName="No" ref="C1:C2">
  <autoFilter ref="C1:C2" xr:uid="{00000000-0009-0000-0100-000002000000}"/>
  <tableColumns count="1">
    <tableColumn id="1" xr3:uid="{00000000-0010-0000-0100-000001000000}" name="No"/>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showGridLines="0" tabSelected="1" workbookViewId="0">
      <selection activeCell="A13" sqref="A13"/>
    </sheetView>
  </sheetViews>
  <sheetFormatPr baseColWidth="10" defaultRowHeight="15" x14ac:dyDescent="0.2"/>
  <cols>
    <col min="1" max="1" width="111.33203125" customWidth="1"/>
  </cols>
  <sheetData>
    <row r="1" spans="1:7" ht="15.75" x14ac:dyDescent="0.25">
      <c r="A1" s="412" t="s">
        <v>589</v>
      </c>
    </row>
    <row r="2" spans="1:7" ht="15.75" x14ac:dyDescent="0.25">
      <c r="A2" s="419">
        <v>46010</v>
      </c>
      <c r="B2" s="1"/>
      <c r="C2" s="2"/>
      <c r="D2" s="2"/>
      <c r="E2" s="2"/>
      <c r="F2" s="2"/>
      <c r="G2" s="2"/>
    </row>
    <row r="3" spans="1:7" ht="15.75" x14ac:dyDescent="0.25">
      <c r="A3" s="3"/>
      <c r="B3" s="1"/>
      <c r="C3" s="2"/>
      <c r="D3" s="2"/>
      <c r="E3" s="2"/>
      <c r="F3" s="2"/>
      <c r="G3" s="2"/>
    </row>
    <row r="4" spans="1:7" ht="18.75" x14ac:dyDescent="0.3">
      <c r="A4" s="4" t="s">
        <v>0</v>
      </c>
      <c r="B4" s="2"/>
      <c r="C4" s="2"/>
      <c r="D4" s="2"/>
      <c r="E4" s="2"/>
      <c r="F4" s="2"/>
      <c r="G4" s="2"/>
    </row>
    <row r="5" spans="1:7" ht="15.75" x14ac:dyDescent="0.25">
      <c r="A5" s="5"/>
      <c r="B5" s="2"/>
      <c r="C5" s="2"/>
      <c r="D5" s="2"/>
      <c r="E5" s="2"/>
      <c r="F5" s="2"/>
      <c r="G5" s="2"/>
    </row>
    <row r="6" spans="1:7" ht="45" x14ac:dyDescent="0.25">
      <c r="A6" s="6" t="s">
        <v>590</v>
      </c>
      <c r="B6" s="2"/>
      <c r="C6" s="2"/>
      <c r="D6" s="2"/>
      <c r="E6" s="2"/>
      <c r="F6" s="2"/>
      <c r="G6" s="2"/>
    </row>
    <row r="7" spans="1:7" ht="15.75" x14ac:dyDescent="0.25">
      <c r="A7" s="7" t="s">
        <v>1</v>
      </c>
      <c r="B7" s="2"/>
      <c r="C7" s="2"/>
      <c r="D7" s="2"/>
      <c r="E7" s="2"/>
      <c r="F7" s="2"/>
      <c r="G7" s="2"/>
    </row>
    <row r="8" spans="1:7" ht="15.75" x14ac:dyDescent="0.25">
      <c r="A8" s="7" t="s">
        <v>2</v>
      </c>
      <c r="B8" s="2"/>
      <c r="C8" s="2"/>
      <c r="D8" s="2"/>
      <c r="E8" s="2"/>
      <c r="F8" s="2"/>
      <c r="G8" s="2"/>
    </row>
    <row r="9" spans="1:7" ht="15.75" x14ac:dyDescent="0.25">
      <c r="A9" s="7" t="s">
        <v>3</v>
      </c>
      <c r="B9" s="2"/>
      <c r="C9" s="2"/>
      <c r="D9" s="2"/>
      <c r="E9" s="2"/>
      <c r="F9" s="2"/>
      <c r="G9" s="2"/>
    </row>
    <row r="10" spans="1:7" ht="15.75" x14ac:dyDescent="0.25">
      <c r="A10" s="7"/>
      <c r="B10" s="2"/>
      <c r="C10" s="2"/>
      <c r="D10" s="2"/>
      <c r="E10" s="2"/>
      <c r="F10" s="2"/>
      <c r="G10" s="2"/>
    </row>
    <row r="11" spans="1:7" ht="18.75" x14ac:dyDescent="0.3">
      <c r="A11" s="8" t="s">
        <v>4</v>
      </c>
      <c r="B11" s="2"/>
      <c r="C11" s="2"/>
      <c r="D11" s="2"/>
      <c r="E11" s="2"/>
      <c r="F11" s="2"/>
      <c r="G11" s="2"/>
    </row>
    <row r="12" spans="1:7" ht="110.25" customHeight="1" x14ac:dyDescent="0.2">
      <c r="A12" s="9" t="s">
        <v>5</v>
      </c>
      <c r="B12" s="10"/>
      <c r="C12" s="10"/>
      <c r="D12" s="10"/>
      <c r="E12" s="10"/>
      <c r="F12" s="10"/>
      <c r="G12" s="10"/>
    </row>
    <row r="13" spans="1:7" x14ac:dyDescent="0.2">
      <c r="A13" s="11"/>
      <c r="B13" s="12"/>
      <c r="C13" s="12"/>
      <c r="D13" s="12"/>
      <c r="E13" s="12"/>
      <c r="F13" s="12"/>
      <c r="G13" s="12"/>
    </row>
    <row r="14" spans="1:7" ht="18.75" x14ac:dyDescent="0.3">
      <c r="A14" s="13" t="s">
        <v>6</v>
      </c>
    </row>
    <row r="15" spans="1:7" ht="44.25" customHeight="1" x14ac:dyDescent="0.25">
      <c r="A15" s="14" t="s">
        <v>591</v>
      </c>
    </row>
    <row r="16" spans="1:7" x14ac:dyDescent="0.2">
      <c r="A16" s="15" t="s">
        <v>7</v>
      </c>
    </row>
    <row r="17" spans="1:1" x14ac:dyDescent="0.2">
      <c r="A17" s="15" t="s">
        <v>8</v>
      </c>
    </row>
    <row r="18" spans="1:1" ht="14.25" customHeight="1" x14ac:dyDescent="0.2">
      <c r="A18" s="15" t="s">
        <v>9</v>
      </c>
    </row>
    <row r="19" spans="1:1" ht="14.25" customHeight="1" x14ac:dyDescent="0.2">
      <c r="A19" s="15"/>
    </row>
    <row r="20" spans="1:1" ht="18.75" x14ac:dyDescent="0.3">
      <c r="A20" s="16" t="s">
        <v>4</v>
      </c>
    </row>
    <row r="21" spans="1:1" x14ac:dyDescent="0.2">
      <c r="A21" s="15"/>
    </row>
    <row r="22" spans="1:1" ht="30" x14ac:dyDescent="0.2">
      <c r="A22" s="15" t="s">
        <v>10</v>
      </c>
    </row>
    <row r="23" spans="1:1" ht="45" x14ac:dyDescent="0.2">
      <c r="A23" s="17" t="s">
        <v>11</v>
      </c>
    </row>
  </sheetData>
  <pageMargins left="0.7" right="0.7" top="0.78740157500000008" bottom="0.78740157500000008"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186"/>
  <sheetViews>
    <sheetView showGridLines="0" topLeftCell="A3" zoomScale="85" workbookViewId="0">
      <selection activeCell="AF20" sqref="AF20:AG28"/>
    </sheetView>
  </sheetViews>
  <sheetFormatPr baseColWidth="10" defaultColWidth="11.5546875" defaultRowHeight="15" outlineLevelRow="1" outlineLevelCol="1" x14ac:dyDescent="0.25"/>
  <cols>
    <col min="1" max="1" width="11.109375" style="2" customWidth="1"/>
    <col min="2" max="2" width="7.33203125" style="2" customWidth="1"/>
    <col min="3" max="3" width="15.6640625" style="2" customWidth="1"/>
    <col min="4" max="4" width="14.6640625" style="2" customWidth="1"/>
    <col min="5" max="5" width="13.6640625" style="2" customWidth="1"/>
    <col min="6" max="6" width="12.88671875" style="2" customWidth="1"/>
    <col min="7" max="7" width="15.5546875" style="2" customWidth="1"/>
    <col min="8" max="8" width="15.44140625" style="2" customWidth="1"/>
    <col min="9" max="9" width="21.6640625" style="2" customWidth="1"/>
    <col min="10" max="10" width="16.6640625" style="2" customWidth="1"/>
    <col min="11" max="11" width="17.77734375" style="2" customWidth="1"/>
    <col min="12" max="13" width="15.33203125" style="2" customWidth="1"/>
    <col min="14" max="14" width="12" style="2" customWidth="1"/>
    <col min="15" max="15" width="12.33203125" style="2" customWidth="1"/>
    <col min="16" max="16" width="10" style="2" customWidth="1"/>
    <col min="17" max="17" width="10.5546875" style="2" customWidth="1"/>
    <col min="18" max="18" width="10.33203125" style="2" customWidth="1"/>
    <col min="19" max="19" width="11.21875" style="2" customWidth="1"/>
    <col min="20" max="20" width="10.33203125" style="2" customWidth="1"/>
    <col min="21" max="30" width="10.33203125" style="2" hidden="1" customWidth="1" outlineLevel="1"/>
    <col min="31" max="31" width="10.21875" style="2" bestFit="1" customWidth="1" collapsed="1"/>
    <col min="32" max="32" width="19.88671875" style="2" customWidth="1"/>
    <col min="33" max="33" width="14.77734375" style="2" customWidth="1"/>
    <col min="34" max="36" width="11.5546875" style="2"/>
    <col min="37" max="37" width="14.44140625" style="2" customWidth="1"/>
    <col min="38" max="38" width="11.5546875" style="2"/>
    <col min="39" max="39" width="0" style="2" hidden="1" customWidth="1"/>
    <col min="40" max="16384" width="11.5546875" style="2"/>
  </cols>
  <sheetData>
    <row r="1" spans="2:40" x14ac:dyDescent="0.25">
      <c r="C1" s="148" t="s">
        <v>252</v>
      </c>
      <c r="D1" s="319" t="s">
        <v>550</v>
      </c>
      <c r="E1" s="150"/>
      <c r="F1" s="151"/>
      <c r="G1" s="152" t="s">
        <v>253</v>
      </c>
      <c r="H1" s="321" t="s">
        <v>244</v>
      </c>
    </row>
    <row r="2" spans="2:40" x14ac:dyDescent="0.25">
      <c r="C2" s="154" t="s">
        <v>254</v>
      </c>
      <c r="D2" s="543"/>
      <c r="E2" s="544"/>
      <c r="G2" s="152" t="s">
        <v>255</v>
      </c>
      <c r="H2" s="155">
        <v>7.74</v>
      </c>
    </row>
    <row r="3" spans="2:40" ht="60.75" customHeight="1" x14ac:dyDescent="0.5">
      <c r="B3" s="156" t="str">
        <f>INDEX(languages!B7:C7,1,MATCH('Liesmich Readme'!$A$5,languages!$B$2:$C$2,0))</f>
        <v>1. Basic data</v>
      </c>
      <c r="D3" s="157"/>
      <c r="E3" s="157"/>
      <c r="F3" s="157"/>
      <c r="G3" s="157"/>
      <c r="H3" s="157"/>
      <c r="J3" s="156" t="s">
        <v>256</v>
      </c>
      <c r="O3" s="545" t="str">
        <f>INDEX(languages!B13:C13,1,MATCH('Liesmich Readme'!$A$5,languages!$B$2:$C$2,0))</f>
        <v>6. Reported data</v>
      </c>
      <c r="P3" s="545"/>
      <c r="Q3" s="545"/>
      <c r="R3" s="545"/>
      <c r="S3" s="545"/>
      <c r="T3" s="545"/>
      <c r="U3" s="545"/>
      <c r="V3" s="545"/>
      <c r="W3" s="545"/>
      <c r="X3" s="545"/>
      <c r="Y3" s="545"/>
      <c r="Z3" s="545"/>
      <c r="AA3" s="545"/>
      <c r="AB3" s="545"/>
      <c r="AC3" s="545"/>
      <c r="AD3" s="545"/>
      <c r="AE3" s="545"/>
      <c r="AF3" s="545"/>
      <c r="AG3" s="545"/>
      <c r="AH3" s="158"/>
      <c r="AI3" s="158"/>
      <c r="AJ3" s="158"/>
      <c r="AK3" s="158"/>
      <c r="AL3" s="158"/>
      <c r="AM3" s="158"/>
      <c r="AN3" s="158"/>
    </row>
    <row r="4" spans="2:40" ht="45.75" customHeight="1" x14ac:dyDescent="0.25">
      <c r="C4" s="476" t="s">
        <v>257</v>
      </c>
      <c r="D4" s="159" t="s">
        <v>36</v>
      </c>
      <c r="E4" s="159" t="s">
        <v>37</v>
      </c>
      <c r="F4" s="159" t="s">
        <v>258</v>
      </c>
      <c r="G4" s="159" t="s">
        <v>259</v>
      </c>
      <c r="H4" s="159" t="s">
        <v>260</v>
      </c>
      <c r="J4" s="160" t="s">
        <v>261</v>
      </c>
      <c r="K4" s="161">
        <f>E20+E22+E24+E26+E28</f>
        <v>231714.19593343779</v>
      </c>
      <c r="P4" s="162" t="s">
        <v>262</v>
      </c>
      <c r="Q4" s="162" t="s">
        <v>263</v>
      </c>
      <c r="R4" s="162" t="s">
        <v>264</v>
      </c>
      <c r="S4" s="162" t="s">
        <v>265</v>
      </c>
      <c r="T4" s="162" t="s">
        <v>266</v>
      </c>
      <c r="U4" s="162" t="s">
        <v>267</v>
      </c>
      <c r="V4" s="162" t="s">
        <v>268</v>
      </c>
      <c r="W4" s="162" t="s">
        <v>269</v>
      </c>
      <c r="X4" s="162" t="s">
        <v>270</v>
      </c>
      <c r="Y4" s="162" t="s">
        <v>271</v>
      </c>
      <c r="Z4" s="162" t="s">
        <v>272</v>
      </c>
      <c r="AA4" s="162" t="s">
        <v>273</v>
      </c>
      <c r="AB4" s="162" t="s">
        <v>274</v>
      </c>
      <c r="AC4" s="162" t="s">
        <v>275</v>
      </c>
      <c r="AD4" s="162" t="s">
        <v>276</v>
      </c>
      <c r="AE4" s="163" t="s">
        <v>277</v>
      </c>
      <c r="AF4" s="164" t="s">
        <v>278</v>
      </c>
      <c r="AG4" s="165" t="s">
        <v>279</v>
      </c>
    </row>
    <row r="5" spans="2:40" ht="22.5" customHeight="1" x14ac:dyDescent="0.25">
      <c r="C5" s="477"/>
      <c r="D5" s="166">
        <v>44652</v>
      </c>
      <c r="E5" s="166">
        <v>44926</v>
      </c>
      <c r="F5" s="167">
        <v>0.75</v>
      </c>
      <c r="G5" s="168">
        <v>29.024999999999999</v>
      </c>
      <c r="H5" s="168"/>
      <c r="J5" s="479" t="s">
        <v>280</v>
      </c>
      <c r="K5" s="480">
        <f>F20+F22+F24+F26+F28</f>
        <v>131317.12296671889</v>
      </c>
      <c r="O5" s="96" t="s">
        <v>28</v>
      </c>
      <c r="P5" s="169">
        <v>118.10407616051978</v>
      </c>
      <c r="Q5" s="170">
        <v>3.013634469037767</v>
      </c>
      <c r="R5" s="170">
        <v>10.729444093520513</v>
      </c>
      <c r="S5" s="170">
        <v>18.652845276921955</v>
      </c>
      <c r="T5" s="170"/>
      <c r="U5" s="170"/>
      <c r="V5" s="170"/>
      <c r="W5" s="170"/>
      <c r="X5" s="170"/>
      <c r="Y5" s="170"/>
      <c r="Z5" s="170"/>
      <c r="AA5" s="170"/>
      <c r="AB5" s="170"/>
      <c r="AC5" s="170"/>
      <c r="AD5" s="170"/>
      <c r="AE5" s="171">
        <f t="shared" ref="AE5:AE13" si="0">SUM(P5:AD5)</f>
        <v>150.50000000000003</v>
      </c>
      <c r="AF5" s="172">
        <v>51720.37</v>
      </c>
      <c r="AG5" s="173"/>
      <c r="AM5" s="2" t="s">
        <v>281</v>
      </c>
    </row>
    <row r="6" spans="2:40" ht="22.5" customHeight="1" outlineLevel="1" x14ac:dyDescent="0.25">
      <c r="C6" s="477"/>
      <c r="D6" s="166">
        <v>44927</v>
      </c>
      <c r="E6" s="166">
        <v>45657</v>
      </c>
      <c r="F6" s="167">
        <v>0.5</v>
      </c>
      <c r="G6" s="168">
        <v>38.700000000000003</v>
      </c>
      <c r="H6" s="168"/>
      <c r="J6" s="479"/>
      <c r="K6" s="480"/>
      <c r="O6" s="100" t="s">
        <v>95</v>
      </c>
      <c r="P6" s="170"/>
      <c r="Q6" s="170"/>
      <c r="R6" s="170"/>
      <c r="S6" s="170"/>
      <c r="T6" s="170"/>
      <c r="U6" s="170"/>
      <c r="V6" s="170"/>
      <c r="W6" s="170"/>
      <c r="X6" s="170"/>
      <c r="Y6" s="170"/>
      <c r="Z6" s="170"/>
      <c r="AA6" s="170"/>
      <c r="AB6" s="170"/>
      <c r="AC6" s="170"/>
      <c r="AD6" s="170"/>
      <c r="AE6" s="171">
        <f t="shared" si="0"/>
        <v>0</v>
      </c>
      <c r="AF6" s="172"/>
      <c r="AG6" s="173"/>
      <c r="AM6" s="2" t="s">
        <v>282</v>
      </c>
    </row>
    <row r="7" spans="2:40" ht="22.5" customHeight="1" outlineLevel="1" x14ac:dyDescent="0.25">
      <c r="C7" s="477"/>
      <c r="D7" s="166">
        <v>45658</v>
      </c>
      <c r="E7" s="166">
        <v>45747</v>
      </c>
      <c r="F7" s="167">
        <v>0.75</v>
      </c>
      <c r="G7" s="168">
        <v>29.024999999999999</v>
      </c>
      <c r="H7" s="168"/>
      <c r="J7" s="479" t="s">
        <v>283</v>
      </c>
      <c r="K7" s="481">
        <f>G20+G22+G24+G26+G28</f>
        <v>132129.57549239855</v>
      </c>
      <c r="O7" s="101" t="s">
        <v>29</v>
      </c>
      <c r="P7" s="170">
        <v>62.548115683609041</v>
      </c>
      <c r="Q7" s="170">
        <v>47.77088519322777</v>
      </c>
      <c r="R7" s="170">
        <v>51.970899611014005</v>
      </c>
      <c r="S7" s="170">
        <v>11.593150668808736</v>
      </c>
      <c r="T7" s="170">
        <v>45.616948843340445</v>
      </c>
      <c r="U7" s="170"/>
      <c r="V7" s="170"/>
      <c r="W7" s="170"/>
      <c r="X7" s="170"/>
      <c r="Y7" s="170"/>
      <c r="Z7" s="170"/>
      <c r="AA7" s="170"/>
      <c r="AB7" s="170"/>
      <c r="AC7" s="170"/>
      <c r="AD7" s="170"/>
      <c r="AE7" s="171">
        <f t="shared" si="0"/>
        <v>219.5</v>
      </c>
      <c r="AF7" s="172">
        <v>80409.2</v>
      </c>
      <c r="AG7" s="173"/>
    </row>
    <row r="8" spans="2:40" ht="22.5" customHeight="1" outlineLevel="1" x14ac:dyDescent="0.25">
      <c r="C8" s="477"/>
      <c r="D8" s="168"/>
      <c r="E8" s="168"/>
      <c r="F8" s="167"/>
      <c r="G8" s="168"/>
      <c r="H8" s="168"/>
      <c r="J8" s="479"/>
      <c r="K8" s="481"/>
      <c r="O8" s="102" t="s">
        <v>131</v>
      </c>
      <c r="P8" s="170"/>
      <c r="Q8" s="170"/>
      <c r="R8" s="170"/>
      <c r="S8" s="170"/>
      <c r="T8" s="170"/>
      <c r="U8" s="170"/>
      <c r="V8" s="170"/>
      <c r="W8" s="170"/>
      <c r="X8" s="170"/>
      <c r="Y8" s="170"/>
      <c r="Z8" s="170"/>
      <c r="AA8" s="170"/>
      <c r="AB8" s="170"/>
      <c r="AC8" s="170"/>
      <c r="AD8" s="170"/>
      <c r="AE8" s="171">
        <f t="shared" si="0"/>
        <v>0</v>
      </c>
      <c r="AF8" s="172"/>
      <c r="AG8" s="173"/>
    </row>
    <row r="9" spans="2:40" ht="22.5" customHeight="1" outlineLevel="1" x14ac:dyDescent="0.25">
      <c r="C9" s="477"/>
      <c r="D9" s="168"/>
      <c r="E9" s="168"/>
      <c r="F9" s="167"/>
      <c r="G9" s="168"/>
      <c r="H9" s="168"/>
      <c r="J9" s="479" t="str">
        <f>IF($D$11="no","Difference total contract vs. Calculated costs","Difference EU project vs. Calculated costs")</f>
        <v>Difference total contract vs. Calculated costs</v>
      </c>
      <c r="K9" s="480">
        <f>IF($D$11="no", K4-K7,K5-K7)</f>
        <v>99584.620441039238</v>
      </c>
      <c r="O9" s="103" t="s">
        <v>30</v>
      </c>
      <c r="P9" s="170"/>
      <c r="Q9" s="170"/>
      <c r="R9" s="170"/>
      <c r="S9" s="170"/>
      <c r="T9" s="170"/>
      <c r="U9" s="170"/>
      <c r="V9" s="170"/>
      <c r="W9" s="170"/>
      <c r="X9" s="170"/>
      <c r="Y9" s="170"/>
      <c r="Z9" s="170"/>
      <c r="AA9" s="170"/>
      <c r="AB9" s="170"/>
      <c r="AC9" s="170"/>
      <c r="AD9" s="170"/>
      <c r="AE9" s="171">
        <f t="shared" si="0"/>
        <v>0</v>
      </c>
      <c r="AF9" s="172"/>
      <c r="AG9" s="173"/>
    </row>
    <row r="10" spans="2:40" ht="22.5" customHeight="1" outlineLevel="1" x14ac:dyDescent="0.25">
      <c r="C10" s="478"/>
      <c r="D10" s="168"/>
      <c r="E10" s="168"/>
      <c r="F10" s="167"/>
      <c r="G10" s="168"/>
      <c r="H10" s="168"/>
      <c r="J10" s="479"/>
      <c r="K10" s="480"/>
      <c r="O10" s="104" t="s">
        <v>167</v>
      </c>
      <c r="P10" s="170"/>
      <c r="Q10" s="170"/>
      <c r="R10" s="170"/>
      <c r="S10" s="170"/>
      <c r="T10" s="170"/>
      <c r="U10" s="170"/>
      <c r="V10" s="170"/>
      <c r="W10" s="170"/>
      <c r="X10" s="170"/>
      <c r="Y10" s="170"/>
      <c r="Z10" s="170"/>
      <c r="AA10" s="170"/>
      <c r="AB10" s="170"/>
      <c r="AC10" s="170"/>
      <c r="AD10" s="170"/>
      <c r="AE10" s="171">
        <f t="shared" si="0"/>
        <v>0</v>
      </c>
      <c r="AF10" s="172"/>
      <c r="AG10" s="173"/>
    </row>
    <row r="11" spans="2:40" ht="22.5" customHeight="1" outlineLevel="1" x14ac:dyDescent="0.25">
      <c r="C11" s="482" t="s">
        <v>284</v>
      </c>
      <c r="D11" s="484" t="s">
        <v>251</v>
      </c>
      <c r="E11" s="486"/>
      <c r="F11" s="486"/>
      <c r="G11" s="486"/>
      <c r="H11" s="486"/>
      <c r="O11" s="105" t="s">
        <v>31</v>
      </c>
      <c r="P11" s="170"/>
      <c r="Q11" s="170"/>
      <c r="R11" s="170"/>
      <c r="S11" s="170"/>
      <c r="T11" s="170"/>
      <c r="U11" s="170"/>
      <c r="V11" s="170"/>
      <c r="W11" s="170"/>
      <c r="X11" s="170"/>
      <c r="Y11" s="170"/>
      <c r="Z11" s="170"/>
      <c r="AA11" s="170"/>
      <c r="AB11" s="170"/>
      <c r="AC11" s="170"/>
      <c r="AD11" s="170"/>
      <c r="AE11" s="171">
        <f t="shared" si="0"/>
        <v>0</v>
      </c>
      <c r="AF11" s="172"/>
      <c r="AG11" s="173"/>
    </row>
    <row r="12" spans="2:40" ht="22.5" customHeight="1" outlineLevel="1" x14ac:dyDescent="0.25">
      <c r="C12" s="483"/>
      <c r="D12" s="485"/>
      <c r="E12" s="487"/>
      <c r="F12" s="487"/>
      <c r="G12" s="487"/>
      <c r="H12" s="487"/>
      <c r="O12" s="105" t="s">
        <v>203</v>
      </c>
      <c r="P12" s="170"/>
      <c r="Q12" s="170"/>
      <c r="R12" s="170"/>
      <c r="S12" s="170"/>
      <c r="T12" s="170"/>
      <c r="U12" s="170"/>
      <c r="V12" s="170"/>
      <c r="W12" s="170"/>
      <c r="X12" s="170"/>
      <c r="Y12" s="170"/>
      <c r="Z12" s="170"/>
      <c r="AA12" s="170"/>
      <c r="AB12" s="170"/>
      <c r="AC12" s="170"/>
      <c r="AD12" s="170"/>
      <c r="AE12" s="171">
        <f t="shared" si="0"/>
        <v>0</v>
      </c>
      <c r="AF12" s="172"/>
      <c r="AG12" s="173"/>
    </row>
    <row r="13" spans="2:40" ht="22.5" customHeight="1" outlineLevel="1" x14ac:dyDescent="0.25">
      <c r="C13" s="487"/>
      <c r="D13" s="488"/>
      <c r="E13" s="487"/>
      <c r="F13" s="487"/>
      <c r="G13" s="487"/>
      <c r="H13" s="487"/>
      <c r="O13" s="106" t="s">
        <v>32</v>
      </c>
      <c r="P13" s="170"/>
      <c r="Q13" s="170"/>
      <c r="R13" s="170"/>
      <c r="S13" s="170"/>
      <c r="T13" s="170"/>
      <c r="U13" s="170"/>
      <c r="V13" s="170"/>
      <c r="W13" s="170"/>
      <c r="X13" s="170"/>
      <c r="Y13" s="170"/>
      <c r="Z13" s="170"/>
      <c r="AA13" s="170"/>
      <c r="AB13" s="170"/>
      <c r="AC13" s="170"/>
      <c r="AD13" s="170"/>
      <c r="AE13" s="171">
        <f t="shared" si="0"/>
        <v>0</v>
      </c>
      <c r="AF13" s="172"/>
      <c r="AG13" s="173"/>
    </row>
    <row r="14" spans="2:40" ht="18.75" customHeight="1" outlineLevel="1" x14ac:dyDescent="0.25">
      <c r="C14" s="487"/>
      <c r="D14" s="488"/>
      <c r="E14" s="487"/>
      <c r="F14" s="487"/>
      <c r="G14" s="487"/>
      <c r="H14" s="487"/>
    </row>
    <row r="15" spans="2:40" outlineLevel="1" x14ac:dyDescent="0.25">
      <c r="D15" s="174"/>
      <c r="E15" s="175"/>
      <c r="F15" s="49"/>
      <c r="G15" s="49"/>
      <c r="H15" s="176"/>
      <c r="I15" s="49"/>
      <c r="J15" s="49"/>
      <c r="K15" s="49"/>
      <c r="O15" s="177"/>
      <c r="P15" s="178"/>
      <c r="Q15" s="178"/>
      <c r="R15" s="178"/>
      <c r="S15" s="178"/>
      <c r="T15" s="178"/>
      <c r="U15" s="179"/>
      <c r="V15" s="179"/>
      <c r="W15" s="179"/>
      <c r="X15" s="179"/>
      <c r="Y15" s="179"/>
      <c r="Z15" s="179"/>
      <c r="AA15" s="179"/>
      <c r="AB15" s="179"/>
      <c r="AC15" s="179"/>
      <c r="AD15" s="179"/>
      <c r="AE15" s="180"/>
      <c r="AF15" s="181"/>
      <c r="AG15" s="182"/>
    </row>
    <row r="16" spans="2:40" ht="30" customHeight="1" outlineLevel="1" x14ac:dyDescent="0.5">
      <c r="B16" s="183" t="str">
        <f>INDEX(languages!B11:C11,1,MATCH('Liesmich Readme'!$A$5,languages!$B$2:$C$2,0))</f>
        <v>4. Eligible personnel costs per reporting period</v>
      </c>
      <c r="C16" s="184"/>
      <c r="E16" s="183"/>
      <c r="F16" s="183"/>
      <c r="G16" s="183"/>
      <c r="H16" s="183"/>
      <c r="I16" s="183"/>
      <c r="J16" s="183"/>
      <c r="K16" s="183"/>
      <c r="O16" s="489" t="str">
        <f>INDEX(languages!B12:C12,1,MATCH('Liesmich Readme'!$A$5,languages!$B$2:$C$2,0))</f>
        <v>5. Day-equivalents per work package &amp; eligible personnel costs</v>
      </c>
      <c r="P16" s="489"/>
      <c r="Q16" s="489"/>
      <c r="R16" s="489"/>
      <c r="S16" s="489"/>
      <c r="T16" s="489"/>
      <c r="U16" s="489"/>
      <c r="V16" s="489"/>
      <c r="W16" s="489"/>
      <c r="X16" s="489"/>
      <c r="Y16" s="489"/>
      <c r="Z16" s="489"/>
      <c r="AA16" s="489"/>
      <c r="AB16" s="489"/>
      <c r="AC16" s="489"/>
      <c r="AD16" s="489"/>
      <c r="AE16" s="489"/>
      <c r="AF16" s="489"/>
      <c r="AG16" s="489"/>
    </row>
    <row r="17" spans="1:33" ht="11.45" customHeight="1" outlineLevel="1" x14ac:dyDescent="0.5">
      <c r="B17" s="184"/>
      <c r="C17" s="183"/>
      <c r="D17" s="183"/>
      <c r="E17" s="183"/>
      <c r="F17" s="183"/>
      <c r="G17" s="183"/>
      <c r="H17" s="183"/>
      <c r="I17" s="183"/>
      <c r="J17" s="183"/>
      <c r="K17" s="183"/>
      <c r="O17" s="185"/>
      <c r="P17" s="185"/>
      <c r="Q17" s="185"/>
      <c r="R17" s="185"/>
      <c r="S17" s="185"/>
      <c r="T17" s="185"/>
      <c r="U17" s="185"/>
      <c r="V17" s="185"/>
      <c r="W17" s="185"/>
      <c r="X17" s="185"/>
      <c r="Y17" s="185"/>
      <c r="Z17" s="185"/>
      <c r="AA17" s="185"/>
      <c r="AB17" s="185"/>
      <c r="AC17" s="185"/>
      <c r="AD17" s="185"/>
      <c r="AE17" s="185"/>
      <c r="AF17" s="185"/>
      <c r="AG17" s="185"/>
    </row>
    <row r="18" spans="1:33" ht="11.45" customHeight="1" x14ac:dyDescent="0.25">
      <c r="E18" s="490" t="s">
        <v>285</v>
      </c>
      <c r="F18" s="491"/>
      <c r="G18" s="492" t="s">
        <v>286</v>
      </c>
      <c r="H18" s="493"/>
      <c r="I18" s="186"/>
      <c r="J18" s="186"/>
      <c r="K18" s="186"/>
      <c r="P18" s="187"/>
      <c r="U18" s="188"/>
    </row>
    <row r="19" spans="1:33" ht="45" x14ac:dyDescent="0.25">
      <c r="B19" s="494" t="s">
        <v>287</v>
      </c>
      <c r="C19" s="495"/>
      <c r="D19" s="495"/>
      <c r="E19" s="189" t="s">
        <v>288</v>
      </c>
      <c r="F19" s="190" t="s">
        <v>289</v>
      </c>
      <c r="G19" s="191" t="s">
        <v>290</v>
      </c>
      <c r="H19" s="190" t="str">
        <f>IF($D$11="no","Check (costs total contract vs. calculated cost)","Check (costs EU project vs. calculated costs)")</f>
        <v>Check (costs total contract vs. calculated cost)</v>
      </c>
      <c r="I19" s="186"/>
      <c r="J19" s="186"/>
      <c r="K19" s="186"/>
      <c r="P19" s="68" t="s">
        <v>262</v>
      </c>
      <c r="Q19" s="68" t="s">
        <v>263</v>
      </c>
      <c r="R19" s="68" t="s">
        <v>264</v>
      </c>
      <c r="S19" s="68" t="s">
        <v>265</v>
      </c>
      <c r="T19" s="68" t="s">
        <v>266</v>
      </c>
      <c r="U19" s="68" t="s">
        <v>267</v>
      </c>
      <c r="V19" s="68" t="s">
        <v>268</v>
      </c>
      <c r="W19" s="68" t="s">
        <v>269</v>
      </c>
      <c r="X19" s="68" t="s">
        <v>270</v>
      </c>
      <c r="Y19" s="68" t="s">
        <v>271</v>
      </c>
      <c r="Z19" s="68" t="s">
        <v>272</v>
      </c>
      <c r="AA19" s="68" t="s">
        <v>273</v>
      </c>
      <c r="AB19" s="68" t="s">
        <v>274</v>
      </c>
      <c r="AC19" s="68" t="s">
        <v>275</v>
      </c>
      <c r="AD19" s="68" t="s">
        <v>276</v>
      </c>
      <c r="AE19" s="192" t="s">
        <v>277</v>
      </c>
      <c r="AF19" s="68" t="s">
        <v>291</v>
      </c>
    </row>
    <row r="20" spans="1:33" ht="19.5" customHeight="1" outlineLevel="1" x14ac:dyDescent="0.3">
      <c r="B20" s="496" t="str">
        <f>'Basic project data'!A12</f>
        <v>P1</v>
      </c>
      <c r="C20" s="496">
        <f>'Basic project data'!D12</f>
        <v>44652</v>
      </c>
      <c r="D20" s="498">
        <f>'Basic project data'!E12</f>
        <v>45016</v>
      </c>
      <c r="E20" s="500">
        <f>IFERROR(SUMIF(B54:B5000,O20,G54:G5000),0)</f>
        <v>73988.100000000006</v>
      </c>
      <c r="F20" s="502">
        <f>SUMIF(B54:B5000,O20,J54:J5000)</f>
        <v>52454.074999999997</v>
      </c>
      <c r="G20" s="504">
        <f>IF($D$11="no",IF(SUMIF(C35:C48,B20,M35:M48)&lt;E20,SUMIF(C35:C48,B20,M35:M48),E20),IF(SUMIF(C35:C48,B20,M35:M48)&lt;F20,SUMIF(C35:C48,B20,M35:M48),F20))</f>
        <v>51720.371801685593</v>
      </c>
      <c r="H20" s="506">
        <f>IF($D$11="no",IFERROR(-(E20-G20),0),IFERROR(-(F20-G20),0))</f>
        <v>-22267.728198314413</v>
      </c>
      <c r="I20" s="508"/>
      <c r="J20" s="509"/>
      <c r="K20" s="508"/>
      <c r="O20" s="96" t="s">
        <v>28</v>
      </c>
      <c r="P20" s="193">
        <f>IFERROR(SUMIF($C$35:$C$48,$O20,$K$35:$K$48)*(SUMIF($B$54:$B$5000,$O20,P$54:P$5000)/$H$2)/(SUMIF($C$35:$C$48,$O20,$J$35:$J$48)),"")</f>
        <v>118.10407616051978</v>
      </c>
      <c r="Q20" s="193">
        <f t="shared" ref="Q20:AD28" si="1">IFERROR(SUMIF($C$35:$C$48,$O20,$K$35:$K$48)*(SUMIF($B$54:$B$5000,$O20,Q$54:Q$5000)/$H$2)/(SUMIF($C$35:$C$48,$O20,$J$35:$J$48)),"")</f>
        <v>3.013634469037767</v>
      </c>
      <c r="R20" s="193">
        <f t="shared" si="1"/>
        <v>10.729444093520513</v>
      </c>
      <c r="S20" s="193">
        <f t="shared" si="1"/>
        <v>18.652845276921955</v>
      </c>
      <c r="T20" s="193">
        <f t="shared" si="1"/>
        <v>0</v>
      </c>
      <c r="U20" s="193">
        <f t="shared" si="1"/>
        <v>0</v>
      </c>
      <c r="V20" s="193">
        <f t="shared" si="1"/>
        <v>0</v>
      </c>
      <c r="W20" s="193">
        <f t="shared" si="1"/>
        <v>0</v>
      </c>
      <c r="X20" s="193">
        <f t="shared" si="1"/>
        <v>0</v>
      </c>
      <c r="Y20" s="193">
        <f t="shared" si="1"/>
        <v>0</v>
      </c>
      <c r="Z20" s="193">
        <f t="shared" si="1"/>
        <v>0</v>
      </c>
      <c r="AA20" s="193">
        <f t="shared" si="1"/>
        <v>0</v>
      </c>
      <c r="AB20" s="193">
        <f t="shared" si="1"/>
        <v>0</v>
      </c>
      <c r="AC20" s="193">
        <f t="shared" si="1"/>
        <v>0</v>
      </c>
      <c r="AD20" s="193">
        <f t="shared" si="1"/>
        <v>0</v>
      </c>
      <c r="AE20" s="194">
        <f>SUM(P20:AD20)</f>
        <v>150.50000000000003</v>
      </c>
      <c r="AF20" s="195">
        <f>ROUND(G20,2)</f>
        <v>51720.37</v>
      </c>
      <c r="AG20" s="198" t="str">
        <f>IF((AF20)=AF5+AF6,"no adjustment needed",IF(ISBLANK(AF5),"no adjustment needed","adjustment needed"))</f>
        <v>no adjustment needed</v>
      </c>
    </row>
    <row r="21" spans="1:33" ht="19.5" customHeight="1" outlineLevel="1" x14ac:dyDescent="0.3">
      <c r="B21" s="497"/>
      <c r="C21" s="497"/>
      <c r="D21" s="499"/>
      <c r="E21" s="501"/>
      <c r="F21" s="503"/>
      <c r="G21" s="505"/>
      <c r="H21" s="507"/>
      <c r="I21" s="508"/>
      <c r="J21" s="509"/>
      <c r="K21" s="508"/>
      <c r="O21" s="100" t="s">
        <v>95</v>
      </c>
      <c r="P21" s="196">
        <f>IFERROR(IF(OR((P5+P6)=P20,P5=0),0,$P20-P5-P6),"")</f>
        <v>0</v>
      </c>
      <c r="Q21" s="196">
        <f>IFERROR(IF(OR((Q5+Q6)=Q20,Q5=0),0,$Q20-Q5-Q6),"")</f>
        <v>0</v>
      </c>
      <c r="R21" s="196">
        <f>IFERROR(IF(OR((R5+R6)=R20,R5=0),0,$R20-R5-R6),"")</f>
        <v>0</v>
      </c>
      <c r="S21" s="196">
        <f>IFERROR(IF(OR((S5+S6)=S20,S5=0),0,$S20-S5-S6),"")</f>
        <v>0</v>
      </c>
      <c r="T21" s="196">
        <f>IFERROR(IF(OR((T5+T6)=T20,T5=0),0,$T20-T5-T6),"")</f>
        <v>0</v>
      </c>
      <c r="U21" s="196">
        <f>IFERROR(IF(OR((U5+U6)=U20,U5=0),0,$U20-U5-U6),"")</f>
        <v>0</v>
      </c>
      <c r="V21" s="196">
        <f>IFERROR(IF(OR((V5+V6)=V20,V5=0),0,$V20-V5-V6),"")</f>
        <v>0</v>
      </c>
      <c r="W21" s="196">
        <f>IFERROR(IF(OR((W5+W6)=W20,W5=0),0,$W20-W5-W6),"")</f>
        <v>0</v>
      </c>
      <c r="X21" s="196">
        <f>IFERROR(IF(OR((X5+X6)=X20,X5=0),0,$X20-X5-X6),"")</f>
        <v>0</v>
      </c>
      <c r="Y21" s="196">
        <f>IFERROR(IF(OR((Y5+Y6)=Y20,Y5=0),0,$Y20-Y5-Y6),"")</f>
        <v>0</v>
      </c>
      <c r="Z21" s="196">
        <f>IFERROR(IF(OR((Z5+Z6)=Z20,Z5=0),0,$Z20-Z5-Z6),"")</f>
        <v>0</v>
      </c>
      <c r="AA21" s="196">
        <f>IFERROR(IF(OR((AA5+AA6)=AA20,AA5=0),0,$AA20-AA5-AA6),"")</f>
        <v>0</v>
      </c>
      <c r="AB21" s="196">
        <f>IFERROR(IF(OR((AB5+AB6)=AB20,AB5=0),0,$AB20-AB5-AB6),"")</f>
        <v>0</v>
      </c>
      <c r="AC21" s="196">
        <f>IFERROR(IF(OR((AC5+AC6)=AC20,AC5=0),0,$AC20-AC5-AC6),"")</f>
        <v>0</v>
      </c>
      <c r="AD21" s="196">
        <f t="shared" ref="AD21:AE21" si="2">IFERROR(IF(OR((AD5+AD6)=AD20,AD5=0),0,AD20-AD5-AD6),"")</f>
        <v>0</v>
      </c>
      <c r="AE21" s="194">
        <f t="shared" si="2"/>
        <v>0</v>
      </c>
      <c r="AF21" s="197">
        <f>IFERROR(IF(OR(ISBLANK(AF5),AF6&lt;&gt;""),0,IF(OR((AF5+AF6)=AF20,ISBLANK(AF5)),0,AF20-AF5-AF6)),"")</f>
        <v>0</v>
      </c>
      <c r="AG21" s="439" t="str">
        <f>IF(AND($AG$20="adjustment needed",AF21&lt;&gt;0),"Only copy this row in table above!","")</f>
        <v/>
      </c>
    </row>
    <row r="22" spans="1:33" ht="19.5" customHeight="1" outlineLevel="1" x14ac:dyDescent="0.3">
      <c r="B22" s="510" t="str">
        <f>'Basic project data'!A13</f>
        <v>P2</v>
      </c>
      <c r="C22" s="510">
        <f>'Basic project data'!D13</f>
        <v>45017</v>
      </c>
      <c r="D22" s="512">
        <f>'Basic project data'!E13</f>
        <v>45747</v>
      </c>
      <c r="E22" s="500">
        <f>IFERROR(SUMIF(B54:B5000,O22,G54:G5000),0)</f>
        <v>157726.09593343778</v>
      </c>
      <c r="F22" s="502">
        <f>SUMIF(B54:B5000,O22,J54:J5000)</f>
        <v>78863.047966718892</v>
      </c>
      <c r="G22" s="504">
        <f>IF($D$11="no",IF(SUMIF(C35:C48,B22,M35:M48)&lt;E22,SUMIF(C35:C48,B22,M35:M48),E22),IF(SUMIF(C35:C48,B22,M35:M48)&lt;F22,SUMIF(C35:C48,B22,M35:M48),F22))</f>
        <v>80409.203690712951</v>
      </c>
      <c r="H22" s="506">
        <f t="shared" ref="H22:H28" si="3">IF($D$11="no",IFERROR(-(E22-G22),0),IFERROR(-(F22-G22),0))</f>
        <v>-77316.892242724833</v>
      </c>
      <c r="I22" s="508"/>
      <c r="J22" s="509"/>
      <c r="K22" s="508"/>
      <c r="O22" s="101" t="s">
        <v>29</v>
      </c>
      <c r="P22" s="193">
        <f>IFERROR(SUMIF($C$35:$C$48,$O22,$K$35:$K$48)*(SUMIF($B$54:$B$5000,$O22,P$54:P$5000)/$H$2)/(SUMIF($C$35:$C$48,$O22,$J$35:$J$48)),"")</f>
        <v>62.548115683609041</v>
      </c>
      <c r="Q22" s="193">
        <f t="shared" si="1"/>
        <v>47.77088519322777</v>
      </c>
      <c r="R22" s="193">
        <f t="shared" si="1"/>
        <v>51.970899611014005</v>
      </c>
      <c r="S22" s="193">
        <f t="shared" si="1"/>
        <v>11.593150668808736</v>
      </c>
      <c r="T22" s="193">
        <f t="shared" si="1"/>
        <v>45.616948843340445</v>
      </c>
      <c r="U22" s="193">
        <f t="shared" si="1"/>
        <v>0</v>
      </c>
      <c r="V22" s="193">
        <f t="shared" si="1"/>
        <v>0</v>
      </c>
      <c r="W22" s="193">
        <f t="shared" si="1"/>
        <v>0</v>
      </c>
      <c r="X22" s="193">
        <f t="shared" si="1"/>
        <v>0</v>
      </c>
      <c r="Y22" s="193">
        <f t="shared" si="1"/>
        <v>0</v>
      </c>
      <c r="Z22" s="193">
        <f t="shared" si="1"/>
        <v>0</v>
      </c>
      <c r="AA22" s="193">
        <f t="shared" si="1"/>
        <v>0</v>
      </c>
      <c r="AB22" s="193">
        <f t="shared" si="1"/>
        <v>0</v>
      </c>
      <c r="AC22" s="193">
        <f t="shared" si="1"/>
        <v>0</v>
      </c>
      <c r="AD22" s="193">
        <f t="shared" si="1"/>
        <v>0</v>
      </c>
      <c r="AE22" s="194">
        <f>SUM(P22:AD22)</f>
        <v>219.5</v>
      </c>
      <c r="AF22" s="195">
        <f>ROUND(G22,2)</f>
        <v>80409.2</v>
      </c>
      <c r="AG22" s="198" t="str">
        <f>IF((AF22)=AF7+AF8,"no adjustment needed",IF(ISBLANK(AF7),"no adjustment needed","adjustment needed"))</f>
        <v>no adjustment needed</v>
      </c>
    </row>
    <row r="23" spans="1:33" ht="19.5" customHeight="1" outlineLevel="1" x14ac:dyDescent="0.3">
      <c r="B23" s="511"/>
      <c r="C23" s="511"/>
      <c r="D23" s="513"/>
      <c r="E23" s="501"/>
      <c r="F23" s="503"/>
      <c r="G23" s="505"/>
      <c r="H23" s="507"/>
      <c r="I23" s="508"/>
      <c r="J23" s="509"/>
      <c r="K23" s="508"/>
      <c r="O23" s="102" t="s">
        <v>131</v>
      </c>
      <c r="P23" s="196">
        <f t="shared" ref="P23:AF23" si="4">IFERROR(IF(OR((P7+P8)=P22,P7=0),0,P22-P7-P8),"")</f>
        <v>0</v>
      </c>
      <c r="Q23" s="196">
        <f t="shared" si="4"/>
        <v>0</v>
      </c>
      <c r="R23" s="196">
        <f t="shared" si="4"/>
        <v>0</v>
      </c>
      <c r="S23" s="196">
        <f t="shared" si="4"/>
        <v>0</v>
      </c>
      <c r="T23" s="196">
        <f t="shared" si="4"/>
        <v>0</v>
      </c>
      <c r="U23" s="196">
        <f t="shared" si="4"/>
        <v>0</v>
      </c>
      <c r="V23" s="196">
        <f t="shared" si="4"/>
        <v>0</v>
      </c>
      <c r="W23" s="196">
        <f t="shared" si="4"/>
        <v>0</v>
      </c>
      <c r="X23" s="196">
        <f t="shared" si="4"/>
        <v>0</v>
      </c>
      <c r="Y23" s="196">
        <f t="shared" si="4"/>
        <v>0</v>
      </c>
      <c r="Z23" s="196">
        <f t="shared" si="4"/>
        <v>0</v>
      </c>
      <c r="AA23" s="196">
        <f t="shared" si="4"/>
        <v>0</v>
      </c>
      <c r="AB23" s="196">
        <f t="shared" si="4"/>
        <v>0</v>
      </c>
      <c r="AC23" s="196">
        <f t="shared" si="4"/>
        <v>0</v>
      </c>
      <c r="AD23" s="196">
        <f t="shared" si="4"/>
        <v>0</v>
      </c>
      <c r="AE23" s="194">
        <f t="shared" si="4"/>
        <v>0</v>
      </c>
      <c r="AF23" s="197">
        <f t="shared" si="4"/>
        <v>0</v>
      </c>
      <c r="AG23" s="439" t="str">
        <f>IF(AND($AG$22="adjustment needed",AF23&lt;&gt;0),"Only copy this row in table above!","")</f>
        <v/>
      </c>
    </row>
    <row r="24" spans="1:33" ht="19.5" customHeight="1" outlineLevel="1" x14ac:dyDescent="0.3">
      <c r="B24" s="514" t="str">
        <f>'Basic project data'!A14</f>
        <v>P3</v>
      </c>
      <c r="C24" s="514" t="str">
        <f>'Basic project data'!D14</f>
        <v/>
      </c>
      <c r="D24" s="516" t="str">
        <f>'Basic project data'!E14</f>
        <v/>
      </c>
      <c r="E24" s="500">
        <f>IFERROR(SUMIF(B54:B5000,O24,G54:G5000),0)</f>
        <v>0</v>
      </c>
      <c r="F24" s="502">
        <f>SUMIF(B54:B5000,O24,J54:J5000)</f>
        <v>0</v>
      </c>
      <c r="G24" s="504">
        <f>IF($D$11="no",IF(SUMIF(C35:C48,B24,M35:M48)&lt;E24,SUMIF(C35:C48,B24,M35:M48),E24),IF(SUMIF(C35:C48,B24,M35:M48)&lt;F24,SUMIF(C35:C48,B24,M35:M48),F24))</f>
        <v>0</v>
      </c>
      <c r="H24" s="506">
        <f t="shared" si="3"/>
        <v>0</v>
      </c>
      <c r="I24" s="508"/>
      <c r="J24" s="509"/>
      <c r="K24" s="508"/>
      <c r="O24" s="103" t="s">
        <v>30</v>
      </c>
      <c r="P24" s="193" t="str">
        <f>IFERROR(SUMIF($C$35:$C$48,$O24,$K$35:$K$48)*(SUMIF($B$54:$B$5000,$O24,P$54:P$5000)/$H$2)/(SUMIF($C$35:$C$48,$O24,$J$35:$J$48)),"")</f>
        <v/>
      </c>
      <c r="Q24" s="193" t="str">
        <f t="shared" si="1"/>
        <v/>
      </c>
      <c r="R24" s="193" t="str">
        <f t="shared" si="1"/>
        <v/>
      </c>
      <c r="S24" s="193" t="str">
        <f t="shared" si="1"/>
        <v/>
      </c>
      <c r="T24" s="193" t="str">
        <f t="shared" si="1"/>
        <v/>
      </c>
      <c r="U24" s="193" t="str">
        <f t="shared" si="1"/>
        <v/>
      </c>
      <c r="V24" s="193" t="str">
        <f t="shared" si="1"/>
        <v/>
      </c>
      <c r="W24" s="193" t="str">
        <f t="shared" si="1"/>
        <v/>
      </c>
      <c r="X24" s="193" t="str">
        <f t="shared" si="1"/>
        <v/>
      </c>
      <c r="Y24" s="193" t="str">
        <f t="shared" si="1"/>
        <v/>
      </c>
      <c r="Z24" s="193" t="str">
        <f t="shared" si="1"/>
        <v/>
      </c>
      <c r="AA24" s="193" t="str">
        <f t="shared" si="1"/>
        <v/>
      </c>
      <c r="AB24" s="193" t="str">
        <f t="shared" si="1"/>
        <v/>
      </c>
      <c r="AC24" s="193" t="str">
        <f t="shared" si="1"/>
        <v/>
      </c>
      <c r="AD24" s="193" t="str">
        <f t="shared" si="1"/>
        <v/>
      </c>
      <c r="AE24" s="194">
        <f>SUM(P24:AD24)</f>
        <v>0</v>
      </c>
      <c r="AF24" s="195">
        <f>ROUND(G24,2)</f>
        <v>0</v>
      </c>
      <c r="AG24" s="198" t="str">
        <f>IF((AF24)=AF9+AF10,"no adjustment needed",IF(ISBLANK(AF9),"no adjustment needed","adjustment needed"))</f>
        <v>no adjustment needed</v>
      </c>
    </row>
    <row r="25" spans="1:33" ht="19.5" customHeight="1" outlineLevel="1" x14ac:dyDescent="0.3">
      <c r="B25" s="515"/>
      <c r="C25" s="515"/>
      <c r="D25" s="517"/>
      <c r="E25" s="501"/>
      <c r="F25" s="503"/>
      <c r="G25" s="505"/>
      <c r="H25" s="507"/>
      <c r="I25" s="508"/>
      <c r="J25" s="509"/>
      <c r="K25" s="508"/>
      <c r="O25" s="104" t="s">
        <v>167</v>
      </c>
      <c r="P25" s="196">
        <f t="shared" ref="P25:AF25" si="5">IFERROR(IF(OR((P9+P10)=P24,P9=0),0,P24-P9-P10),"")</f>
        <v>0</v>
      </c>
      <c r="Q25" s="196">
        <f t="shared" si="5"/>
        <v>0</v>
      </c>
      <c r="R25" s="196">
        <f t="shared" si="5"/>
        <v>0</v>
      </c>
      <c r="S25" s="196">
        <f t="shared" si="5"/>
        <v>0</v>
      </c>
      <c r="T25" s="196">
        <f t="shared" si="5"/>
        <v>0</v>
      </c>
      <c r="U25" s="196">
        <f t="shared" si="5"/>
        <v>0</v>
      </c>
      <c r="V25" s="196">
        <f t="shared" si="5"/>
        <v>0</v>
      </c>
      <c r="W25" s="196">
        <f t="shared" si="5"/>
        <v>0</v>
      </c>
      <c r="X25" s="196">
        <f t="shared" si="5"/>
        <v>0</v>
      </c>
      <c r="Y25" s="196">
        <f t="shared" si="5"/>
        <v>0</v>
      </c>
      <c r="Z25" s="196">
        <f t="shared" si="5"/>
        <v>0</v>
      </c>
      <c r="AA25" s="196">
        <f t="shared" si="5"/>
        <v>0</v>
      </c>
      <c r="AB25" s="196">
        <f t="shared" si="5"/>
        <v>0</v>
      </c>
      <c r="AC25" s="196">
        <f t="shared" si="5"/>
        <v>0</v>
      </c>
      <c r="AD25" s="196">
        <f t="shared" si="5"/>
        <v>0</v>
      </c>
      <c r="AE25" s="194">
        <f t="shared" si="5"/>
        <v>0</v>
      </c>
      <c r="AF25" s="197">
        <f t="shared" si="5"/>
        <v>0</v>
      </c>
      <c r="AG25" s="439" t="str">
        <f>IF(AND($AG$24="adjustment needed",AF25&lt;&gt;0),"Only copy this row in table above!","")</f>
        <v/>
      </c>
    </row>
    <row r="26" spans="1:33" ht="19.5" customHeight="1" outlineLevel="1" x14ac:dyDescent="0.3">
      <c r="B26" s="518" t="str">
        <f>'Basic project data'!A15</f>
        <v>P4</v>
      </c>
      <c r="C26" s="518" t="str">
        <f>'Basic project data'!D15</f>
        <v/>
      </c>
      <c r="D26" s="520" t="str">
        <f>'Basic project data'!E15</f>
        <v/>
      </c>
      <c r="E26" s="500">
        <f>IFERROR(SUMIF(B54:B5000,O26,G54:G5000),0)</f>
        <v>0</v>
      </c>
      <c r="F26" s="502">
        <f>SUMIF(B54:B5000,O26,J54:J5000)</f>
        <v>0</v>
      </c>
      <c r="G26" s="504">
        <f>IF($D$11="no",IF(SUMIF(C35:C48,B26,M35:M48)&lt;E26,SUMIF(C35:C48,B26,M35:M48),E26),IF(SUMIF(C35:C48,B26,M35:M48)&lt;F26,SUMIF(C35:C48,B26,M35:M48),F26))</f>
        <v>0</v>
      </c>
      <c r="H26" s="506">
        <f t="shared" si="3"/>
        <v>0</v>
      </c>
      <c r="I26" s="508"/>
      <c r="J26" s="509"/>
      <c r="K26" s="508"/>
      <c r="O26" s="105" t="s">
        <v>31</v>
      </c>
      <c r="P26" s="193" t="str">
        <f>IFERROR(SUMIF($C$35:$C$48,$O26,$K$35:$K$48)*(SUMIF($B$54:$B$5000,$O26,P$54:P$5000)/$H$2)/(SUMIF($C$35:$C$48,$O26,$J$35:$J$48)),"")</f>
        <v/>
      </c>
      <c r="Q26" s="193" t="str">
        <f t="shared" si="1"/>
        <v/>
      </c>
      <c r="R26" s="193" t="str">
        <f t="shared" si="1"/>
        <v/>
      </c>
      <c r="S26" s="193" t="str">
        <f t="shared" si="1"/>
        <v/>
      </c>
      <c r="T26" s="193" t="str">
        <f t="shared" si="1"/>
        <v/>
      </c>
      <c r="U26" s="193" t="str">
        <f t="shared" si="1"/>
        <v/>
      </c>
      <c r="V26" s="193" t="str">
        <f t="shared" si="1"/>
        <v/>
      </c>
      <c r="W26" s="193" t="str">
        <f t="shared" si="1"/>
        <v/>
      </c>
      <c r="X26" s="193" t="str">
        <f t="shared" si="1"/>
        <v/>
      </c>
      <c r="Y26" s="193" t="str">
        <f t="shared" si="1"/>
        <v/>
      </c>
      <c r="Z26" s="193" t="str">
        <f t="shared" si="1"/>
        <v/>
      </c>
      <c r="AA26" s="193" t="str">
        <f t="shared" si="1"/>
        <v/>
      </c>
      <c r="AB26" s="193" t="str">
        <f t="shared" si="1"/>
        <v/>
      </c>
      <c r="AC26" s="193" t="str">
        <f t="shared" si="1"/>
        <v/>
      </c>
      <c r="AD26" s="193" t="str">
        <f t="shared" si="1"/>
        <v/>
      </c>
      <c r="AE26" s="194">
        <f>SUM(P26:AD26)</f>
        <v>0</v>
      </c>
      <c r="AF26" s="195">
        <f>ROUND(G26,2)</f>
        <v>0</v>
      </c>
      <c r="AG26" s="198" t="str">
        <f>IF((AF26)=AF11+AF12,"no adjustment needed",IF(ISBLANK(AF11),"no adjustment needed","adjustment needed"))</f>
        <v>no adjustment needed</v>
      </c>
    </row>
    <row r="27" spans="1:33" ht="19.5" customHeight="1" outlineLevel="1" x14ac:dyDescent="0.3">
      <c r="B27" s="519"/>
      <c r="C27" s="519"/>
      <c r="D27" s="521"/>
      <c r="E27" s="501"/>
      <c r="F27" s="503"/>
      <c r="G27" s="505"/>
      <c r="H27" s="507"/>
      <c r="I27" s="508"/>
      <c r="J27" s="509"/>
      <c r="K27" s="508"/>
      <c r="O27" s="105" t="s">
        <v>203</v>
      </c>
      <c r="P27" s="196">
        <f t="shared" ref="P27:AE27" si="6">IFERROR(IF(OR((P11+P12)=P26,P11=0),0,P26-P11-P12),"")</f>
        <v>0</v>
      </c>
      <c r="Q27" s="196">
        <f t="shared" si="6"/>
        <v>0</v>
      </c>
      <c r="R27" s="196">
        <f t="shared" si="6"/>
        <v>0</v>
      </c>
      <c r="S27" s="196">
        <f t="shared" si="6"/>
        <v>0</v>
      </c>
      <c r="T27" s="196">
        <f t="shared" si="6"/>
        <v>0</v>
      </c>
      <c r="U27" s="196">
        <f t="shared" si="6"/>
        <v>0</v>
      </c>
      <c r="V27" s="196">
        <f t="shared" si="6"/>
        <v>0</v>
      </c>
      <c r="W27" s="196">
        <f t="shared" si="6"/>
        <v>0</v>
      </c>
      <c r="X27" s="196">
        <f t="shared" si="6"/>
        <v>0</v>
      </c>
      <c r="Y27" s="196">
        <f t="shared" si="6"/>
        <v>0</v>
      </c>
      <c r="Z27" s="196">
        <f t="shared" si="6"/>
        <v>0</v>
      </c>
      <c r="AA27" s="196">
        <f t="shared" si="6"/>
        <v>0</v>
      </c>
      <c r="AB27" s="196">
        <f t="shared" si="6"/>
        <v>0</v>
      </c>
      <c r="AC27" s="196">
        <f t="shared" si="6"/>
        <v>0</v>
      </c>
      <c r="AD27" s="196">
        <f t="shared" si="6"/>
        <v>0</v>
      </c>
      <c r="AE27" s="194">
        <f t="shared" si="6"/>
        <v>0</v>
      </c>
      <c r="AF27" s="197">
        <f>IFERROR(IF(OR((AF11+AF13)=AF26,AF11=0),0,AF26-AF11-AF13),"")</f>
        <v>0</v>
      </c>
      <c r="AG27" s="441" t="str">
        <f>IF(AND($AG$26="adjustment needed",AF27&lt;&gt;0),"Only copy this row in table above!","")</f>
        <v/>
      </c>
    </row>
    <row r="28" spans="1:33" ht="19.5" customHeight="1" outlineLevel="1" x14ac:dyDescent="0.3">
      <c r="B28" s="522" t="str">
        <f>'Basic project data'!A16</f>
        <v>P5</v>
      </c>
      <c r="C28" s="522" t="str">
        <f>'Basic project data'!D16</f>
        <v/>
      </c>
      <c r="D28" s="524" t="str">
        <f>'Basic project data'!E16</f>
        <v/>
      </c>
      <c r="E28" s="500">
        <f>IFERROR(SUMIF(B54:B5000,O28,G54:G5000),0)</f>
        <v>0</v>
      </c>
      <c r="F28" s="502">
        <f>SUMIF(B54:B5000,O28,J54:J5000)</f>
        <v>0</v>
      </c>
      <c r="G28" s="504">
        <f>IF($D$11="no",IF(SUMIF(C35:C48,B28,M35:M48)&lt;E28,SUMIF(C35:C48,B28,M35:M48),E28),IF(SUMIF(C35:C48,B28,M35:M48)&lt;F28,SUMIF(C35:C48,B28,M35:M48),F28))</f>
        <v>0</v>
      </c>
      <c r="H28" s="506">
        <f t="shared" si="3"/>
        <v>0</v>
      </c>
      <c r="I28" s="508"/>
      <c r="J28" s="509"/>
      <c r="K28" s="508"/>
      <c r="O28" s="199" t="s">
        <v>32</v>
      </c>
      <c r="P28" s="193" t="str">
        <f>IFERROR(SUMIF($C$35:$C$48,$O28,$K$35:$K$48)*(SUMIF($B$54:$B$5000,$O28,P$54:P$5000)/$H$2)/(SUMIF($C$35:$C$48,$O28,$J$35:$J$48)),"")</f>
        <v/>
      </c>
      <c r="Q28" s="193" t="str">
        <f t="shared" si="1"/>
        <v/>
      </c>
      <c r="R28" s="193" t="str">
        <f t="shared" si="1"/>
        <v/>
      </c>
      <c r="S28" s="193" t="str">
        <f t="shared" si="1"/>
        <v/>
      </c>
      <c r="T28" s="193" t="str">
        <f t="shared" si="1"/>
        <v/>
      </c>
      <c r="U28" s="193" t="str">
        <f t="shared" si="1"/>
        <v/>
      </c>
      <c r="V28" s="193" t="str">
        <f t="shared" si="1"/>
        <v/>
      </c>
      <c r="W28" s="193" t="str">
        <f t="shared" si="1"/>
        <v/>
      </c>
      <c r="X28" s="193" t="str">
        <f t="shared" si="1"/>
        <v/>
      </c>
      <c r="Y28" s="193" t="str">
        <f t="shared" si="1"/>
        <v/>
      </c>
      <c r="Z28" s="193" t="str">
        <f t="shared" si="1"/>
        <v/>
      </c>
      <c r="AA28" s="193" t="str">
        <f t="shared" si="1"/>
        <v/>
      </c>
      <c r="AB28" s="193" t="str">
        <f t="shared" si="1"/>
        <v/>
      </c>
      <c r="AC28" s="193" t="str">
        <f t="shared" si="1"/>
        <v/>
      </c>
      <c r="AD28" s="193" t="str">
        <f t="shared" si="1"/>
        <v/>
      </c>
      <c r="AE28" s="194">
        <f>SUM(P28:AD28)</f>
        <v>0</v>
      </c>
      <c r="AF28" s="195">
        <f>ROUND(G28,2)</f>
        <v>0</v>
      </c>
      <c r="AG28" s="442"/>
    </row>
    <row r="29" spans="1:33" ht="19.5" customHeight="1" outlineLevel="1" x14ac:dyDescent="0.3">
      <c r="B29" s="523"/>
      <c r="C29" s="523"/>
      <c r="D29" s="525"/>
      <c r="E29" s="526"/>
      <c r="F29" s="503"/>
      <c r="G29" s="505"/>
      <c r="H29" s="507"/>
      <c r="I29" s="508"/>
      <c r="J29" s="509"/>
      <c r="K29" s="508"/>
      <c r="O29" s="200"/>
      <c r="P29" s="179"/>
      <c r="Q29" s="179"/>
      <c r="R29" s="179"/>
      <c r="S29" s="179"/>
      <c r="T29" s="179"/>
      <c r="U29" s="179"/>
      <c r="V29" s="179"/>
      <c r="W29" s="179"/>
      <c r="X29" s="179"/>
      <c r="Y29" s="179"/>
      <c r="Z29" s="179"/>
      <c r="AA29" s="179"/>
      <c r="AB29" s="179"/>
      <c r="AC29" s="179"/>
      <c r="AD29" s="179"/>
      <c r="AE29" s="201"/>
      <c r="AF29" s="202"/>
    </row>
    <row r="30" spans="1:33" ht="15" customHeight="1" outlineLevel="1" x14ac:dyDescent="0.25">
      <c r="B30" s="527" t="s">
        <v>56</v>
      </c>
      <c r="C30" s="528"/>
      <c r="D30" s="528"/>
      <c r="E30" s="203">
        <f>SUM(E20:E29)</f>
        <v>231714.19593343779</v>
      </c>
      <c r="F30" s="204">
        <f>SUM(F20:F29)</f>
        <v>131317.12296671889</v>
      </c>
      <c r="G30" s="205">
        <f>SUM(G20:G29)</f>
        <v>132129.57549239855</v>
      </c>
      <c r="H30" s="206">
        <f>SUM(H20:H28)</f>
        <v>-99584.620441039238</v>
      </c>
      <c r="I30" s="207"/>
      <c r="J30" s="208"/>
      <c r="K30" s="209"/>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0"/>
      <c r="B31" s="210"/>
      <c r="C31" s="210"/>
      <c r="D31" s="210"/>
      <c r="E31" s="211"/>
      <c r="F31" s="212"/>
      <c r="G31" s="213"/>
      <c r="H31" s="181"/>
      <c r="K31" s="214"/>
      <c r="O31" s="177"/>
      <c r="P31" s="177"/>
      <c r="Q31" s="177"/>
      <c r="R31" s="177"/>
      <c r="S31" s="177"/>
      <c r="T31" s="177"/>
      <c r="U31" s="177"/>
      <c r="V31" s="177"/>
      <c r="W31" s="177"/>
      <c r="X31" s="177"/>
      <c r="Y31" s="177"/>
      <c r="Z31" s="177"/>
      <c r="AA31" s="177"/>
      <c r="AB31" s="177"/>
      <c r="AC31" s="177"/>
      <c r="AD31" s="177"/>
      <c r="AE31" s="177"/>
      <c r="AF31" s="177"/>
    </row>
    <row r="32" spans="1:33" ht="49.5" customHeight="1" x14ac:dyDescent="0.5">
      <c r="B32" s="529" t="str">
        <f>INDEX(languages!B10:C10,1,MATCH('Liesmich Readme'!$A$5,languages!$B$2:$C$2,0))</f>
        <v>3. Daily-rate &amp; capping per calendar year</v>
      </c>
      <c r="C32" s="529"/>
      <c r="D32" s="529"/>
      <c r="E32" s="529"/>
      <c r="F32" s="529"/>
      <c r="G32" s="529"/>
      <c r="H32" s="529"/>
      <c r="I32" s="529"/>
      <c r="J32" s="215"/>
      <c r="L32" s="216"/>
      <c r="M32" s="216"/>
    </row>
    <row r="33" spans="2:25" ht="16.5" customHeight="1" x14ac:dyDescent="0.25">
      <c r="D33" s="490" t="s">
        <v>288</v>
      </c>
      <c r="E33" s="530"/>
      <c r="F33" s="491"/>
      <c r="G33" s="490" t="s">
        <v>292</v>
      </c>
      <c r="H33" s="491"/>
      <c r="I33" s="531" t="s">
        <v>293</v>
      </c>
      <c r="J33" s="532"/>
      <c r="K33" s="532"/>
      <c r="L33" s="533"/>
    </row>
    <row r="34" spans="2:25" ht="90.75" customHeight="1" x14ac:dyDescent="0.25">
      <c r="B34" s="68" t="s">
        <v>294</v>
      </c>
      <c r="C34" s="217" t="s">
        <v>295</v>
      </c>
      <c r="D34" s="189" t="s">
        <v>296</v>
      </c>
      <c r="E34" s="218" t="s">
        <v>297</v>
      </c>
      <c r="F34" s="190" t="s">
        <v>298</v>
      </c>
      <c r="G34" s="219" t="s">
        <v>299</v>
      </c>
      <c r="H34" s="190" t="s">
        <v>297</v>
      </c>
      <c r="I34" s="217" t="s">
        <v>300</v>
      </c>
      <c r="J34" s="220" t="s">
        <v>301</v>
      </c>
      <c r="K34" s="221" t="str">
        <f>IF($D$11="no","Day-equivalents to be reported after ceiling and capping to total project (rounded)","Day-equivalents to be reported after ceiling and capping to EU project (rounded)")</f>
        <v>Day-equivalents to be reported after ceiling and capping to total project (rounded)</v>
      </c>
      <c r="L34" s="222" t="s">
        <v>302</v>
      </c>
      <c r="M34" s="223" t="s">
        <v>303</v>
      </c>
      <c r="N34" s="224"/>
      <c r="O34" s="186"/>
      <c r="Q34" s="186"/>
      <c r="W34" s="225"/>
      <c r="X34" s="224"/>
      <c r="Y34" s="224"/>
    </row>
    <row r="35" spans="2:25" ht="15" customHeight="1" outlineLevel="1" x14ac:dyDescent="0.25">
      <c r="B35" s="534">
        <f>IF('Basic project data'!C5=0,0,DATE(YEAR('Basic project data'!C5),1,1))</f>
        <v>44562</v>
      </c>
      <c r="C35" s="226" t="str">
        <f>IFERROR(INDEX(B54:B65,MATCH("P*",B54:B65,0)),"")</f>
        <v>P1</v>
      </c>
      <c r="D35" s="227">
        <f>IF($C35="","",SUMIF(B54:B65,C35,G54:G65))</f>
        <v>55641.810000000005</v>
      </c>
      <c r="E35" s="228">
        <f>MROUND(SUMIF(B54:B65,C35,F54:F65),0.5)</f>
        <v>161.5</v>
      </c>
      <c r="F35" s="229">
        <f t="shared" ref="F35:F48" si="7">IF(C35="","",IFERROR(D35/E35,0))</f>
        <v>344.53133126934989</v>
      </c>
      <c r="G35" s="227">
        <f>IF($B35="","",SUMIF(B54:B65,C35,J54:J65))</f>
        <v>43280.93</v>
      </c>
      <c r="H35" s="230">
        <f>MROUND(SUMIF(B54:B65,C35,I54:I65),0.5)</f>
        <v>121</v>
      </c>
      <c r="I35" s="231">
        <f t="shared" ref="I35:I48" si="8">IF(C35="",0,IF($D$11="no",E35,H35))</f>
        <v>161.5</v>
      </c>
      <c r="J35" s="232">
        <f>IFERROR(SUMIF($B54:$B65,$C35,$AE54:$AE65)/$H$2,0)</f>
        <v>123.05297157622738</v>
      </c>
      <c r="K35" s="233">
        <f t="shared" ref="K35:K48" si="9">IFERROR(IF(C35="",0,(IF(I35&lt;J35,MROUND(I35,0.5),MROUND(J35,0.5)))),"")</f>
        <v>123</v>
      </c>
      <c r="L35" s="234">
        <f t="shared" ref="L35:L48" si="10">-IFERROR(I35-J35,"")</f>
        <v>-38.447028423772622</v>
      </c>
      <c r="M35" s="235">
        <f t="shared" ref="M35:M48" si="11">IFERROR(IF($D$11="no",IF(F35*K35&gt;D35,D35,F35*K35),IF(F35*K35&gt;G35,G35,K35*F35)),"")</f>
        <v>42377.353746130037</v>
      </c>
      <c r="N35" s="236"/>
      <c r="O35" s="236"/>
      <c r="Q35" s="237"/>
      <c r="W35" s="179"/>
      <c r="X35" s="179"/>
      <c r="Y35" s="238"/>
    </row>
    <row r="36" spans="2:25" ht="15" customHeight="1" outlineLevel="1" x14ac:dyDescent="0.25">
      <c r="B36" s="535"/>
      <c r="C36" s="239" t="str">
        <f>IF(IFERROR(INDEX(B54:B65,MATCH("P*",B54:B65,-1)),"")=C35,"",IFERROR(INDEX(B54:B65,MATCH("P*",B54:B65,-1)),""))</f>
        <v/>
      </c>
      <c r="D36" s="240">
        <f>IF($C35="","",SUMIF(B54:B65,C36,G54:G65))</f>
        <v>0</v>
      </c>
      <c r="E36" s="241">
        <f>MROUND(SUMIF(B54:B65,C36,F54:F65),0.5)</f>
        <v>0</v>
      </c>
      <c r="F36" s="242" t="str">
        <f t="shared" si="7"/>
        <v/>
      </c>
      <c r="G36" s="240">
        <f>IF($B35="","",SUMIF(B54:B65,C36,J54:J65))</f>
        <v>0</v>
      </c>
      <c r="H36" s="243">
        <f>MROUND(SUMIF(B54:B65,C36,I54:I65),0.5)</f>
        <v>0</v>
      </c>
      <c r="I36" s="244">
        <f t="shared" si="8"/>
        <v>0</v>
      </c>
      <c r="J36" s="245">
        <f>IFERROR(SUMIF($B54:$B65,$C36,$AE54:$AE65)/$H$2,0)</f>
        <v>0</v>
      </c>
      <c r="K36" s="246">
        <f t="shared" si="9"/>
        <v>0</v>
      </c>
      <c r="L36" s="247">
        <f t="shared" si="10"/>
        <v>0</v>
      </c>
      <c r="M36" s="248" t="str">
        <f t="shared" si="11"/>
        <v/>
      </c>
      <c r="N36" s="236"/>
      <c r="O36" s="236"/>
      <c r="Q36" s="237"/>
      <c r="W36" s="179"/>
      <c r="X36" s="179"/>
      <c r="Y36" s="238"/>
    </row>
    <row r="37" spans="2:25" ht="18.75" outlineLevel="1" x14ac:dyDescent="0.25">
      <c r="B37" s="534">
        <f>IFERROR(IF(EDATE(B35,12)&lt;=(DATE(YEAR('Basic project data'!$C$6),1,1)),EDATE(B35,12),""),"")</f>
        <v>44927</v>
      </c>
      <c r="C37" s="226" t="str">
        <f>IFERROR(INDEX(B69:B80,MATCH("P*",B69:B80,0)),"")</f>
        <v>P1</v>
      </c>
      <c r="D37" s="227">
        <f>IF($C37="","",SUMIF(B69:B80,C37,G69:G80))</f>
        <v>18346.29</v>
      </c>
      <c r="E37" s="228">
        <f>MROUND(SUMIF(B69:B80,C37,F69:F80),0.5)</f>
        <v>54</v>
      </c>
      <c r="F37" s="229">
        <f t="shared" si="7"/>
        <v>339.74611111111113</v>
      </c>
      <c r="G37" s="227">
        <f>IF($B35="","",SUMIF(B69:B80,C37,J69:J80))</f>
        <v>9173.1450000000004</v>
      </c>
      <c r="H37" s="230">
        <f>MROUND(SUMIF(B69:B80,C37,I69:I80),0.5)</f>
        <v>27</v>
      </c>
      <c r="I37" s="231">
        <f t="shared" si="8"/>
        <v>54</v>
      </c>
      <c r="J37" s="232">
        <f>IFERROR(SUMIF($B69:$B80,$C37,$AE69:$AE80)/$H$2,0)</f>
        <v>27.282299741602063</v>
      </c>
      <c r="K37" s="233">
        <f t="shared" si="9"/>
        <v>27.5</v>
      </c>
      <c r="L37" s="234">
        <f t="shared" si="10"/>
        <v>-26.717700258397937</v>
      </c>
      <c r="M37" s="235">
        <f t="shared" si="11"/>
        <v>9343.0180555555562</v>
      </c>
      <c r="N37" s="236"/>
      <c r="O37" s="236"/>
      <c r="Q37" s="237"/>
      <c r="W37" s="179"/>
      <c r="X37" s="179"/>
      <c r="Y37" s="238"/>
    </row>
    <row r="38" spans="2:25" ht="18.75" outlineLevel="1" x14ac:dyDescent="0.25">
      <c r="B38" s="535"/>
      <c r="C38" s="239" t="str">
        <f>IF(IFERROR(INDEX(B69:B80,MATCH("P*",B69:B80,-1)),"")=C37,"",IFERROR(INDEX(B69:B80,MATCH("P*",B69:B80,-1)),""))</f>
        <v>P2</v>
      </c>
      <c r="D38" s="240">
        <f>IF($C37="","",SUMIF(B69:B80,C38,G69:G80))</f>
        <v>59405.85</v>
      </c>
      <c r="E38" s="241">
        <f>MROUND(SUMIF(B69:B80,C38,F69:F80),0.5)</f>
        <v>161.5</v>
      </c>
      <c r="F38" s="242">
        <f t="shared" si="7"/>
        <v>367.83808049535605</v>
      </c>
      <c r="G38" s="240">
        <f>IF($B35="","",SUMIF(B69:B80,C38,J69:J80))</f>
        <v>29702.924999999999</v>
      </c>
      <c r="H38" s="243">
        <f>MROUND(SUMIF(B69:B80,C38,I69:I80),0.5)</f>
        <v>80.5</v>
      </c>
      <c r="I38" s="244">
        <f t="shared" si="8"/>
        <v>161.5</v>
      </c>
      <c r="J38" s="245">
        <f>IFERROR(SUMIF($B69:$B80,$C38,$AE69:$AE80)/$H$2,0)</f>
        <v>81.995478036175712</v>
      </c>
      <c r="K38" s="246">
        <f t="shared" si="9"/>
        <v>82</v>
      </c>
      <c r="L38" s="247">
        <f t="shared" si="10"/>
        <v>-79.504521963824288</v>
      </c>
      <c r="M38" s="248">
        <f t="shared" si="11"/>
        <v>30162.722600619196</v>
      </c>
      <c r="N38" s="236"/>
      <c r="O38" s="236"/>
      <c r="Q38" s="237"/>
      <c r="W38" s="179"/>
      <c r="X38" s="179"/>
      <c r="Y38" s="238"/>
    </row>
    <row r="39" spans="2:25" ht="18.75" outlineLevel="1" x14ac:dyDescent="0.25">
      <c r="B39" s="534">
        <f>IFERROR(IF(EDATE(B37,12)&lt;=(DATE(YEAR('Basic project data'!$C$6),1,1)),EDATE(B37,12),""),"")</f>
        <v>45292</v>
      </c>
      <c r="C39" s="226" t="str">
        <f>IFERROR(INDEX(B84:B95,MATCH("P*",B84:B95,0)),"")</f>
        <v>P2</v>
      </c>
      <c r="D39" s="227">
        <f>IF($C39="","",SUMIF(B84:B95,C39,G84:G95))</f>
        <v>78765.799712689899</v>
      </c>
      <c r="E39" s="228">
        <f>MROUND(SUMIF(B84:B95,C39,F84:F95),0.5)</f>
        <v>215</v>
      </c>
      <c r="F39" s="229">
        <f t="shared" si="7"/>
        <v>366.35255680320881</v>
      </c>
      <c r="G39" s="227">
        <f>IF($B35="","",SUMIF(B84:B95,C39,J84:J95))</f>
        <v>39382.89985634495</v>
      </c>
      <c r="H39" s="230">
        <f>MROUND(SUMIF(B84:B95,C39,I84:I95),0.5)</f>
        <v>107.5</v>
      </c>
      <c r="I39" s="231">
        <f t="shared" si="8"/>
        <v>215</v>
      </c>
      <c r="J39" s="232">
        <f>IFERROR(SUMIF($B84:$B95,$C39,$AE84:$AE95)/$H$2,0)</f>
        <v>107.64470284237727</v>
      </c>
      <c r="K39" s="233">
        <f t="shared" si="9"/>
        <v>107.5</v>
      </c>
      <c r="L39" s="234">
        <f t="shared" si="10"/>
        <v>-107.35529715762273</v>
      </c>
      <c r="M39" s="235">
        <f t="shared" si="11"/>
        <v>39382.89985634495</v>
      </c>
      <c r="N39" s="236"/>
      <c r="O39" s="236"/>
      <c r="Q39" s="237"/>
      <c r="W39" s="179"/>
      <c r="X39" s="179"/>
      <c r="Y39" s="238"/>
    </row>
    <row r="40" spans="2:25" ht="18.75" outlineLevel="1" x14ac:dyDescent="0.25">
      <c r="B40" s="535"/>
      <c r="C40" s="239" t="str">
        <f>IF(IFERROR(INDEX(B84:B95,MATCH("P*",B84:B95,-1)),"")=C39,"",IFERROR(INDEX(B84:B95,MATCH("P*",B84:B95,-1)),""))</f>
        <v/>
      </c>
      <c r="D40" s="240">
        <f>IF($C39="","",SUMIF(B84:B95,C40,G84:G95))</f>
        <v>0</v>
      </c>
      <c r="E40" s="241">
        <f>MROUND(SUMIF(B84:B95,C40,F84:F95),0.5)</f>
        <v>0</v>
      </c>
      <c r="F40" s="242" t="str">
        <f t="shared" si="7"/>
        <v/>
      </c>
      <c r="G40" s="240">
        <f>IF($B35="","",SUMIF(B84:B95,C40,J84:J95))</f>
        <v>0</v>
      </c>
      <c r="H40" s="243">
        <f>MROUND(SUMIF(B84:B95,C40,I84:I95),0.5)</f>
        <v>0</v>
      </c>
      <c r="I40" s="244">
        <f t="shared" si="8"/>
        <v>0</v>
      </c>
      <c r="J40" s="245">
        <f>IFERROR(SUMIF($B84:$B95,$C40,$AE84:$AE95)/$H$2,0)</f>
        <v>0</v>
      </c>
      <c r="K40" s="246">
        <f t="shared" si="9"/>
        <v>0</v>
      </c>
      <c r="L40" s="247">
        <f t="shared" si="10"/>
        <v>0</v>
      </c>
      <c r="M40" s="248" t="str">
        <f t="shared" si="11"/>
        <v/>
      </c>
      <c r="N40" s="236"/>
      <c r="O40" s="236"/>
      <c r="Q40" s="237"/>
      <c r="W40" s="179"/>
      <c r="X40" s="179"/>
      <c r="Y40" s="238"/>
    </row>
    <row r="41" spans="2:25" ht="18.75" outlineLevel="1" x14ac:dyDescent="0.25">
      <c r="B41" s="534">
        <f>IFERROR(IF(EDATE(B39,12)&lt;=(DATE(YEAR('Basic project data'!$C$6),1,1)),EDATE(B39,12),""),"")</f>
        <v>45658</v>
      </c>
      <c r="C41" s="226" t="str">
        <f>IFERROR(INDEX(B99:B110,MATCH("P*",B99:B110,0)),"")</f>
        <v>P2</v>
      </c>
      <c r="D41" s="227">
        <f>IF($C41="","",SUMIF(B99:B110,C41,G99:G110))</f>
        <v>19554.446220747843</v>
      </c>
      <c r="E41" s="228">
        <f>MROUND(SUMIF(B99:B110,C41,F99:F110),0.5)</f>
        <v>54</v>
      </c>
      <c r="F41" s="229">
        <f t="shared" si="7"/>
        <v>362.11937445829341</v>
      </c>
      <c r="G41" s="227">
        <f>IF($B35="","",SUMIF(B99:B110,C41,J99:J110))</f>
        <v>9777.2231103739214</v>
      </c>
      <c r="H41" s="230">
        <f>MROUND(SUMIF(B99:B110,C41,I99:I110),0.5)</f>
        <v>27</v>
      </c>
      <c r="I41" s="231">
        <f t="shared" si="8"/>
        <v>54</v>
      </c>
      <c r="J41" s="232">
        <f>IFERROR(SUMIF($B99:$B110,$C41,$AE99:$AE110)/$H$2,0)</f>
        <v>29.906330749354005</v>
      </c>
      <c r="K41" s="233">
        <f t="shared" si="9"/>
        <v>30</v>
      </c>
      <c r="L41" s="234">
        <f t="shared" si="10"/>
        <v>-24.093669250645995</v>
      </c>
      <c r="M41" s="235">
        <f t="shared" si="11"/>
        <v>10863.581233748802</v>
      </c>
      <c r="N41" s="236"/>
      <c r="O41" s="236"/>
      <c r="Q41" s="237"/>
      <c r="W41" s="179"/>
      <c r="X41" s="179"/>
      <c r="Y41" s="238"/>
    </row>
    <row r="42" spans="2:25" ht="18.75" outlineLevel="1" x14ac:dyDescent="0.25">
      <c r="B42" s="535"/>
      <c r="C42" s="239" t="str">
        <f>IF(IFERROR(INDEX(B99:B110,MATCH("P*",B99:B110,-1)),"")=C41,"",IFERROR(INDEX(B99:B110,MATCH("P*",B99:B110,-1)),""))</f>
        <v/>
      </c>
      <c r="D42" s="240">
        <f>IF($C41="","",SUMIF(B99:B110,C42,G99:G110))</f>
        <v>0</v>
      </c>
      <c r="E42" s="241">
        <f>MROUND(SUMIF(B99:B110,C42,F99:F110),0.5)</f>
        <v>0</v>
      </c>
      <c r="F42" s="242" t="str">
        <f t="shared" si="7"/>
        <v/>
      </c>
      <c r="G42" s="240">
        <f>IF($B35="","",SUMIF(B99:B110,C42,J99:J110))</f>
        <v>0</v>
      </c>
      <c r="H42" s="243">
        <f>MROUND(SUMIF(B99:B110,C42,I99:I110),0.5)</f>
        <v>0</v>
      </c>
      <c r="I42" s="244">
        <f t="shared" si="8"/>
        <v>0</v>
      </c>
      <c r="J42" s="245">
        <f>IFERROR(SUMIF($B99:$B110,$C42,$AE99:$AE110)/$H$2,0)</f>
        <v>0</v>
      </c>
      <c r="K42" s="246">
        <f t="shared" si="9"/>
        <v>0</v>
      </c>
      <c r="L42" s="247">
        <f t="shared" si="10"/>
        <v>0</v>
      </c>
      <c r="M42" s="248" t="str">
        <f t="shared" si="11"/>
        <v/>
      </c>
      <c r="N42" s="236"/>
      <c r="O42" s="236"/>
      <c r="Q42" s="237"/>
      <c r="W42" s="179"/>
      <c r="X42" s="179"/>
      <c r="Y42" s="238"/>
    </row>
    <row r="43" spans="2:25" ht="18.75" outlineLevel="1" x14ac:dyDescent="0.25">
      <c r="B43" s="534" t="str">
        <f>IFERROR(IF(EDATE(B41,12)&lt;=(DATE(YEAR('Basic project data'!$C$6),1,1)),EDATE(B41,12),""),"")</f>
        <v/>
      </c>
      <c r="C43" s="226" t="str">
        <f>IFERROR(INDEX(B114:B125,MATCH("P*",B114:B125,0)),"")</f>
        <v/>
      </c>
      <c r="D43" s="227" t="str">
        <f>IF($C43="","",SUMIF(B114:B125,C43,G114:G125))</f>
        <v/>
      </c>
      <c r="E43" s="228">
        <f>MROUND(SUMIF(B114:B125,C43,F114:F125),0.5)</f>
        <v>0</v>
      </c>
      <c r="F43" s="229" t="str">
        <f t="shared" si="7"/>
        <v/>
      </c>
      <c r="G43" s="227">
        <f>IF($B35="","",SUMIF(B114:B125,C43,J114:J125))</f>
        <v>0</v>
      </c>
      <c r="H43" s="230">
        <f>MROUND(SUMIF(B114:B125,C43,I114:I125),0.5)</f>
        <v>0</v>
      </c>
      <c r="I43" s="231">
        <f t="shared" si="8"/>
        <v>0</v>
      </c>
      <c r="J43" s="232">
        <f>IFERROR(SUMIF($B114:$B125,$C43,$AE114:$AE125)/$H$2,0)</f>
        <v>0</v>
      </c>
      <c r="K43" s="233">
        <f t="shared" si="9"/>
        <v>0</v>
      </c>
      <c r="L43" s="234">
        <f t="shared" si="10"/>
        <v>0</v>
      </c>
      <c r="M43" s="235" t="str">
        <f t="shared" si="11"/>
        <v/>
      </c>
      <c r="N43" s="236"/>
      <c r="O43" s="236"/>
      <c r="Q43" s="237"/>
      <c r="W43" s="179"/>
      <c r="X43" s="179"/>
      <c r="Y43" s="238"/>
    </row>
    <row r="44" spans="2:25" ht="18.75" outlineLevel="1" x14ac:dyDescent="0.25">
      <c r="B44" s="535"/>
      <c r="C44" s="239" t="str">
        <f>IF(IFERROR(INDEX(B114:B125,MATCH("P*",B114:B125,-1)),"")=C43,"",IFERROR(INDEX(B114:B125,MATCH("P*",B114:B125,-1)),""))</f>
        <v/>
      </c>
      <c r="D44" s="240" t="str">
        <f>IF($C43="","",SUMIF(B114:B125,C44,G114:G125))</f>
        <v/>
      </c>
      <c r="E44" s="241">
        <f>MROUND(SUMIF(B114:B125,C44,F114:F125),0.5)</f>
        <v>0</v>
      </c>
      <c r="F44" s="242" t="str">
        <f t="shared" si="7"/>
        <v/>
      </c>
      <c r="G44" s="240">
        <f>IF($B35="","",SUMIF(B114:B125,C44,J114:J125))</f>
        <v>0</v>
      </c>
      <c r="H44" s="243">
        <f>MROUND(SUMIF(B114:B125,C44,I114:I125),0.5)</f>
        <v>0</v>
      </c>
      <c r="I44" s="244">
        <f t="shared" si="8"/>
        <v>0</v>
      </c>
      <c r="J44" s="245">
        <f>IFERROR(SUMIF($B114:$B125,$C44,$AE114:$AE125)/$H$2,0)</f>
        <v>0</v>
      </c>
      <c r="K44" s="246">
        <f t="shared" si="9"/>
        <v>0</v>
      </c>
      <c r="L44" s="247">
        <f t="shared" si="10"/>
        <v>0</v>
      </c>
      <c r="M44" s="248" t="str">
        <f t="shared" si="11"/>
        <v/>
      </c>
      <c r="N44" s="236"/>
      <c r="O44" s="236"/>
      <c r="Q44" s="237"/>
      <c r="W44" s="179"/>
      <c r="X44" s="179"/>
      <c r="Y44" s="238"/>
    </row>
    <row r="45" spans="2:25" ht="18.75" outlineLevel="1" x14ac:dyDescent="0.25">
      <c r="B45" s="534" t="str">
        <f>IFERROR(IF(EDATE(B43,12)&lt;=(DATE(YEAR('Basic project data'!$C$6),1,1)),EDATE(B43,12),""),"")</f>
        <v/>
      </c>
      <c r="C45" s="226" t="str">
        <f>IFERROR(INDEX(B129:B140,MATCH("P*",B129:B140,0)),"")</f>
        <v/>
      </c>
      <c r="D45" s="227" t="str">
        <f>IF($C45="","",SUMIF(B129:B140,C45,G129:G140))</f>
        <v/>
      </c>
      <c r="E45" s="228">
        <f>MROUND(SUMIF(B129:B140,C45,F129:F140),0.5)</f>
        <v>0</v>
      </c>
      <c r="F45" s="229" t="str">
        <f t="shared" si="7"/>
        <v/>
      </c>
      <c r="G45" s="227">
        <f>IF($B35="","",SUMIF(B129:B140,C45,J129:J140))</f>
        <v>0</v>
      </c>
      <c r="H45" s="230">
        <f>MROUND(SUMIF(B129:B140,C45,I129:I140),0.5)</f>
        <v>0</v>
      </c>
      <c r="I45" s="231">
        <f t="shared" si="8"/>
        <v>0</v>
      </c>
      <c r="J45" s="232">
        <f>IFERROR(SUMIF($B129:$B140,$C45,$AE129:$AE140)/$H$2,0)</f>
        <v>0</v>
      </c>
      <c r="K45" s="233">
        <f t="shared" si="9"/>
        <v>0</v>
      </c>
      <c r="L45" s="234">
        <f t="shared" si="10"/>
        <v>0</v>
      </c>
      <c r="M45" s="235" t="str">
        <f t="shared" si="11"/>
        <v/>
      </c>
      <c r="N45" s="236"/>
      <c r="O45" s="236"/>
      <c r="Q45" s="237"/>
      <c r="W45" s="179"/>
      <c r="X45" s="179"/>
      <c r="Y45" s="238"/>
    </row>
    <row r="46" spans="2:25" ht="18.75" outlineLevel="1" x14ac:dyDescent="0.25">
      <c r="B46" s="535"/>
      <c r="C46" s="239" t="str">
        <f>IF(IFERROR(INDEX(B129:B140,MATCH("P*",B129:B140,-1)),"")=C45,"",IFERROR(INDEX(B129:B140,MATCH("P*",B129:B140,-1)),""))</f>
        <v/>
      </c>
      <c r="D46" s="240" t="str">
        <f>IF($C45="","",SUMIF(B129:B140,C46,G129:G140))</f>
        <v/>
      </c>
      <c r="E46" s="241">
        <f>MROUND(SUMIF(B129:B140,C46,F129:F140),0.5)</f>
        <v>0</v>
      </c>
      <c r="F46" s="242" t="str">
        <f t="shared" si="7"/>
        <v/>
      </c>
      <c r="G46" s="240">
        <f>IF($B35="","",SUMIF(B129:B140,C46,J129:J140))</f>
        <v>0</v>
      </c>
      <c r="H46" s="243">
        <f>MROUND(SUMIF(B129:B140,C46,I129:I140),0.5)</f>
        <v>0</v>
      </c>
      <c r="I46" s="244">
        <f t="shared" si="8"/>
        <v>0</v>
      </c>
      <c r="J46" s="245">
        <f>IFERROR(SUMIF($B129:$B140,$C46,$AE129:$AE140)/$H$2,0)</f>
        <v>0</v>
      </c>
      <c r="K46" s="246">
        <f t="shared" si="9"/>
        <v>0</v>
      </c>
      <c r="L46" s="247">
        <f t="shared" si="10"/>
        <v>0</v>
      </c>
      <c r="M46" s="248" t="str">
        <f t="shared" si="11"/>
        <v/>
      </c>
      <c r="N46" s="236"/>
      <c r="O46" s="236"/>
      <c r="Q46" s="237"/>
      <c r="W46" s="179"/>
      <c r="X46" s="179"/>
      <c r="Y46" s="238"/>
    </row>
    <row r="47" spans="2:25" ht="18.75" outlineLevel="1" x14ac:dyDescent="0.25">
      <c r="B47" s="534" t="str">
        <f>IFERROR(IF(EDATE(B45,12)&lt;=(DATE(YEAR('Basic project data'!$C$6),1,1)),EDATE(B45,12),""),"")</f>
        <v/>
      </c>
      <c r="C47" s="226" t="str">
        <f>IFERROR(INDEX(B144:B155,MATCH("P*",B144:B155,0)),"")</f>
        <v/>
      </c>
      <c r="D47" s="227" t="str">
        <f>IF($C47="","",SUMIF(B144:B155,C47,G144:G155))</f>
        <v/>
      </c>
      <c r="E47" s="228">
        <f>MROUND(SUMIF(B144:B155,C47,F144:F155),0.5)</f>
        <v>0</v>
      </c>
      <c r="F47" s="229" t="str">
        <f t="shared" si="7"/>
        <v/>
      </c>
      <c r="G47" s="227">
        <f>IF($B35="","",SUMIF(B144:B155,C47,J144:J155))</f>
        <v>0</v>
      </c>
      <c r="H47" s="230">
        <f>MROUND(SUMIF(B144:B155,C47,I144:I155),0.5)</f>
        <v>0</v>
      </c>
      <c r="I47" s="231">
        <f t="shared" si="8"/>
        <v>0</v>
      </c>
      <c r="J47" s="232">
        <f>IFERROR(SUMIF($B144:$B155,$C47,$AE144:$AE155)/$H$2,0)</f>
        <v>0</v>
      </c>
      <c r="K47" s="233">
        <f t="shared" si="9"/>
        <v>0</v>
      </c>
      <c r="L47" s="234">
        <f t="shared" si="10"/>
        <v>0</v>
      </c>
      <c r="M47" s="235" t="str">
        <f t="shared" si="11"/>
        <v/>
      </c>
      <c r="N47" s="236"/>
      <c r="O47" s="236"/>
      <c r="Q47" s="237"/>
      <c r="W47" s="179"/>
      <c r="X47" s="179"/>
      <c r="Y47" s="238"/>
    </row>
    <row r="48" spans="2:25" ht="15" customHeight="1" outlineLevel="1" x14ac:dyDescent="0.25">
      <c r="B48" s="535" t="str">
        <f>IFERROR(IF(EDATE(B45,12)&lt;=(DATE(YEAR('Basic project data'!$C$6),1,1)),EDATE(B45,12),""),"")</f>
        <v/>
      </c>
      <c r="C48" s="249" t="str">
        <f>IF(IFERROR(INDEX(B144:B155,MATCH("P*",B144:B155,-1)),"")=C47,"",IFERROR(INDEX(B144:B155,MATCH("P*",B144:B155,-1)),""))</f>
        <v/>
      </c>
      <c r="D48" s="250" t="str">
        <f>IF($C47="","",SUMIF(B144:B155,C48,G144:G155))</f>
        <v/>
      </c>
      <c r="E48" s="251">
        <f>MROUND(SUMIF(B144:B155,C48,F144:F155),0.5)</f>
        <v>0</v>
      </c>
      <c r="F48" s="252" t="str">
        <f t="shared" si="7"/>
        <v/>
      </c>
      <c r="G48" s="250">
        <f>IF($B35="","",SUMIF(B144:B155,C48,J144:J155))</f>
        <v>0</v>
      </c>
      <c r="H48" s="253">
        <f>MROUND(SUMIF(B144:B155,C48,I144:I155),0.5)</f>
        <v>0</v>
      </c>
      <c r="I48" s="254">
        <f t="shared" si="8"/>
        <v>0</v>
      </c>
      <c r="J48" s="255">
        <f>IFERROR(SUMIF($B144:$B155,$C48,$AE144:$AE155)/$H$2,0)</f>
        <v>0</v>
      </c>
      <c r="K48" s="256">
        <f t="shared" si="9"/>
        <v>0</v>
      </c>
      <c r="L48" s="257">
        <f t="shared" si="10"/>
        <v>0</v>
      </c>
      <c r="M48" s="258" t="str">
        <f t="shared" si="11"/>
        <v/>
      </c>
      <c r="N48" s="236"/>
      <c r="O48" s="236"/>
      <c r="Q48" s="237"/>
      <c r="W48" s="179"/>
      <c r="X48" s="179"/>
      <c r="Y48" s="238"/>
    </row>
    <row r="49" spans="1:33" ht="24.75" customHeight="1" outlineLevel="1" x14ac:dyDescent="0.25">
      <c r="E49" s="259"/>
      <c r="F49" s="260"/>
      <c r="G49" s="180"/>
      <c r="H49" s="261"/>
      <c r="I49" s="262"/>
      <c r="J49" s="262"/>
      <c r="K49" s="263"/>
      <c r="Q49" s="188"/>
    </row>
    <row r="50" spans="1:33" ht="33.75" x14ac:dyDescent="0.5">
      <c r="B50" s="529" t="str">
        <f>INDEX(languages!B8:C8,1,MATCH('Liesmich Readme'!$A$5,languages!$B$2:$C$2,0))</f>
        <v>2a. Day-equivalents and personnel costs total and EU grant</v>
      </c>
      <c r="C50" s="529"/>
      <c r="D50" s="529"/>
      <c r="E50" s="529"/>
      <c r="F50" s="529"/>
      <c r="G50" s="529"/>
      <c r="H50" s="529"/>
      <c r="I50" s="529"/>
      <c r="J50" s="529"/>
      <c r="K50" s="264"/>
      <c r="O50" s="536" t="str">
        <f>INDEX(languages!B9:C9,1,MATCH('Liesmich Readme'!$A$5,languages!$B$2:$C$2,0))</f>
        <v>2b. Working hours EU grant per Work Package and per month</v>
      </c>
      <c r="P50" s="536"/>
      <c r="Q50" s="536"/>
      <c r="R50" s="536"/>
      <c r="S50" s="536"/>
      <c r="T50" s="536"/>
      <c r="U50" s="536"/>
      <c r="V50" s="536"/>
      <c r="W50" s="536"/>
      <c r="X50" s="536"/>
      <c r="Y50" s="536"/>
      <c r="Z50" s="536"/>
      <c r="AA50" s="536"/>
      <c r="AB50" s="536"/>
      <c r="AC50" s="536"/>
      <c r="AD50" s="536"/>
      <c r="AE50" s="536"/>
      <c r="AF50" s="536"/>
      <c r="AG50" s="536"/>
    </row>
    <row r="51" spans="1:33" x14ac:dyDescent="0.25">
      <c r="A51" s="66"/>
      <c r="E51" s="66"/>
    </row>
    <row r="52" spans="1:33" ht="15.75" customHeight="1" x14ac:dyDescent="0.25">
      <c r="B52" s="265"/>
      <c r="C52" s="265"/>
      <c r="D52" s="265"/>
      <c r="E52" s="537" t="s">
        <v>288</v>
      </c>
      <c r="F52" s="538"/>
      <c r="G52" s="539"/>
      <c r="H52" s="537" t="s">
        <v>292</v>
      </c>
      <c r="I52" s="538"/>
      <c r="J52" s="539"/>
      <c r="P52" s="540" t="s">
        <v>304</v>
      </c>
      <c r="Q52" s="541"/>
      <c r="R52" s="541"/>
      <c r="S52" s="541"/>
      <c r="T52" s="541"/>
      <c r="U52" s="541"/>
      <c r="V52" s="541"/>
      <c r="W52" s="541"/>
      <c r="X52" s="541"/>
      <c r="Y52" s="541"/>
      <c r="Z52" s="541"/>
      <c r="AA52" s="541"/>
      <c r="AB52" s="541"/>
      <c r="AC52" s="541"/>
      <c r="AD52" s="541"/>
      <c r="AE52" s="542"/>
    </row>
    <row r="53" spans="1:33" ht="49.5" customHeight="1" x14ac:dyDescent="0.25">
      <c r="B53" s="266" t="s">
        <v>74</v>
      </c>
      <c r="C53" s="266" t="s">
        <v>22</v>
      </c>
      <c r="D53" s="267" t="s">
        <v>305</v>
      </c>
      <c r="E53" s="268" t="s">
        <v>306</v>
      </c>
      <c r="F53" s="52" t="s">
        <v>307</v>
      </c>
      <c r="G53" s="269" t="s">
        <v>308</v>
      </c>
      <c r="H53" s="270" t="s">
        <v>306</v>
      </c>
      <c r="I53" s="52" t="s">
        <v>307</v>
      </c>
      <c r="J53" s="269" t="s">
        <v>309</v>
      </c>
      <c r="O53" s="52" t="s">
        <v>305</v>
      </c>
      <c r="P53" s="271" t="s">
        <v>310</v>
      </c>
      <c r="Q53" s="271" t="s">
        <v>311</v>
      </c>
      <c r="R53" s="271" t="s">
        <v>312</v>
      </c>
      <c r="S53" s="271" t="s">
        <v>313</v>
      </c>
      <c r="T53" s="271" t="s">
        <v>314</v>
      </c>
      <c r="U53" s="52" t="s">
        <v>315</v>
      </c>
      <c r="V53" s="52" t="s">
        <v>316</v>
      </c>
      <c r="W53" s="52" t="s">
        <v>317</v>
      </c>
      <c r="X53" s="52" t="s">
        <v>318</v>
      </c>
      <c r="Y53" s="52" t="s">
        <v>319</v>
      </c>
      <c r="Z53" s="52" t="s">
        <v>320</v>
      </c>
      <c r="AA53" s="52" t="s">
        <v>321</v>
      </c>
      <c r="AB53" s="52" t="s">
        <v>322</v>
      </c>
      <c r="AC53" s="52" t="s">
        <v>323</v>
      </c>
      <c r="AD53" s="52" t="s">
        <v>324</v>
      </c>
      <c r="AE53" s="271" t="s">
        <v>325</v>
      </c>
      <c r="AG53" s="272"/>
    </row>
    <row r="54" spans="1:33" outlineLevel="1" x14ac:dyDescent="0.25">
      <c r="B54" s="27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73">
        <f>IF(DATE(YEAR('Basic project data'!$C$5),MONTH('Basic project data'!$C$5),1)=D54,1,0)</f>
        <v>0</v>
      </c>
      <c r="D54" s="274">
        <f>IF('Basic project data'!C5=0,0,DATE(YEAR('Basic project data'!$C$5),1,1))</f>
        <v>44562</v>
      </c>
      <c r="E54" s="275"/>
      <c r="F54" s="193">
        <f t="shared" ref="F54:F65" si="12">215/12*E54</f>
        <v>0</v>
      </c>
      <c r="G54" s="276"/>
      <c r="H54" s="275"/>
      <c r="I54" s="193">
        <f t="shared" ref="I54:I65" si="13">215/12*H54</f>
        <v>0</v>
      </c>
      <c r="J54" s="277"/>
      <c r="O54" s="274">
        <f t="shared" ref="O54:O111" si="14">D54</f>
        <v>44562</v>
      </c>
      <c r="P54" s="278"/>
      <c r="Q54" s="278"/>
      <c r="R54" s="278"/>
      <c r="S54" s="278"/>
      <c r="T54" s="278"/>
      <c r="U54" s="278"/>
      <c r="V54" s="278"/>
      <c r="W54" s="278"/>
      <c r="X54" s="278"/>
      <c r="Y54" s="278"/>
      <c r="Z54" s="278"/>
      <c r="AA54" s="278"/>
      <c r="AB54" s="278"/>
      <c r="AC54" s="278"/>
      <c r="AD54" s="278"/>
      <c r="AE54" s="279">
        <f t="shared" ref="AE54:AE65" si="15">SUM(P54:AD54)</f>
        <v>0</v>
      </c>
      <c r="AF54" s="280"/>
      <c r="AG54" s="272"/>
    </row>
    <row r="55" spans="1:33" outlineLevel="1" x14ac:dyDescent="0.25">
      <c r="B55" s="27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73">
        <f>IF(C54&gt;0,C54+1,IF(DATE(YEAR('Basic project data'!$C$5),MONTH('Basic project data'!$C$5),1)=D55,1,0))</f>
        <v>0</v>
      </c>
      <c r="D55" s="274">
        <f t="shared" ref="D55:D65" si="16">DATE(YEAR(D54),MONTH(D54)+1,DAY(D54))</f>
        <v>44593</v>
      </c>
      <c r="E55" s="275"/>
      <c r="F55" s="193">
        <f t="shared" si="12"/>
        <v>0</v>
      </c>
      <c r="G55" s="276"/>
      <c r="H55" s="275"/>
      <c r="I55" s="193">
        <f t="shared" si="13"/>
        <v>0</v>
      </c>
      <c r="J55" s="277"/>
      <c r="O55" s="274">
        <f t="shared" si="14"/>
        <v>44593</v>
      </c>
      <c r="P55" s="278"/>
      <c r="Q55" s="278"/>
      <c r="R55" s="278"/>
      <c r="S55" s="278"/>
      <c r="T55" s="278"/>
      <c r="U55" s="278"/>
      <c r="V55" s="278"/>
      <c r="W55" s="278"/>
      <c r="X55" s="278"/>
      <c r="Y55" s="278"/>
      <c r="Z55" s="278"/>
      <c r="AA55" s="278"/>
      <c r="AB55" s="278"/>
      <c r="AC55" s="278"/>
      <c r="AD55" s="278"/>
      <c r="AE55" s="279">
        <f t="shared" si="15"/>
        <v>0</v>
      </c>
      <c r="AF55" s="280"/>
      <c r="AG55" s="272"/>
    </row>
    <row r="56" spans="1:33" outlineLevel="1" x14ac:dyDescent="0.25">
      <c r="B56" s="27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73">
        <f>IF(C55&gt;0,C55+1,IF(DATE(YEAR('Basic project data'!$C$5),MONTH('Basic project data'!$C$5),1)=D56,1,0))</f>
        <v>0</v>
      </c>
      <c r="D56" s="274">
        <f t="shared" si="16"/>
        <v>44621</v>
      </c>
      <c r="E56" s="275"/>
      <c r="F56" s="193">
        <f t="shared" si="12"/>
        <v>0</v>
      </c>
      <c r="G56" s="276"/>
      <c r="H56" s="275"/>
      <c r="I56" s="193">
        <f t="shared" si="13"/>
        <v>0</v>
      </c>
      <c r="J56" s="277"/>
      <c r="O56" s="274">
        <f t="shared" si="14"/>
        <v>44621</v>
      </c>
      <c r="P56" s="278"/>
      <c r="Q56" s="278"/>
      <c r="R56" s="278"/>
      <c r="S56" s="278"/>
      <c r="T56" s="278"/>
      <c r="U56" s="278"/>
      <c r="V56" s="278"/>
      <c r="W56" s="278"/>
      <c r="X56" s="278"/>
      <c r="Y56" s="278"/>
      <c r="Z56" s="278"/>
      <c r="AA56" s="278"/>
      <c r="AB56" s="278"/>
      <c r="AC56" s="278"/>
      <c r="AD56" s="278"/>
      <c r="AE56" s="279">
        <f t="shared" si="15"/>
        <v>0</v>
      </c>
      <c r="AF56" s="280"/>
      <c r="AG56" s="272"/>
    </row>
    <row r="57" spans="1:33" outlineLevel="1" x14ac:dyDescent="0.25">
      <c r="B57" s="27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P1</v>
      </c>
      <c r="C57" s="273">
        <f>IF(C56&gt;0,C56+1,IF(DATE(YEAR('Basic project data'!$C$5),MONTH('Basic project data'!$C$5),1)=D57,1,0))</f>
        <v>1</v>
      </c>
      <c r="D57" s="274">
        <f t="shared" si="16"/>
        <v>44652</v>
      </c>
      <c r="E57" s="322">
        <v>1</v>
      </c>
      <c r="F57" s="193">
        <f t="shared" si="12"/>
        <v>17.916666666666668</v>
      </c>
      <c r="G57" s="327">
        <v>6115.43</v>
      </c>
      <c r="H57" s="322">
        <v>0.75</v>
      </c>
      <c r="I57" s="193">
        <f t="shared" si="13"/>
        <v>13.4375</v>
      </c>
      <c r="J57" s="325">
        <v>4570.32</v>
      </c>
      <c r="O57" s="274">
        <f t="shared" si="14"/>
        <v>44652</v>
      </c>
      <c r="P57" s="278">
        <v>102.9</v>
      </c>
      <c r="Q57" s="278"/>
      <c r="R57" s="278"/>
      <c r="S57" s="278">
        <v>12.1</v>
      </c>
      <c r="T57" s="278"/>
      <c r="U57" s="278"/>
      <c r="V57" s="278"/>
      <c r="W57" s="278"/>
      <c r="X57" s="278"/>
      <c r="Y57" s="278"/>
      <c r="Z57" s="278"/>
      <c r="AA57" s="278"/>
      <c r="AB57" s="278"/>
      <c r="AC57" s="278"/>
      <c r="AD57" s="278"/>
      <c r="AE57" s="279">
        <f t="shared" si="15"/>
        <v>115</v>
      </c>
      <c r="AF57" s="281"/>
    </row>
    <row r="58" spans="1:33" outlineLevel="1" x14ac:dyDescent="0.25">
      <c r="B58" s="27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P1</v>
      </c>
      <c r="C58" s="273">
        <f>IF(C57&gt;0,C57+1,IF(DATE(YEAR('Basic project data'!$C$5),MONTH('Basic project data'!$C$5),1)=D58,1,0))</f>
        <v>2</v>
      </c>
      <c r="D58" s="274">
        <f t="shared" si="16"/>
        <v>44682</v>
      </c>
      <c r="E58" s="322">
        <v>1</v>
      </c>
      <c r="F58" s="193">
        <f t="shared" si="12"/>
        <v>17.916666666666668</v>
      </c>
      <c r="G58" s="327">
        <v>6115.43</v>
      </c>
      <c r="H58" s="322">
        <v>0.75</v>
      </c>
      <c r="I58" s="193">
        <f t="shared" si="13"/>
        <v>13.4375</v>
      </c>
      <c r="J58" s="325">
        <v>4570.32</v>
      </c>
      <c r="O58" s="274">
        <f t="shared" si="14"/>
        <v>44682</v>
      </c>
      <c r="P58" s="278">
        <v>91.2</v>
      </c>
      <c r="Q58" s="278"/>
      <c r="R58" s="278"/>
      <c r="S58" s="278">
        <v>21.45</v>
      </c>
      <c r="T58" s="278"/>
      <c r="U58" s="278"/>
      <c r="V58" s="278"/>
      <c r="W58" s="278"/>
      <c r="X58" s="278"/>
      <c r="Y58" s="278"/>
      <c r="Z58" s="278"/>
      <c r="AA58" s="278"/>
      <c r="AB58" s="278"/>
      <c r="AC58" s="278"/>
      <c r="AD58" s="278"/>
      <c r="AE58" s="279">
        <f t="shared" si="15"/>
        <v>112.65</v>
      </c>
      <c r="AF58" s="281"/>
      <c r="AG58" s="272"/>
    </row>
    <row r="59" spans="1:33" outlineLevel="1" x14ac:dyDescent="0.25">
      <c r="B59" s="27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P1</v>
      </c>
      <c r="C59" s="273">
        <f>IF(C58&gt;0,C58+1,IF(DATE(YEAR('Basic project data'!$C$5),MONTH('Basic project data'!$C$5),1)=D59,1,0))</f>
        <v>3</v>
      </c>
      <c r="D59" s="274">
        <f t="shared" si="16"/>
        <v>44713</v>
      </c>
      <c r="E59" s="322">
        <v>1</v>
      </c>
      <c r="F59" s="193">
        <f t="shared" si="12"/>
        <v>17.916666666666668</v>
      </c>
      <c r="G59" s="327">
        <v>6115.43</v>
      </c>
      <c r="H59" s="322">
        <v>0.75</v>
      </c>
      <c r="I59" s="193">
        <f t="shared" si="13"/>
        <v>13.4375</v>
      </c>
      <c r="J59" s="325">
        <v>4570.32</v>
      </c>
      <c r="O59" s="274">
        <f t="shared" si="14"/>
        <v>44713</v>
      </c>
      <c r="P59" s="278">
        <v>108.75</v>
      </c>
      <c r="Q59" s="278"/>
      <c r="R59" s="278"/>
      <c r="S59" s="278">
        <v>17</v>
      </c>
      <c r="T59" s="278"/>
      <c r="U59" s="278"/>
      <c r="V59" s="278"/>
      <c r="W59" s="278"/>
      <c r="X59" s="278"/>
      <c r="Y59" s="278"/>
      <c r="Z59" s="278"/>
      <c r="AA59" s="278"/>
      <c r="AB59" s="278"/>
      <c r="AC59" s="278"/>
      <c r="AD59" s="278"/>
      <c r="AE59" s="279">
        <f t="shared" si="15"/>
        <v>125.75</v>
      </c>
      <c r="AF59" s="281"/>
      <c r="AG59" s="272"/>
    </row>
    <row r="60" spans="1:33" outlineLevel="1" x14ac:dyDescent="0.25">
      <c r="B60" s="27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P1</v>
      </c>
      <c r="C60" s="273">
        <f>IF(C59&gt;0,C59+1,IF(DATE(YEAR('Basic project data'!$C$5),MONTH('Basic project data'!$C$5),1)=D60,1,0))</f>
        <v>4</v>
      </c>
      <c r="D60" s="274">
        <f t="shared" si="16"/>
        <v>44743</v>
      </c>
      <c r="E60" s="322">
        <v>1</v>
      </c>
      <c r="F60" s="193">
        <f t="shared" si="12"/>
        <v>17.916666666666668</v>
      </c>
      <c r="G60" s="327">
        <v>6115.43</v>
      </c>
      <c r="H60" s="322">
        <v>0.75</v>
      </c>
      <c r="I60" s="193">
        <f t="shared" si="13"/>
        <v>13.4375</v>
      </c>
      <c r="J60" s="325">
        <v>4570.32</v>
      </c>
      <c r="O60" s="274">
        <f t="shared" si="14"/>
        <v>44743</v>
      </c>
      <c r="P60" s="278">
        <v>79.2</v>
      </c>
      <c r="Q60" s="278"/>
      <c r="R60" s="278"/>
      <c r="S60" s="278">
        <v>7</v>
      </c>
      <c r="T60" s="278"/>
      <c r="U60" s="278"/>
      <c r="V60" s="278"/>
      <c r="W60" s="278"/>
      <c r="X60" s="278"/>
      <c r="Y60" s="278"/>
      <c r="Z60" s="278"/>
      <c r="AA60" s="278"/>
      <c r="AB60" s="278"/>
      <c r="AC60" s="278"/>
      <c r="AD60" s="278"/>
      <c r="AE60" s="279">
        <f t="shared" si="15"/>
        <v>86.2</v>
      </c>
      <c r="AF60" s="281"/>
      <c r="AG60" s="264"/>
    </row>
    <row r="61" spans="1:33" outlineLevel="1" x14ac:dyDescent="0.25">
      <c r="B61" s="27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P1</v>
      </c>
      <c r="C61" s="273">
        <f>IF(C60&gt;0,C60+1,IF(DATE(YEAR('Basic project data'!$C$5),MONTH('Basic project data'!$C$5),1)=D61,1,0))</f>
        <v>5</v>
      </c>
      <c r="D61" s="274">
        <f t="shared" si="16"/>
        <v>44774</v>
      </c>
      <c r="E61" s="322">
        <v>1</v>
      </c>
      <c r="F61" s="193">
        <f t="shared" si="12"/>
        <v>17.916666666666668</v>
      </c>
      <c r="G61" s="327">
        <v>6115.43</v>
      </c>
      <c r="H61" s="322">
        <v>0.75</v>
      </c>
      <c r="I61" s="193">
        <f t="shared" si="13"/>
        <v>13.4375</v>
      </c>
      <c r="J61" s="325">
        <v>4570.32</v>
      </c>
      <c r="O61" s="274">
        <f t="shared" si="14"/>
        <v>44774</v>
      </c>
      <c r="P61" s="278">
        <v>82.2</v>
      </c>
      <c r="Q61" s="278"/>
      <c r="R61" s="278">
        <v>12</v>
      </c>
      <c r="S61" s="278">
        <v>12.25</v>
      </c>
      <c r="T61" s="278"/>
      <c r="U61" s="278"/>
      <c r="V61" s="278"/>
      <c r="W61" s="278"/>
      <c r="X61" s="278"/>
      <c r="Y61" s="278"/>
      <c r="Z61" s="278"/>
      <c r="AA61" s="278"/>
      <c r="AB61" s="278"/>
      <c r="AC61" s="278"/>
      <c r="AD61" s="278"/>
      <c r="AE61" s="279">
        <f t="shared" si="15"/>
        <v>106.45</v>
      </c>
      <c r="AF61" s="281"/>
      <c r="AG61" s="264"/>
    </row>
    <row r="62" spans="1:33" outlineLevel="1" x14ac:dyDescent="0.25">
      <c r="B62" s="27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P1</v>
      </c>
      <c r="C62" s="273">
        <f>IF(C61&gt;0,C61+1,IF(DATE(YEAR('Basic project data'!$C$5),MONTH('Basic project data'!$C$5),1)=D62,1,0))</f>
        <v>6</v>
      </c>
      <c r="D62" s="274">
        <f t="shared" si="16"/>
        <v>44805</v>
      </c>
      <c r="E62" s="322">
        <v>1</v>
      </c>
      <c r="F62" s="193">
        <f t="shared" si="12"/>
        <v>17.916666666666668</v>
      </c>
      <c r="G62" s="327">
        <v>6115.43</v>
      </c>
      <c r="H62" s="322">
        <v>0.75</v>
      </c>
      <c r="I62" s="193">
        <f t="shared" si="13"/>
        <v>13.4375</v>
      </c>
      <c r="J62" s="325">
        <v>4570.32</v>
      </c>
      <c r="O62" s="274">
        <f t="shared" si="14"/>
        <v>44805</v>
      </c>
      <c r="P62" s="278">
        <v>74.25</v>
      </c>
      <c r="Q62" s="278"/>
      <c r="R62" s="278">
        <v>16</v>
      </c>
      <c r="S62" s="278">
        <v>15</v>
      </c>
      <c r="T62" s="278"/>
      <c r="U62" s="278"/>
      <c r="V62" s="278"/>
      <c r="W62" s="278"/>
      <c r="X62" s="278"/>
      <c r="Y62" s="278"/>
      <c r="Z62" s="278"/>
      <c r="AA62" s="278"/>
      <c r="AB62" s="278"/>
      <c r="AC62" s="278"/>
      <c r="AD62" s="278"/>
      <c r="AE62" s="279">
        <f t="shared" si="15"/>
        <v>105.25</v>
      </c>
      <c r="AF62" s="281"/>
    </row>
    <row r="63" spans="1:33" outlineLevel="1" x14ac:dyDescent="0.25">
      <c r="B63" s="27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P1</v>
      </c>
      <c r="C63" s="273">
        <f>IF(C62&gt;0,C62+1,IF(DATE(YEAR('Basic project data'!$C$5),MONTH('Basic project data'!$C$5),1)=D63,1,0))</f>
        <v>7</v>
      </c>
      <c r="D63" s="274">
        <f t="shared" si="16"/>
        <v>44835</v>
      </c>
      <c r="E63" s="322">
        <v>1</v>
      </c>
      <c r="F63" s="193">
        <f t="shared" si="12"/>
        <v>17.916666666666668</v>
      </c>
      <c r="G63" s="327">
        <v>6115.43</v>
      </c>
      <c r="H63" s="322">
        <v>0.75</v>
      </c>
      <c r="I63" s="193">
        <f t="shared" si="13"/>
        <v>13.4375</v>
      </c>
      <c r="J63" s="325">
        <v>4570.32</v>
      </c>
      <c r="O63" s="274">
        <f t="shared" si="14"/>
        <v>44835</v>
      </c>
      <c r="P63" s="278">
        <v>87.4</v>
      </c>
      <c r="Q63" s="278"/>
      <c r="R63" s="278">
        <v>13</v>
      </c>
      <c r="S63" s="278">
        <v>12</v>
      </c>
      <c r="T63" s="278"/>
      <c r="U63" s="278"/>
      <c r="V63" s="278"/>
      <c r="W63" s="278"/>
      <c r="X63" s="278"/>
      <c r="Y63" s="278"/>
      <c r="Z63" s="278"/>
      <c r="AA63" s="278"/>
      <c r="AB63" s="278"/>
      <c r="AC63" s="278"/>
      <c r="AD63" s="278"/>
      <c r="AE63" s="279">
        <f t="shared" si="15"/>
        <v>112.4</v>
      </c>
      <c r="AF63" s="281"/>
      <c r="AG63" s="280"/>
    </row>
    <row r="64" spans="1:33" outlineLevel="1" x14ac:dyDescent="0.25">
      <c r="B64" s="27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P1</v>
      </c>
      <c r="C64" s="273">
        <f>IF(C63&gt;0,C63+1,IF(DATE(YEAR('Basic project data'!$C$5),MONTH('Basic project data'!$C$5),1)=D64,1,0))</f>
        <v>8</v>
      </c>
      <c r="D64" s="274">
        <f t="shared" si="16"/>
        <v>44866</v>
      </c>
      <c r="E64" s="322">
        <v>1</v>
      </c>
      <c r="F64" s="193">
        <f t="shared" si="12"/>
        <v>17.916666666666668</v>
      </c>
      <c r="G64" s="327">
        <v>6718.37</v>
      </c>
      <c r="H64" s="322">
        <v>0.75</v>
      </c>
      <c r="I64" s="193">
        <f t="shared" si="13"/>
        <v>13.4375</v>
      </c>
      <c r="J64" s="325">
        <v>6718.37</v>
      </c>
      <c r="O64" s="274">
        <f t="shared" si="14"/>
        <v>44866</v>
      </c>
      <c r="P64" s="278">
        <v>84.25</v>
      </c>
      <c r="Q64" s="278"/>
      <c r="R64" s="278">
        <v>11</v>
      </c>
      <c r="S64" s="278">
        <v>15.74</v>
      </c>
      <c r="T64" s="278"/>
      <c r="U64" s="278"/>
      <c r="V64" s="278"/>
      <c r="W64" s="278"/>
      <c r="X64" s="278"/>
      <c r="Y64" s="278"/>
      <c r="Z64" s="278"/>
      <c r="AA64" s="278"/>
      <c r="AB64" s="278"/>
      <c r="AC64" s="278"/>
      <c r="AD64" s="278"/>
      <c r="AE64" s="279">
        <f t="shared" si="15"/>
        <v>110.99</v>
      </c>
      <c r="AF64" s="281"/>
    </row>
    <row r="65" spans="2:33" outlineLevel="1" x14ac:dyDescent="0.25">
      <c r="B65" s="27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P1</v>
      </c>
      <c r="C65" s="273">
        <f>IF(C64&gt;0,C64+1,IF(DATE(YEAR('Basic project data'!$C$5),MONTH('Basic project data'!$C$5),1)=D65,1,0))</f>
        <v>9</v>
      </c>
      <c r="D65" s="274">
        <f t="shared" si="16"/>
        <v>44896</v>
      </c>
      <c r="E65" s="322">
        <v>1</v>
      </c>
      <c r="F65" s="193">
        <f t="shared" si="12"/>
        <v>17.916666666666668</v>
      </c>
      <c r="G65" s="327">
        <v>6115.43</v>
      </c>
      <c r="H65" s="322">
        <v>0.75</v>
      </c>
      <c r="I65" s="193">
        <f t="shared" si="13"/>
        <v>13.4375</v>
      </c>
      <c r="J65" s="325">
        <v>4570.32</v>
      </c>
      <c r="O65" s="274">
        <f t="shared" si="14"/>
        <v>44896</v>
      </c>
      <c r="P65" s="278">
        <v>66</v>
      </c>
      <c r="Q65" s="278"/>
      <c r="R65" s="278">
        <v>7.74</v>
      </c>
      <c r="S65" s="278">
        <v>4</v>
      </c>
      <c r="T65" s="278"/>
      <c r="U65" s="278"/>
      <c r="V65" s="278"/>
      <c r="W65" s="278"/>
      <c r="X65" s="278"/>
      <c r="Y65" s="278"/>
      <c r="Z65" s="278"/>
      <c r="AA65" s="278"/>
      <c r="AB65" s="278"/>
      <c r="AC65" s="278"/>
      <c r="AD65" s="278"/>
      <c r="AE65" s="279">
        <f t="shared" si="15"/>
        <v>77.739999999999995</v>
      </c>
      <c r="AF65" s="281"/>
    </row>
    <row r="66" spans="2:33" x14ac:dyDescent="0.25">
      <c r="B66" s="282"/>
      <c r="C66" s="283"/>
      <c r="D66" s="284">
        <f>D65</f>
        <v>44896</v>
      </c>
      <c r="E66" s="285"/>
      <c r="F66" s="286">
        <f>SUM(F54:F65)</f>
        <v>161.25</v>
      </c>
      <c r="G66" s="287">
        <f>SUM(G54:G65)</f>
        <v>55641.810000000005</v>
      </c>
      <c r="H66" s="288"/>
      <c r="I66" s="286">
        <f>SUM(I54:I65)</f>
        <v>120.9375</v>
      </c>
      <c r="J66" s="287">
        <f>SUM(J54:J65)</f>
        <v>43280.93</v>
      </c>
      <c r="O66" s="284">
        <f t="shared" si="14"/>
        <v>44896</v>
      </c>
      <c r="P66" s="289">
        <f>SUM(P54:P65)</f>
        <v>776.15</v>
      </c>
      <c r="Q66" s="290">
        <f>SUM(Q54:Q65)</f>
        <v>0</v>
      </c>
      <c r="R66" s="289">
        <f>SUM(R54:R65)</f>
        <v>59.74</v>
      </c>
      <c r="S66" s="290">
        <f>SUM(S54:S65)</f>
        <v>116.53999999999999</v>
      </c>
      <c r="T66" s="290">
        <f>SUM(T54:T65)</f>
        <v>0</v>
      </c>
      <c r="U66" s="290">
        <f t="shared" ref="U66:AD66" si="17">SUM(U54:U65)</f>
        <v>0</v>
      </c>
      <c r="V66" s="290">
        <f t="shared" si="17"/>
        <v>0</v>
      </c>
      <c r="W66" s="290">
        <f t="shared" si="17"/>
        <v>0</v>
      </c>
      <c r="X66" s="290">
        <f t="shared" si="17"/>
        <v>0</v>
      </c>
      <c r="Y66" s="290">
        <f t="shared" si="17"/>
        <v>0</v>
      </c>
      <c r="Z66" s="290">
        <f t="shared" si="17"/>
        <v>0</v>
      </c>
      <c r="AA66" s="290">
        <f t="shared" si="17"/>
        <v>0</v>
      </c>
      <c r="AB66" s="290">
        <f t="shared" si="17"/>
        <v>0</v>
      </c>
      <c r="AC66" s="290">
        <f t="shared" si="17"/>
        <v>0</v>
      </c>
      <c r="AD66" s="290">
        <f t="shared" si="17"/>
        <v>0</v>
      </c>
      <c r="AE66" s="290">
        <f>SUM(AE54:AE65)</f>
        <v>952.43</v>
      </c>
      <c r="AF66" s="281"/>
    </row>
    <row r="67" spans="2:33" ht="28.5" customHeight="1" x14ac:dyDescent="0.25">
      <c r="B67" s="18"/>
      <c r="C67" s="18"/>
      <c r="E67" s="280"/>
      <c r="F67" s="280"/>
      <c r="H67" s="280"/>
      <c r="I67" s="280"/>
      <c r="P67" s="289">
        <f t="shared" ref="P67:AE67" si="18">IFERROR(P66/$H$2,0)</f>
        <v>100.27777777777777</v>
      </c>
      <c r="Q67" s="289">
        <f t="shared" si="18"/>
        <v>0</v>
      </c>
      <c r="R67" s="289">
        <f t="shared" si="18"/>
        <v>7.7183462532299743</v>
      </c>
      <c r="S67" s="289">
        <f t="shared" si="18"/>
        <v>15.056847545219636</v>
      </c>
      <c r="T67" s="289">
        <f t="shared" si="18"/>
        <v>0</v>
      </c>
      <c r="U67" s="289">
        <f t="shared" si="18"/>
        <v>0</v>
      </c>
      <c r="V67" s="289">
        <f t="shared" si="18"/>
        <v>0</v>
      </c>
      <c r="W67" s="289">
        <f t="shared" si="18"/>
        <v>0</v>
      </c>
      <c r="X67" s="289">
        <f t="shared" si="18"/>
        <v>0</v>
      </c>
      <c r="Y67" s="289">
        <f t="shared" si="18"/>
        <v>0</v>
      </c>
      <c r="Z67" s="289">
        <f t="shared" si="18"/>
        <v>0</v>
      </c>
      <c r="AA67" s="289">
        <f t="shared" si="18"/>
        <v>0</v>
      </c>
      <c r="AB67" s="289">
        <f t="shared" si="18"/>
        <v>0</v>
      </c>
      <c r="AC67" s="289">
        <f t="shared" si="18"/>
        <v>0</v>
      </c>
      <c r="AD67" s="289">
        <f t="shared" si="18"/>
        <v>0</v>
      </c>
      <c r="AE67" s="289">
        <f t="shared" si="18"/>
        <v>123.05297157622738</v>
      </c>
      <c r="AF67" s="291" t="s">
        <v>326</v>
      </c>
    </row>
    <row r="68" spans="2:33" x14ac:dyDescent="0.25">
      <c r="B68" s="18"/>
      <c r="C68" s="18"/>
      <c r="E68" s="280"/>
      <c r="F68" s="280"/>
      <c r="H68" s="280"/>
      <c r="I68" s="280"/>
      <c r="P68" s="292"/>
      <c r="Q68" s="292"/>
      <c r="R68" s="292"/>
      <c r="S68" s="292"/>
      <c r="T68" s="292"/>
      <c r="U68" s="293"/>
      <c r="V68" s="294"/>
      <c r="W68" s="295"/>
      <c r="X68" s="295"/>
      <c r="Y68" s="295"/>
      <c r="Z68" s="295"/>
      <c r="AA68" s="295"/>
      <c r="AB68" s="295"/>
      <c r="AC68" s="295"/>
      <c r="AD68" s="296"/>
      <c r="AE68" s="292"/>
      <c r="AF68" s="297"/>
    </row>
    <row r="69" spans="2:33" outlineLevel="1" x14ac:dyDescent="0.25">
      <c r="B69" s="27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P1</v>
      </c>
      <c r="C69" s="273">
        <f>IF(C65&gt;0,C65+1,IF(DATE(YEAR('Basic project data'!$C$5),MONTH('Basic project data'!$C$5),1)=D69,1,0))</f>
        <v>10</v>
      </c>
      <c r="D69" s="274">
        <f>DATE(YEAR(D65),MONTH(D65)+1,DAY(D65))</f>
        <v>44927</v>
      </c>
      <c r="E69" s="323">
        <v>1</v>
      </c>
      <c r="F69" s="299">
        <f t="shared" ref="F69:F80" si="19">215/12*E69</f>
        <v>17.916666666666668</v>
      </c>
      <c r="G69" s="326">
        <v>6115.43</v>
      </c>
      <c r="H69" s="323">
        <v>0.5</v>
      </c>
      <c r="I69" s="299">
        <f t="shared" ref="I69:I80" si="20">215/12*H69</f>
        <v>8.9583333333333339</v>
      </c>
      <c r="J69" s="326">
        <v>3057.7150000000001</v>
      </c>
      <c r="O69" s="274">
        <f t="shared" si="14"/>
        <v>44927</v>
      </c>
      <c r="P69" s="278">
        <v>37</v>
      </c>
      <c r="Q69" s="278">
        <v>10.6</v>
      </c>
      <c r="R69" s="278">
        <v>8.7149999999999999</v>
      </c>
      <c r="S69" s="278">
        <v>13.55</v>
      </c>
      <c r="T69" s="278"/>
      <c r="U69" s="278"/>
      <c r="V69" s="278"/>
      <c r="W69" s="278"/>
      <c r="X69" s="278"/>
      <c r="Y69" s="278"/>
      <c r="Z69" s="278"/>
      <c r="AA69" s="278"/>
      <c r="AB69" s="278"/>
      <c r="AC69" s="278"/>
      <c r="AD69" s="278"/>
      <c r="AE69" s="279">
        <f t="shared" ref="AE69:AE80" si="21">SUM(P69:AD69)</f>
        <v>69.864999999999995</v>
      </c>
      <c r="AF69" s="281"/>
      <c r="AG69" s="280"/>
    </row>
    <row r="70" spans="2:33" outlineLevel="1" x14ac:dyDescent="0.25">
      <c r="B70" s="27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P1</v>
      </c>
      <c r="C70" s="273">
        <f>IF(C69&gt;0,C69+1,IF(DATE(YEAR('Basic project data'!$C$5),MONTH('Basic project data'!$C$5),1)=D70,1,0))</f>
        <v>11</v>
      </c>
      <c r="D70" s="274">
        <f t="shared" ref="D70:D80" si="22">DATE(YEAR(D69),MONTH(D69)+1,DAY(D69))</f>
        <v>44958</v>
      </c>
      <c r="E70" s="322">
        <v>1</v>
      </c>
      <c r="F70" s="193">
        <f t="shared" si="19"/>
        <v>17.916666666666668</v>
      </c>
      <c r="G70" s="325">
        <v>6115.43</v>
      </c>
      <c r="H70" s="322">
        <v>0.5</v>
      </c>
      <c r="I70" s="193">
        <f t="shared" si="20"/>
        <v>8.9583333333333339</v>
      </c>
      <c r="J70" s="325">
        <v>3057.7150000000001</v>
      </c>
      <c r="O70" s="274">
        <f t="shared" si="14"/>
        <v>44958</v>
      </c>
      <c r="P70" s="278">
        <v>45.6</v>
      </c>
      <c r="Q70" s="278">
        <v>5.5</v>
      </c>
      <c r="R70" s="278">
        <v>8</v>
      </c>
      <c r="S70" s="278">
        <v>5.625</v>
      </c>
      <c r="T70" s="278"/>
      <c r="U70" s="278"/>
      <c r="V70" s="278"/>
      <c r="W70" s="278"/>
      <c r="X70" s="278"/>
      <c r="Y70" s="278"/>
      <c r="Z70" s="278"/>
      <c r="AA70" s="278"/>
      <c r="AB70" s="278"/>
      <c r="AC70" s="278"/>
      <c r="AD70" s="278"/>
      <c r="AE70" s="279">
        <f t="shared" si="21"/>
        <v>64.724999999999994</v>
      </c>
      <c r="AF70" s="281"/>
    </row>
    <row r="71" spans="2:33" outlineLevel="1" x14ac:dyDescent="0.25">
      <c r="B71" s="27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P1</v>
      </c>
      <c r="C71" s="273">
        <f>IF(C70&gt;0,C70+1,IF(DATE(YEAR('Basic project data'!$C$5),MONTH('Basic project data'!$C$5),1)=D71,1,0))</f>
        <v>12</v>
      </c>
      <c r="D71" s="274">
        <f t="shared" si="22"/>
        <v>44986</v>
      </c>
      <c r="E71" s="322">
        <v>1</v>
      </c>
      <c r="F71" s="193">
        <f t="shared" si="19"/>
        <v>17.916666666666668</v>
      </c>
      <c r="G71" s="325">
        <v>6115.43</v>
      </c>
      <c r="H71" s="322">
        <v>0.5</v>
      </c>
      <c r="I71" s="193">
        <f t="shared" si="20"/>
        <v>8.9583333333333339</v>
      </c>
      <c r="J71" s="325">
        <v>3057.7150000000001</v>
      </c>
      <c r="O71" s="274">
        <f t="shared" si="14"/>
        <v>44986</v>
      </c>
      <c r="P71" s="278">
        <v>54.375</v>
      </c>
      <c r="Q71" s="278">
        <v>7.2</v>
      </c>
      <c r="R71" s="278">
        <v>6.5</v>
      </c>
      <c r="S71" s="278">
        <v>8.5</v>
      </c>
      <c r="T71" s="278"/>
      <c r="U71" s="278"/>
      <c r="V71" s="278"/>
      <c r="W71" s="278"/>
      <c r="X71" s="278"/>
      <c r="Y71" s="278"/>
      <c r="Z71" s="278"/>
      <c r="AA71" s="278"/>
      <c r="AB71" s="278"/>
      <c r="AC71" s="278"/>
      <c r="AD71" s="278"/>
      <c r="AE71" s="279">
        <f t="shared" si="21"/>
        <v>76.575000000000003</v>
      </c>
      <c r="AF71" s="281"/>
    </row>
    <row r="72" spans="2:33" outlineLevel="1" x14ac:dyDescent="0.25">
      <c r="B72" s="27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P2</v>
      </c>
      <c r="C72" s="273">
        <f>IF(C71&gt;0,C71+1,IF(DATE(YEAR('Basic project data'!$C$5),MONTH('Basic project data'!$C$5),1)=D72,1,0))</f>
        <v>13</v>
      </c>
      <c r="D72" s="274">
        <f t="shared" si="22"/>
        <v>45017</v>
      </c>
      <c r="E72" s="322">
        <v>1</v>
      </c>
      <c r="F72" s="193">
        <f t="shared" si="19"/>
        <v>17.916666666666668</v>
      </c>
      <c r="G72" s="325">
        <v>6276.57</v>
      </c>
      <c r="H72" s="322">
        <v>0.5</v>
      </c>
      <c r="I72" s="193">
        <f t="shared" si="20"/>
        <v>8.9583333333333339</v>
      </c>
      <c r="J72" s="325">
        <v>3138.2849999999999</v>
      </c>
      <c r="O72" s="274">
        <f t="shared" si="14"/>
        <v>45017</v>
      </c>
      <c r="P72" s="278">
        <v>39.6</v>
      </c>
      <c r="Q72" s="278">
        <v>8.75</v>
      </c>
      <c r="R72" s="278">
        <v>15.7</v>
      </c>
      <c r="S72" s="278">
        <v>12</v>
      </c>
      <c r="T72" s="278"/>
      <c r="U72" s="278"/>
      <c r="V72" s="278"/>
      <c r="W72" s="278"/>
      <c r="X72" s="278"/>
      <c r="Y72" s="278"/>
      <c r="Z72" s="278"/>
      <c r="AA72" s="278"/>
      <c r="AB72" s="278"/>
      <c r="AC72" s="278"/>
      <c r="AD72" s="278"/>
      <c r="AE72" s="279">
        <f t="shared" si="21"/>
        <v>76.05</v>
      </c>
      <c r="AF72" s="281"/>
    </row>
    <row r="73" spans="2:33" outlineLevel="1" x14ac:dyDescent="0.25">
      <c r="B73" s="27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P2</v>
      </c>
      <c r="C73" s="273">
        <f>IF(C72&gt;0,C72+1,IF(DATE(YEAR('Basic project data'!$C$5),MONTH('Basic project data'!$C$5),1)=D73,1,0))</f>
        <v>14</v>
      </c>
      <c r="D73" s="274">
        <f t="shared" si="22"/>
        <v>45047</v>
      </c>
      <c r="E73" s="322">
        <v>1</v>
      </c>
      <c r="F73" s="193">
        <f t="shared" si="19"/>
        <v>17.916666666666668</v>
      </c>
      <c r="G73" s="325">
        <v>6276.57</v>
      </c>
      <c r="H73" s="322">
        <v>0.5</v>
      </c>
      <c r="I73" s="193">
        <f t="shared" si="20"/>
        <v>8.9583333333333339</v>
      </c>
      <c r="J73" s="325">
        <v>3138.2849999999999</v>
      </c>
      <c r="O73" s="274">
        <f t="shared" si="14"/>
        <v>45047</v>
      </c>
      <c r="P73" s="278">
        <v>41.1</v>
      </c>
      <c r="Q73" s="278">
        <v>10.125</v>
      </c>
      <c r="R73" s="278">
        <v>13.75</v>
      </c>
      <c r="S73" s="278">
        <v>6.125</v>
      </c>
      <c r="T73" s="278"/>
      <c r="U73" s="278"/>
      <c r="V73" s="278"/>
      <c r="W73" s="278"/>
      <c r="X73" s="278"/>
      <c r="Y73" s="278"/>
      <c r="Z73" s="278"/>
      <c r="AA73" s="278"/>
      <c r="AB73" s="278"/>
      <c r="AC73" s="278"/>
      <c r="AD73" s="278"/>
      <c r="AE73" s="279">
        <f t="shared" si="21"/>
        <v>71.099999999999994</v>
      </c>
      <c r="AF73" s="281"/>
    </row>
    <row r="74" spans="2:33" outlineLevel="1" x14ac:dyDescent="0.25">
      <c r="B74" s="27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P2</v>
      </c>
      <c r="C74" s="273">
        <f>IF(C73&gt;0,C73+1,IF(DATE(YEAR('Basic project data'!$C$5),MONTH('Basic project data'!$C$5),1)=D74,1,0))</f>
        <v>15</v>
      </c>
      <c r="D74" s="274">
        <f t="shared" si="22"/>
        <v>45078</v>
      </c>
      <c r="E74" s="322">
        <v>1</v>
      </c>
      <c r="F74" s="193">
        <f t="shared" si="19"/>
        <v>17.916666666666668</v>
      </c>
      <c r="G74" s="325">
        <v>6276.57</v>
      </c>
      <c r="H74" s="322">
        <v>0.5</v>
      </c>
      <c r="I74" s="193">
        <f t="shared" si="20"/>
        <v>8.9583333333333339</v>
      </c>
      <c r="J74" s="325">
        <v>3138.2849999999999</v>
      </c>
      <c r="O74" s="274">
        <f t="shared" si="14"/>
        <v>45078</v>
      </c>
      <c r="P74" s="278">
        <v>37.125</v>
      </c>
      <c r="Q74" s="278">
        <v>21.5</v>
      </c>
      <c r="R74" s="278">
        <v>5.5</v>
      </c>
      <c r="S74" s="278">
        <v>7.5</v>
      </c>
      <c r="T74" s="278"/>
      <c r="U74" s="278"/>
      <c r="V74" s="278"/>
      <c r="W74" s="278"/>
      <c r="X74" s="278"/>
      <c r="Y74" s="278"/>
      <c r="Z74" s="278"/>
      <c r="AA74" s="278"/>
      <c r="AB74" s="278"/>
      <c r="AC74" s="278"/>
      <c r="AD74" s="278"/>
      <c r="AE74" s="279">
        <f t="shared" si="21"/>
        <v>71.625</v>
      </c>
      <c r="AF74" s="281"/>
    </row>
    <row r="75" spans="2:33" outlineLevel="1" x14ac:dyDescent="0.25">
      <c r="B75" s="27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P2</v>
      </c>
      <c r="C75" s="273">
        <f>IF(C74&gt;0,C74+1,IF(DATE(YEAR('Basic project data'!$C$5),MONTH('Basic project data'!$C$5),1)=D75,1,0))</f>
        <v>16</v>
      </c>
      <c r="D75" s="274">
        <f t="shared" si="22"/>
        <v>45108</v>
      </c>
      <c r="E75" s="322">
        <v>1</v>
      </c>
      <c r="F75" s="193">
        <f t="shared" si="19"/>
        <v>17.916666666666668</v>
      </c>
      <c r="G75" s="325">
        <v>6276.57</v>
      </c>
      <c r="H75" s="322">
        <v>0.5</v>
      </c>
      <c r="I75" s="193">
        <f t="shared" si="20"/>
        <v>8.9583333333333339</v>
      </c>
      <c r="J75" s="325">
        <v>3138.2849999999999</v>
      </c>
      <c r="O75" s="274">
        <f t="shared" si="14"/>
        <v>45108</v>
      </c>
      <c r="P75" s="278">
        <v>43.7</v>
      </c>
      <c r="Q75" s="278">
        <v>10.75</v>
      </c>
      <c r="R75" s="278">
        <v>16.600000000000001</v>
      </c>
      <c r="S75" s="278">
        <v>6</v>
      </c>
      <c r="T75" s="278"/>
      <c r="U75" s="278"/>
      <c r="V75" s="278"/>
      <c r="W75" s="278"/>
      <c r="X75" s="278"/>
      <c r="Y75" s="278"/>
      <c r="Z75" s="278"/>
      <c r="AA75" s="278"/>
      <c r="AB75" s="278"/>
      <c r="AC75" s="278"/>
      <c r="AD75" s="278"/>
      <c r="AE75" s="279">
        <f t="shared" si="21"/>
        <v>77.050000000000011</v>
      </c>
      <c r="AF75" s="281"/>
    </row>
    <row r="76" spans="2:33" outlineLevel="1" x14ac:dyDescent="0.25">
      <c r="B76" s="27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P2</v>
      </c>
      <c r="C76" s="273">
        <f>IF(C75&gt;0,C75+1,IF(DATE(YEAR('Basic project data'!$C$5),MONTH('Basic project data'!$C$5),1)=D76,1,0))</f>
        <v>17</v>
      </c>
      <c r="D76" s="274">
        <f t="shared" si="22"/>
        <v>45139</v>
      </c>
      <c r="E76" s="322">
        <v>1</v>
      </c>
      <c r="F76" s="193">
        <f t="shared" si="19"/>
        <v>17.916666666666668</v>
      </c>
      <c r="G76" s="325">
        <v>6276.57</v>
      </c>
      <c r="H76" s="322">
        <v>0.5</v>
      </c>
      <c r="I76" s="193">
        <f t="shared" si="20"/>
        <v>8.9583333333333339</v>
      </c>
      <c r="J76" s="325">
        <v>3138.2849999999999</v>
      </c>
      <c r="O76" s="274">
        <f t="shared" si="14"/>
        <v>45139</v>
      </c>
      <c r="P76" s="278">
        <v>22.55</v>
      </c>
      <c r="Q76" s="278">
        <v>7.2</v>
      </c>
      <c r="R76" s="278">
        <v>6.1</v>
      </c>
      <c r="S76" s="278">
        <v>8.5</v>
      </c>
      <c r="T76" s="278"/>
      <c r="U76" s="278"/>
      <c r="V76" s="278"/>
      <c r="W76" s="278"/>
      <c r="X76" s="278"/>
      <c r="Y76" s="278"/>
      <c r="Z76" s="278"/>
      <c r="AA76" s="278"/>
      <c r="AB76" s="278"/>
      <c r="AC76" s="278"/>
      <c r="AD76" s="278"/>
      <c r="AE76" s="279">
        <f t="shared" si="21"/>
        <v>44.35</v>
      </c>
      <c r="AF76" s="281"/>
    </row>
    <row r="77" spans="2:33" outlineLevel="1" x14ac:dyDescent="0.25">
      <c r="B77" s="27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P2</v>
      </c>
      <c r="C77" s="273">
        <f>IF(C76&gt;0,C76+1,IF(DATE(YEAR('Basic project data'!$C$5),MONTH('Basic project data'!$C$5),1)=D77,1,0))</f>
        <v>18</v>
      </c>
      <c r="D77" s="274">
        <f t="shared" si="22"/>
        <v>45170</v>
      </c>
      <c r="E77" s="322">
        <v>1</v>
      </c>
      <c r="F77" s="193">
        <f t="shared" si="19"/>
        <v>17.916666666666668</v>
      </c>
      <c r="G77" s="325">
        <v>6276.57</v>
      </c>
      <c r="H77" s="322">
        <v>0.5</v>
      </c>
      <c r="I77" s="193">
        <f t="shared" si="20"/>
        <v>8.9583333333333339</v>
      </c>
      <c r="J77" s="325">
        <v>3138.2849999999999</v>
      </c>
      <c r="O77" s="274">
        <f t="shared" si="14"/>
        <v>45170</v>
      </c>
      <c r="P77" s="278">
        <v>37.125</v>
      </c>
      <c r="Q77" s="278">
        <v>12.5</v>
      </c>
      <c r="R77" s="278">
        <v>9.5</v>
      </c>
      <c r="S77" s="278">
        <v>10.75</v>
      </c>
      <c r="T77" s="278"/>
      <c r="U77" s="278"/>
      <c r="V77" s="278"/>
      <c r="W77" s="278"/>
      <c r="X77" s="278"/>
      <c r="Y77" s="278"/>
      <c r="Z77" s="278"/>
      <c r="AA77" s="278"/>
      <c r="AB77" s="278"/>
      <c r="AC77" s="278"/>
      <c r="AD77" s="278"/>
      <c r="AE77" s="279">
        <f t="shared" si="21"/>
        <v>69.875</v>
      </c>
      <c r="AF77" s="281"/>
    </row>
    <row r="78" spans="2:33" outlineLevel="1" x14ac:dyDescent="0.25">
      <c r="B78" s="27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P2</v>
      </c>
      <c r="C78" s="273">
        <f>IF(C77&gt;0,C77+1,IF(DATE(YEAR('Basic project data'!$C$5),MONTH('Basic project data'!$C$5),1)=D78,1,0))</f>
        <v>19</v>
      </c>
      <c r="D78" s="274">
        <f t="shared" si="22"/>
        <v>45200</v>
      </c>
      <c r="E78" s="322">
        <v>1</v>
      </c>
      <c r="F78" s="193">
        <f t="shared" si="19"/>
        <v>17.916666666666668</v>
      </c>
      <c r="G78" s="325">
        <v>6276.57</v>
      </c>
      <c r="H78" s="322">
        <v>0.5</v>
      </c>
      <c r="I78" s="193">
        <f t="shared" si="20"/>
        <v>8.9583333333333339</v>
      </c>
      <c r="J78" s="325">
        <v>3138.2849999999999</v>
      </c>
      <c r="O78" s="274">
        <f t="shared" si="14"/>
        <v>45200</v>
      </c>
      <c r="P78" s="278">
        <v>43.7</v>
      </c>
      <c r="Q78" s="278">
        <v>5.5</v>
      </c>
      <c r="R78" s="278">
        <v>18.600000000000001</v>
      </c>
      <c r="S78" s="278">
        <v>6.125</v>
      </c>
      <c r="T78" s="278"/>
      <c r="U78" s="278"/>
      <c r="V78" s="278"/>
      <c r="W78" s="278"/>
      <c r="X78" s="278"/>
      <c r="Y78" s="278"/>
      <c r="Z78" s="278"/>
      <c r="AA78" s="278"/>
      <c r="AB78" s="278"/>
      <c r="AC78" s="278"/>
      <c r="AD78" s="278"/>
      <c r="AE78" s="279">
        <f t="shared" si="21"/>
        <v>73.925000000000011</v>
      </c>
      <c r="AF78" s="281"/>
    </row>
    <row r="79" spans="2:33" outlineLevel="1" x14ac:dyDescent="0.25">
      <c r="B79" s="27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P2</v>
      </c>
      <c r="C79" s="273">
        <f>IF(C78&gt;0,C78+1,IF(DATE(YEAR('Basic project data'!$C$5),MONTH('Basic project data'!$C$5),1)=D79,1,0))</f>
        <v>20</v>
      </c>
      <c r="D79" s="274">
        <f t="shared" si="22"/>
        <v>45231</v>
      </c>
      <c r="E79" s="322">
        <v>1</v>
      </c>
      <c r="F79" s="193">
        <f t="shared" si="19"/>
        <v>17.916666666666668</v>
      </c>
      <c r="G79" s="325">
        <v>9193.2900000000009</v>
      </c>
      <c r="H79" s="322">
        <v>0.5</v>
      </c>
      <c r="I79" s="193">
        <f t="shared" si="20"/>
        <v>8.9583333333333339</v>
      </c>
      <c r="J79" s="325">
        <v>4596.6450000000004</v>
      </c>
      <c r="O79" s="274">
        <f t="shared" si="14"/>
        <v>45231</v>
      </c>
      <c r="P79" s="278">
        <v>45.6</v>
      </c>
      <c r="Q79" s="278">
        <v>8.75</v>
      </c>
      <c r="R79" s="278">
        <v>13.75</v>
      </c>
      <c r="S79" s="278">
        <v>5.625</v>
      </c>
      <c r="T79" s="278"/>
      <c r="U79" s="278"/>
      <c r="V79" s="278"/>
      <c r="W79" s="278"/>
      <c r="X79" s="278"/>
      <c r="Y79" s="278"/>
      <c r="Z79" s="278"/>
      <c r="AA79" s="278"/>
      <c r="AB79" s="278"/>
      <c r="AC79" s="278"/>
      <c r="AD79" s="278"/>
      <c r="AE79" s="279">
        <f t="shared" si="21"/>
        <v>73.724999999999994</v>
      </c>
      <c r="AF79" s="281"/>
    </row>
    <row r="80" spans="2:33" outlineLevel="1" x14ac:dyDescent="0.25">
      <c r="B80" s="27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P2</v>
      </c>
      <c r="C80" s="273">
        <f>IF(C79&gt;0,C79+1,IF(DATE(YEAR('Basic project data'!$C$5),MONTH('Basic project data'!$C$5),1)=D80,1,0))</f>
        <v>21</v>
      </c>
      <c r="D80" s="274">
        <f t="shared" si="22"/>
        <v>45261</v>
      </c>
      <c r="E80" s="322">
        <v>1</v>
      </c>
      <c r="F80" s="193">
        <f t="shared" si="19"/>
        <v>17.916666666666668</v>
      </c>
      <c r="G80" s="325">
        <v>6276.57</v>
      </c>
      <c r="H80" s="322">
        <v>0.5</v>
      </c>
      <c r="I80" s="193">
        <f t="shared" si="20"/>
        <v>8.9583333333333339</v>
      </c>
      <c r="J80" s="325">
        <v>3138.2849999999999</v>
      </c>
      <c r="O80" s="274">
        <f t="shared" si="14"/>
        <v>45261</v>
      </c>
      <c r="P80" s="278">
        <v>50.32</v>
      </c>
      <c r="Q80" s="278">
        <v>10.125</v>
      </c>
      <c r="R80" s="278">
        <v>15.5</v>
      </c>
      <c r="S80" s="278">
        <v>1</v>
      </c>
      <c r="T80" s="278"/>
      <c r="U80" s="278"/>
      <c r="V80" s="278"/>
      <c r="W80" s="278"/>
      <c r="X80" s="278"/>
      <c r="Y80" s="278"/>
      <c r="Z80" s="278"/>
      <c r="AA80" s="278"/>
      <c r="AB80" s="278"/>
      <c r="AC80" s="278"/>
      <c r="AD80" s="278"/>
      <c r="AE80" s="279">
        <f t="shared" si="21"/>
        <v>76.944999999999993</v>
      </c>
      <c r="AF80" s="281"/>
    </row>
    <row r="81" spans="2:32" x14ac:dyDescent="0.25">
      <c r="B81" s="282"/>
      <c r="C81" s="283"/>
      <c r="D81" s="284">
        <f>D80</f>
        <v>45261</v>
      </c>
      <c r="E81" s="285"/>
      <c r="F81" s="286">
        <f>SUM(F69:F80)</f>
        <v>214.99999999999997</v>
      </c>
      <c r="G81" s="287">
        <f>SUM(G69:G80)</f>
        <v>77752.140000000014</v>
      </c>
      <c r="H81" s="301"/>
      <c r="I81" s="286">
        <f>SUM(I69:I80)</f>
        <v>107.49999999999999</v>
      </c>
      <c r="J81" s="287">
        <f>SUM(J69:J80)</f>
        <v>38876.070000000007</v>
      </c>
      <c r="O81" s="284">
        <f t="shared" si="14"/>
        <v>45261</v>
      </c>
      <c r="P81" s="290">
        <f>SUM(P69:P80)</f>
        <v>497.79500000000002</v>
      </c>
      <c r="Q81" s="290">
        <f>SUM(Q69:Q80)</f>
        <v>118.5</v>
      </c>
      <c r="R81" s="290">
        <f>SUM(R69:R80)</f>
        <v>138.215</v>
      </c>
      <c r="S81" s="290">
        <f>SUM(S69:S80)</f>
        <v>91.3</v>
      </c>
      <c r="T81" s="290">
        <f>SUM(T69:T80)</f>
        <v>0</v>
      </c>
      <c r="U81" s="290">
        <f t="shared" ref="U81:AD81" si="23">SUM(U69:U80)</f>
        <v>0</v>
      </c>
      <c r="V81" s="290">
        <f t="shared" si="23"/>
        <v>0</v>
      </c>
      <c r="W81" s="290">
        <f t="shared" si="23"/>
        <v>0</v>
      </c>
      <c r="X81" s="290">
        <f t="shared" si="23"/>
        <v>0</v>
      </c>
      <c r="Y81" s="290">
        <f t="shared" si="23"/>
        <v>0</v>
      </c>
      <c r="Z81" s="290">
        <f t="shared" si="23"/>
        <v>0</v>
      </c>
      <c r="AA81" s="290">
        <f t="shared" si="23"/>
        <v>0</v>
      </c>
      <c r="AB81" s="290">
        <f t="shared" si="23"/>
        <v>0</v>
      </c>
      <c r="AC81" s="290">
        <f t="shared" si="23"/>
        <v>0</v>
      </c>
      <c r="AD81" s="290">
        <f t="shared" si="23"/>
        <v>0</v>
      </c>
      <c r="AE81" s="290">
        <f>SUM(AE69:AE80)</f>
        <v>845.81</v>
      </c>
      <c r="AF81" s="281"/>
    </row>
    <row r="82" spans="2:32" ht="28.5" customHeight="1" x14ac:dyDescent="0.25">
      <c r="B82" s="18"/>
      <c r="C82" s="18"/>
      <c r="E82" s="280"/>
      <c r="F82" s="280"/>
      <c r="H82" s="280"/>
      <c r="I82" s="280"/>
      <c r="P82" s="289">
        <f t="shared" ref="P82:AE82" si="24">IFERROR(P81/$H$2,0)</f>
        <v>64.314599483204134</v>
      </c>
      <c r="Q82" s="289">
        <f t="shared" si="24"/>
        <v>15.310077519379844</v>
      </c>
      <c r="R82" s="289">
        <f t="shared" si="24"/>
        <v>17.857235142118864</v>
      </c>
      <c r="S82" s="289">
        <f t="shared" si="24"/>
        <v>11.795865633074934</v>
      </c>
      <c r="T82" s="289">
        <f t="shared" si="24"/>
        <v>0</v>
      </c>
      <c r="U82" s="289">
        <f t="shared" si="24"/>
        <v>0</v>
      </c>
      <c r="V82" s="289">
        <f t="shared" si="24"/>
        <v>0</v>
      </c>
      <c r="W82" s="289">
        <f t="shared" si="24"/>
        <v>0</v>
      </c>
      <c r="X82" s="289">
        <f t="shared" si="24"/>
        <v>0</v>
      </c>
      <c r="Y82" s="289">
        <f t="shared" si="24"/>
        <v>0</v>
      </c>
      <c r="Z82" s="289">
        <f t="shared" si="24"/>
        <v>0</v>
      </c>
      <c r="AA82" s="289">
        <f t="shared" si="24"/>
        <v>0</v>
      </c>
      <c r="AB82" s="289">
        <f t="shared" si="24"/>
        <v>0</v>
      </c>
      <c r="AC82" s="289">
        <f t="shared" si="24"/>
        <v>0</v>
      </c>
      <c r="AD82" s="289">
        <f t="shared" si="24"/>
        <v>0</v>
      </c>
      <c r="AE82" s="289">
        <f t="shared" si="24"/>
        <v>109.27777777777777</v>
      </c>
      <c r="AF82" s="291" t="s">
        <v>326</v>
      </c>
    </row>
    <row r="83" spans="2:32" x14ac:dyDescent="0.25">
      <c r="B83" s="18"/>
      <c r="C83" s="18"/>
      <c r="E83" s="280"/>
      <c r="F83" s="280"/>
      <c r="H83" s="280"/>
      <c r="I83" s="280"/>
      <c r="P83" s="292"/>
      <c r="Q83" s="292"/>
      <c r="R83" s="292"/>
      <c r="S83" s="292"/>
      <c r="T83" s="292"/>
      <c r="U83" s="293"/>
      <c r="V83" s="294"/>
      <c r="W83" s="295"/>
      <c r="X83" s="295"/>
      <c r="Y83" s="295"/>
      <c r="Z83" s="295"/>
      <c r="AA83" s="295"/>
      <c r="AB83" s="295"/>
      <c r="AC83" s="295"/>
      <c r="AD83" s="296"/>
      <c r="AE83" s="292"/>
      <c r="AF83" s="297"/>
    </row>
    <row r="84" spans="2:32" outlineLevel="1" x14ac:dyDescent="0.25">
      <c r="B84" s="27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P2</v>
      </c>
      <c r="C84" s="273">
        <f>IF(C80&gt;0,C80+1,IF(DATE(YEAR('Basic project data'!$C$5),MONTH('Basic project data'!$C$5),1)=D84,1,0))</f>
        <v>22</v>
      </c>
      <c r="D84" s="274">
        <f>DATE(YEAR(D80),MONTH(D80)+1,DAY(D80))</f>
        <v>45292</v>
      </c>
      <c r="E84" s="323">
        <v>1</v>
      </c>
      <c r="F84" s="299">
        <f t="shared" ref="F84:F95" si="25">215/12*E84</f>
        <v>17.916666666666668</v>
      </c>
      <c r="G84" s="326">
        <v>6276.57</v>
      </c>
      <c r="H84" s="323">
        <v>0.5</v>
      </c>
      <c r="I84" s="299">
        <f t="shared" ref="I84:I95" si="26">215/12*H84</f>
        <v>8.9583333333333339</v>
      </c>
      <c r="J84" s="326">
        <v>3138.2849999999999</v>
      </c>
      <c r="O84" s="274">
        <f t="shared" si="14"/>
        <v>45292</v>
      </c>
      <c r="P84" s="278">
        <v>45.6</v>
      </c>
      <c r="Q84" s="278">
        <v>18.5</v>
      </c>
      <c r="R84" s="278">
        <v>8</v>
      </c>
      <c r="S84" s="278">
        <v>5.625</v>
      </c>
      <c r="T84" s="278"/>
      <c r="U84" s="278"/>
      <c r="V84" s="278"/>
      <c r="W84" s="278"/>
      <c r="X84" s="278"/>
      <c r="Y84" s="278"/>
      <c r="Z84" s="278"/>
      <c r="AA84" s="278"/>
      <c r="AB84" s="278"/>
      <c r="AC84" s="278"/>
      <c r="AD84" s="278"/>
      <c r="AE84" s="279">
        <f t="shared" ref="AE84:AE95" si="27">SUM(P84:AD84)</f>
        <v>77.724999999999994</v>
      </c>
      <c r="AF84" s="281"/>
    </row>
    <row r="85" spans="2:32" outlineLevel="1" x14ac:dyDescent="0.25">
      <c r="B85" s="27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P2</v>
      </c>
      <c r="C85" s="273">
        <f>IF(C84&gt;0,C84+1,IF(DATE(YEAR('Basic project data'!$C$5),MONTH('Basic project data'!$C$5),1)=D85,1,0))</f>
        <v>23</v>
      </c>
      <c r="D85" s="274">
        <f t="shared" ref="D85:D95" si="28">DATE(YEAR(D84),MONTH(D84)+1,DAY(D84))</f>
        <v>45323</v>
      </c>
      <c r="E85" s="322">
        <v>1</v>
      </c>
      <c r="F85" s="193">
        <f t="shared" si="25"/>
        <v>17.916666666666668</v>
      </c>
      <c r="G85" s="325">
        <v>6276.57</v>
      </c>
      <c r="H85" s="322">
        <v>0.5</v>
      </c>
      <c r="I85" s="193">
        <f t="shared" si="26"/>
        <v>8.9583333333333339</v>
      </c>
      <c r="J85" s="325">
        <v>3138.2849999999999</v>
      </c>
      <c r="O85" s="274">
        <f t="shared" si="14"/>
        <v>45323</v>
      </c>
      <c r="P85" s="278">
        <v>54.375</v>
      </c>
      <c r="Q85" s="278">
        <v>7.2</v>
      </c>
      <c r="R85" s="278">
        <v>6.5</v>
      </c>
      <c r="S85" s="278">
        <v>8.5</v>
      </c>
      <c r="T85" s="278"/>
      <c r="U85" s="278"/>
      <c r="V85" s="278"/>
      <c r="W85" s="278"/>
      <c r="X85" s="278"/>
      <c r="Y85" s="278"/>
      <c r="Z85" s="278"/>
      <c r="AA85" s="278"/>
      <c r="AB85" s="278"/>
      <c r="AC85" s="278"/>
      <c r="AD85" s="278"/>
      <c r="AE85" s="279">
        <f t="shared" si="27"/>
        <v>76.575000000000003</v>
      </c>
      <c r="AF85" s="281"/>
    </row>
    <row r="86" spans="2:32" outlineLevel="1" x14ac:dyDescent="0.25">
      <c r="B86" s="27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P2</v>
      </c>
      <c r="C86" s="273">
        <f>IF(C85&gt;0,C85+1,IF(DATE(YEAR('Basic project data'!$C$5),MONTH('Basic project data'!$C$5),1)=D86,1,0))</f>
        <v>24</v>
      </c>
      <c r="D86" s="274">
        <f t="shared" si="28"/>
        <v>45352</v>
      </c>
      <c r="E86" s="322">
        <v>1</v>
      </c>
      <c r="F86" s="193">
        <f t="shared" si="25"/>
        <v>17.916666666666668</v>
      </c>
      <c r="G86" s="325">
        <v>6276.57</v>
      </c>
      <c r="H86" s="322">
        <v>0.5</v>
      </c>
      <c r="I86" s="193">
        <f t="shared" si="26"/>
        <v>8.9583333333333339</v>
      </c>
      <c r="J86" s="325">
        <v>3138.2849999999999</v>
      </c>
      <c r="O86" s="274">
        <f t="shared" si="14"/>
        <v>45352</v>
      </c>
      <c r="P86" s="278">
        <v>23.43</v>
      </c>
      <c r="Q86" s="278">
        <v>8.75</v>
      </c>
      <c r="R86" s="278">
        <v>15.7</v>
      </c>
      <c r="S86" s="278">
        <v>12</v>
      </c>
      <c r="T86" s="278">
        <v>12.1</v>
      </c>
      <c r="U86" s="278"/>
      <c r="V86" s="278"/>
      <c r="W86" s="278"/>
      <c r="X86" s="278"/>
      <c r="Y86" s="278"/>
      <c r="Z86" s="278"/>
      <c r="AA86" s="278"/>
      <c r="AB86" s="278"/>
      <c r="AC86" s="278"/>
      <c r="AD86" s="278"/>
      <c r="AE86" s="279">
        <f t="shared" si="27"/>
        <v>71.97999999999999</v>
      </c>
      <c r="AF86" s="281"/>
    </row>
    <row r="87" spans="2:32" outlineLevel="1" x14ac:dyDescent="0.25">
      <c r="B87" s="27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P2</v>
      </c>
      <c r="C87" s="273">
        <f>IF(C86&gt;0,C86+1,IF(DATE(YEAR('Basic project data'!$C$5),MONTH('Basic project data'!$C$5),1)=D87,1,0))</f>
        <v>25</v>
      </c>
      <c r="D87" s="274">
        <f t="shared" si="28"/>
        <v>45383</v>
      </c>
      <c r="E87" s="322">
        <v>1</v>
      </c>
      <c r="F87" s="193">
        <f t="shared" si="25"/>
        <v>17.916666666666668</v>
      </c>
      <c r="G87" s="325">
        <v>6276.57</v>
      </c>
      <c r="H87" s="322">
        <v>0.5</v>
      </c>
      <c r="I87" s="193">
        <f t="shared" si="26"/>
        <v>8.9583333333333339</v>
      </c>
      <c r="J87" s="325">
        <v>3138.2849999999999</v>
      </c>
      <c r="O87" s="274">
        <f t="shared" si="14"/>
        <v>45383</v>
      </c>
      <c r="P87" s="278"/>
      <c r="Q87" s="278">
        <v>37.125</v>
      </c>
      <c r="R87" s="278">
        <v>21.5</v>
      </c>
      <c r="S87" s="278"/>
      <c r="T87" s="278">
        <v>11.25</v>
      </c>
      <c r="U87" s="278"/>
      <c r="V87" s="278"/>
      <c r="W87" s="278"/>
      <c r="X87" s="278"/>
      <c r="Y87" s="278"/>
      <c r="Z87" s="278"/>
      <c r="AA87" s="278"/>
      <c r="AB87" s="278"/>
      <c r="AC87" s="278"/>
      <c r="AD87" s="278"/>
      <c r="AE87" s="279">
        <f t="shared" si="27"/>
        <v>69.875</v>
      </c>
      <c r="AF87" s="281"/>
    </row>
    <row r="88" spans="2:32" outlineLevel="1" x14ac:dyDescent="0.25">
      <c r="B88" s="27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P2</v>
      </c>
      <c r="C88" s="273">
        <f>IF(C87&gt;0,C87+1,IF(DATE(YEAR('Basic project data'!$C$5),MONTH('Basic project data'!$C$5),1)=D88,1,0))</f>
        <v>26</v>
      </c>
      <c r="D88" s="274">
        <f t="shared" si="28"/>
        <v>45413</v>
      </c>
      <c r="E88" s="322">
        <v>1</v>
      </c>
      <c r="F88" s="193">
        <f t="shared" si="25"/>
        <v>17.916666666666668</v>
      </c>
      <c r="G88" s="325">
        <v>6276.57</v>
      </c>
      <c r="H88" s="322">
        <v>0.5</v>
      </c>
      <c r="I88" s="193">
        <f t="shared" si="26"/>
        <v>8.9583333333333339</v>
      </c>
      <c r="J88" s="325">
        <v>3138.2849999999999</v>
      </c>
      <c r="O88" s="274">
        <f t="shared" si="14"/>
        <v>45413</v>
      </c>
      <c r="P88" s="278"/>
      <c r="Q88" s="278">
        <v>43.7</v>
      </c>
      <c r="R88" s="278">
        <v>10.75</v>
      </c>
      <c r="S88" s="278"/>
      <c r="T88" s="278">
        <v>17</v>
      </c>
      <c r="U88" s="278"/>
      <c r="V88" s="278"/>
      <c r="W88" s="278"/>
      <c r="X88" s="278"/>
      <c r="Y88" s="278"/>
      <c r="Z88" s="278"/>
      <c r="AA88" s="278"/>
      <c r="AB88" s="278"/>
      <c r="AC88" s="278"/>
      <c r="AD88" s="278"/>
      <c r="AE88" s="279">
        <f t="shared" si="27"/>
        <v>71.45</v>
      </c>
      <c r="AF88" s="281"/>
    </row>
    <row r="89" spans="2:32" outlineLevel="1" x14ac:dyDescent="0.25">
      <c r="B89" s="27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P2</v>
      </c>
      <c r="C89" s="273">
        <f>IF(C88&gt;0,C88+1,IF(DATE(YEAR('Basic project data'!$C$5),MONTH('Basic project data'!$C$5),1)=D89,1,0))</f>
        <v>27</v>
      </c>
      <c r="D89" s="274">
        <f t="shared" si="28"/>
        <v>45444</v>
      </c>
      <c r="E89" s="322">
        <v>1</v>
      </c>
      <c r="F89" s="193">
        <f t="shared" si="25"/>
        <v>17.916666666666668</v>
      </c>
      <c r="G89" s="325">
        <v>6276.57</v>
      </c>
      <c r="H89" s="322">
        <v>0.5</v>
      </c>
      <c r="I89" s="193">
        <f t="shared" si="26"/>
        <v>8.9583333333333339</v>
      </c>
      <c r="J89" s="325">
        <v>3138.2849999999999</v>
      </c>
      <c r="O89" s="274">
        <f t="shared" si="14"/>
        <v>45444</v>
      </c>
      <c r="P89" s="278"/>
      <c r="Q89" s="278">
        <v>22.55</v>
      </c>
      <c r="R89" s="278">
        <v>37.200000000000003</v>
      </c>
      <c r="S89" s="278"/>
      <c r="T89" s="278">
        <v>17.43</v>
      </c>
      <c r="U89" s="278"/>
      <c r="V89" s="278"/>
      <c r="W89" s="278"/>
      <c r="X89" s="278"/>
      <c r="Y89" s="278"/>
      <c r="Z89" s="278"/>
      <c r="AA89" s="278"/>
      <c r="AB89" s="278"/>
      <c r="AC89" s="278"/>
      <c r="AD89" s="278"/>
      <c r="AE89" s="279">
        <f t="shared" si="27"/>
        <v>77.180000000000007</v>
      </c>
      <c r="AF89" s="281"/>
    </row>
    <row r="90" spans="2:32" outlineLevel="1" x14ac:dyDescent="0.25">
      <c r="B90" s="27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P2</v>
      </c>
      <c r="C90" s="273">
        <f>IF(C89&gt;0,C89+1,IF(DATE(YEAR('Basic project data'!$C$5),MONTH('Basic project data'!$C$5),1)=D90,1,0))</f>
        <v>28</v>
      </c>
      <c r="D90" s="274">
        <f t="shared" si="28"/>
        <v>45474</v>
      </c>
      <c r="E90" s="322">
        <v>1</v>
      </c>
      <c r="F90" s="193">
        <f t="shared" si="25"/>
        <v>17.916666666666668</v>
      </c>
      <c r="G90" s="325">
        <v>6276.57</v>
      </c>
      <c r="H90" s="322">
        <v>0.5</v>
      </c>
      <c r="I90" s="193">
        <f t="shared" si="26"/>
        <v>8.9583333333333339</v>
      </c>
      <c r="J90" s="325">
        <v>3138.2849999999999</v>
      </c>
      <c r="O90" s="274">
        <f t="shared" si="14"/>
        <v>45474</v>
      </c>
      <c r="P90" s="278"/>
      <c r="Q90" s="278">
        <v>37.125</v>
      </c>
      <c r="R90" s="278">
        <v>28.56</v>
      </c>
      <c r="S90" s="278"/>
      <c r="T90" s="278">
        <v>12.25</v>
      </c>
      <c r="U90" s="278"/>
      <c r="V90" s="278"/>
      <c r="W90" s="278"/>
      <c r="X90" s="278"/>
      <c r="Y90" s="278"/>
      <c r="Z90" s="278"/>
      <c r="AA90" s="278"/>
      <c r="AB90" s="278"/>
      <c r="AC90" s="278"/>
      <c r="AD90" s="278"/>
      <c r="AE90" s="279">
        <f t="shared" si="27"/>
        <v>77.935000000000002</v>
      </c>
      <c r="AF90" s="281"/>
    </row>
    <row r="91" spans="2:32" outlineLevel="1" x14ac:dyDescent="0.25">
      <c r="B91" s="27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P2</v>
      </c>
      <c r="C91" s="273">
        <f>IF(C90&gt;0,C90+1,IF(DATE(YEAR('Basic project data'!$C$5),MONTH('Basic project data'!$C$5),1)=D91,1,0))</f>
        <v>29</v>
      </c>
      <c r="D91" s="274">
        <f t="shared" si="28"/>
        <v>45505</v>
      </c>
      <c r="E91" s="322">
        <v>1</v>
      </c>
      <c r="F91" s="193">
        <f t="shared" si="25"/>
        <v>17.916666666666668</v>
      </c>
      <c r="G91" s="325">
        <v>6276.57</v>
      </c>
      <c r="H91" s="322">
        <v>0.5</v>
      </c>
      <c r="I91" s="193">
        <f t="shared" si="26"/>
        <v>8.9583333333333339</v>
      </c>
      <c r="J91" s="325">
        <v>3138.2849999999999</v>
      </c>
      <c r="O91" s="274">
        <f t="shared" si="14"/>
        <v>45505</v>
      </c>
      <c r="P91" s="278"/>
      <c r="Q91" s="278">
        <v>6.1</v>
      </c>
      <c r="R91" s="278">
        <v>13.4</v>
      </c>
      <c r="S91" s="278"/>
      <c r="T91" s="278">
        <v>23</v>
      </c>
      <c r="U91" s="278"/>
      <c r="V91" s="278"/>
      <c r="W91" s="278"/>
      <c r="X91" s="278"/>
      <c r="Y91" s="278"/>
      <c r="Z91" s="278"/>
      <c r="AA91" s="278"/>
      <c r="AB91" s="278"/>
      <c r="AC91" s="278"/>
      <c r="AD91" s="278"/>
      <c r="AE91" s="279">
        <f t="shared" si="27"/>
        <v>42.5</v>
      </c>
      <c r="AF91" s="281"/>
    </row>
    <row r="92" spans="2:32" outlineLevel="1" x14ac:dyDescent="0.25">
      <c r="B92" s="27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P2</v>
      </c>
      <c r="C92" s="273">
        <f>IF(C91&gt;0,C91+1,IF(DATE(YEAR('Basic project data'!$C$5),MONTH('Basic project data'!$C$5),1)=D92,1,0))</f>
        <v>30</v>
      </c>
      <c r="D92" s="274">
        <f t="shared" si="28"/>
        <v>45536</v>
      </c>
      <c r="E92" s="322">
        <v>1</v>
      </c>
      <c r="F92" s="193">
        <f t="shared" si="25"/>
        <v>17.916666666666668</v>
      </c>
      <c r="G92" s="325">
        <v>6276.57</v>
      </c>
      <c r="H92" s="322">
        <v>0.5</v>
      </c>
      <c r="I92" s="193">
        <f t="shared" si="26"/>
        <v>8.9583333333333339</v>
      </c>
      <c r="J92" s="325">
        <v>3138.2849999999999</v>
      </c>
      <c r="O92" s="274">
        <f t="shared" si="14"/>
        <v>45536</v>
      </c>
      <c r="P92" s="278"/>
      <c r="Q92" s="278">
        <v>9.5</v>
      </c>
      <c r="R92" s="278">
        <v>10.75</v>
      </c>
      <c r="S92" s="278"/>
      <c r="T92" s="278">
        <v>42.3</v>
      </c>
      <c r="U92" s="278"/>
      <c r="V92" s="278"/>
      <c r="W92" s="278"/>
      <c r="X92" s="278"/>
      <c r="Y92" s="278"/>
      <c r="Z92" s="278"/>
      <c r="AA92" s="278"/>
      <c r="AB92" s="278"/>
      <c r="AC92" s="278"/>
      <c r="AD92" s="278"/>
      <c r="AE92" s="279">
        <f t="shared" si="27"/>
        <v>62.55</v>
      </c>
      <c r="AF92" s="281"/>
    </row>
    <row r="93" spans="2:32" outlineLevel="1" x14ac:dyDescent="0.25">
      <c r="B93" s="27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P2</v>
      </c>
      <c r="C93" s="273">
        <f>IF(C92&gt;0,C92+1,IF(DATE(YEAR('Basic project data'!$C$5),MONTH('Basic project data'!$C$5),1)=D93,1,0))</f>
        <v>31</v>
      </c>
      <c r="D93" s="274">
        <f t="shared" si="28"/>
        <v>45566</v>
      </c>
      <c r="E93" s="322">
        <v>1</v>
      </c>
      <c r="F93" s="193">
        <f t="shared" si="25"/>
        <v>17.916666666666668</v>
      </c>
      <c r="G93" s="325">
        <v>6276.57</v>
      </c>
      <c r="H93" s="322">
        <v>0.5</v>
      </c>
      <c r="I93" s="193">
        <f t="shared" si="26"/>
        <v>8.9583333333333339</v>
      </c>
      <c r="J93" s="325">
        <v>3138.2849999999999</v>
      </c>
      <c r="O93" s="274">
        <f t="shared" si="14"/>
        <v>45566</v>
      </c>
      <c r="P93" s="278"/>
      <c r="Q93" s="278">
        <v>18.600000000000001</v>
      </c>
      <c r="R93" s="278">
        <v>26.1</v>
      </c>
      <c r="S93" s="278"/>
      <c r="T93" s="278">
        <v>23.5</v>
      </c>
      <c r="U93" s="278"/>
      <c r="V93" s="278"/>
      <c r="W93" s="278"/>
      <c r="X93" s="278"/>
      <c r="Y93" s="278"/>
      <c r="Z93" s="278"/>
      <c r="AA93" s="278"/>
      <c r="AB93" s="278"/>
      <c r="AC93" s="278"/>
      <c r="AD93" s="278"/>
      <c r="AE93" s="279">
        <f t="shared" si="27"/>
        <v>68.2</v>
      </c>
      <c r="AF93" s="281"/>
    </row>
    <row r="94" spans="2:32" outlineLevel="1" x14ac:dyDescent="0.25">
      <c r="B94" s="27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P2</v>
      </c>
      <c r="C94" s="273">
        <f>IF(C93&gt;0,C93+1,IF(DATE(YEAR('Basic project data'!$C$5),MONTH('Basic project data'!$C$5),1)=D94,1,0))</f>
        <v>32</v>
      </c>
      <c r="D94" s="274">
        <f t="shared" si="28"/>
        <v>45597</v>
      </c>
      <c r="E94" s="322">
        <v>1</v>
      </c>
      <c r="F94" s="193">
        <f t="shared" si="25"/>
        <v>17.916666666666668</v>
      </c>
      <c r="G94" s="325">
        <v>9481.9509724406289</v>
      </c>
      <c r="H94" s="322">
        <v>0.5</v>
      </c>
      <c r="I94" s="193">
        <f t="shared" si="26"/>
        <v>8.9583333333333339</v>
      </c>
      <c r="J94" s="325">
        <v>4740.9754862203145</v>
      </c>
      <c r="O94" s="274">
        <f t="shared" si="14"/>
        <v>45597</v>
      </c>
      <c r="P94" s="278"/>
      <c r="Q94" s="278">
        <v>13.75</v>
      </c>
      <c r="R94" s="278">
        <v>15.63</v>
      </c>
      <c r="S94" s="278"/>
      <c r="T94" s="278">
        <v>44</v>
      </c>
      <c r="U94" s="278"/>
      <c r="V94" s="278"/>
      <c r="W94" s="278"/>
      <c r="X94" s="278"/>
      <c r="Y94" s="278"/>
      <c r="Z94" s="278"/>
      <c r="AA94" s="278"/>
      <c r="AB94" s="278"/>
      <c r="AC94" s="278"/>
      <c r="AD94" s="278"/>
      <c r="AE94" s="279">
        <f t="shared" si="27"/>
        <v>73.38</v>
      </c>
      <c r="AF94" s="281"/>
    </row>
    <row r="95" spans="2:32" outlineLevel="1" x14ac:dyDescent="0.25">
      <c r="B95" s="27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P2</v>
      </c>
      <c r="C95" s="273">
        <f>IF(C94&gt;0,C94+1,IF(DATE(YEAR('Basic project data'!$C$5),MONTH('Basic project data'!$C$5),1)=D95,1,0))</f>
        <v>33</v>
      </c>
      <c r="D95" s="274">
        <f t="shared" si="28"/>
        <v>45627</v>
      </c>
      <c r="E95" s="322">
        <v>1</v>
      </c>
      <c r="F95" s="193">
        <f t="shared" si="25"/>
        <v>17.916666666666668</v>
      </c>
      <c r="G95" s="325">
        <v>6518.1487402492803</v>
      </c>
      <c r="H95" s="322">
        <v>0.5</v>
      </c>
      <c r="I95" s="193">
        <f t="shared" si="26"/>
        <v>8.9583333333333339</v>
      </c>
      <c r="J95" s="325">
        <v>3259.0743701246402</v>
      </c>
      <c r="O95" s="274">
        <f t="shared" si="14"/>
        <v>45627</v>
      </c>
      <c r="P95" s="278"/>
      <c r="Q95" s="278">
        <v>5.5</v>
      </c>
      <c r="R95" s="278">
        <v>8</v>
      </c>
      <c r="S95" s="278"/>
      <c r="T95" s="278">
        <v>50.32</v>
      </c>
      <c r="U95" s="278"/>
      <c r="V95" s="278"/>
      <c r="W95" s="278"/>
      <c r="X95" s="278"/>
      <c r="Y95" s="278"/>
      <c r="Z95" s="278"/>
      <c r="AA95" s="278"/>
      <c r="AB95" s="278"/>
      <c r="AC95" s="278"/>
      <c r="AD95" s="278"/>
      <c r="AE95" s="279">
        <f t="shared" si="27"/>
        <v>63.82</v>
      </c>
      <c r="AF95" s="281"/>
    </row>
    <row r="96" spans="2:32" x14ac:dyDescent="0.25">
      <c r="B96" s="282"/>
      <c r="C96" s="283"/>
      <c r="D96" s="284">
        <f>D95</f>
        <v>45627</v>
      </c>
      <c r="E96" s="285"/>
      <c r="F96" s="286">
        <f>SUM(F84:F95)</f>
        <v>214.99999999999997</v>
      </c>
      <c r="G96" s="287">
        <f>SUM(G84:G95)</f>
        <v>78765.799712689899</v>
      </c>
      <c r="H96" s="301"/>
      <c r="I96" s="286">
        <f>SUM(I84:I95)</f>
        <v>107.49999999999999</v>
      </c>
      <c r="J96" s="287">
        <f>SUM(J84:J95)</f>
        <v>39382.89985634495</v>
      </c>
      <c r="O96" s="284">
        <f t="shared" si="14"/>
        <v>45627</v>
      </c>
      <c r="P96" s="290">
        <f>SUM(P84:P95)</f>
        <v>123.405</v>
      </c>
      <c r="Q96" s="290">
        <f>SUM(Q84:Q95)</f>
        <v>228.4</v>
      </c>
      <c r="R96" s="290">
        <f>SUM(R84:R95)</f>
        <v>202.09</v>
      </c>
      <c r="S96" s="290">
        <f>SUM(S84:S95)</f>
        <v>26.125</v>
      </c>
      <c r="T96" s="290">
        <f>SUM(T84:T95)</f>
        <v>253.14999999999998</v>
      </c>
      <c r="U96" s="290">
        <f t="shared" ref="U96:AD96" si="29">SUM(U84:U95)</f>
        <v>0</v>
      </c>
      <c r="V96" s="290">
        <f t="shared" si="29"/>
        <v>0</v>
      </c>
      <c r="W96" s="290">
        <f t="shared" si="29"/>
        <v>0</v>
      </c>
      <c r="X96" s="290">
        <f t="shared" si="29"/>
        <v>0</v>
      </c>
      <c r="Y96" s="290">
        <f t="shared" si="29"/>
        <v>0</v>
      </c>
      <c r="Z96" s="290">
        <f t="shared" si="29"/>
        <v>0</v>
      </c>
      <c r="AA96" s="290">
        <f t="shared" si="29"/>
        <v>0</v>
      </c>
      <c r="AB96" s="290">
        <f t="shared" si="29"/>
        <v>0</v>
      </c>
      <c r="AC96" s="290">
        <f t="shared" si="29"/>
        <v>0</v>
      </c>
      <c r="AD96" s="290">
        <f t="shared" si="29"/>
        <v>0</v>
      </c>
      <c r="AE96" s="290">
        <f>SUM(AE84:AE95)</f>
        <v>833.17000000000007</v>
      </c>
      <c r="AF96" s="281"/>
    </row>
    <row r="97" spans="2:32" ht="28.5" customHeight="1" x14ac:dyDescent="0.25">
      <c r="B97" s="18"/>
      <c r="C97" s="18"/>
      <c r="E97" s="280"/>
      <c r="F97" s="280"/>
      <c r="H97" s="280"/>
      <c r="I97" s="280"/>
      <c r="P97" s="289">
        <f t="shared" ref="P97:AE97" si="30">IFERROR(P96/$H$2,0)</f>
        <v>15.943798449612403</v>
      </c>
      <c r="Q97" s="289">
        <f t="shared" si="30"/>
        <v>29.50904392764858</v>
      </c>
      <c r="R97" s="289">
        <f t="shared" si="30"/>
        <v>26.109819121447028</v>
      </c>
      <c r="S97" s="289">
        <f t="shared" si="30"/>
        <v>3.3753229974160206</v>
      </c>
      <c r="T97" s="289">
        <f t="shared" si="30"/>
        <v>32.706718346253226</v>
      </c>
      <c r="U97" s="289">
        <f t="shared" si="30"/>
        <v>0</v>
      </c>
      <c r="V97" s="289">
        <f t="shared" si="30"/>
        <v>0</v>
      </c>
      <c r="W97" s="289">
        <f t="shared" si="30"/>
        <v>0</v>
      </c>
      <c r="X97" s="289">
        <f t="shared" si="30"/>
        <v>0</v>
      </c>
      <c r="Y97" s="289">
        <f t="shared" si="30"/>
        <v>0</v>
      </c>
      <c r="Z97" s="289">
        <f t="shared" si="30"/>
        <v>0</v>
      </c>
      <c r="AA97" s="289">
        <f t="shared" si="30"/>
        <v>0</v>
      </c>
      <c r="AB97" s="289">
        <f t="shared" si="30"/>
        <v>0</v>
      </c>
      <c r="AC97" s="289">
        <f t="shared" si="30"/>
        <v>0</v>
      </c>
      <c r="AD97" s="289">
        <f t="shared" si="30"/>
        <v>0</v>
      </c>
      <c r="AE97" s="289">
        <f t="shared" si="30"/>
        <v>107.64470284237727</v>
      </c>
      <c r="AF97" s="291" t="s">
        <v>326</v>
      </c>
    </row>
    <row r="98" spans="2:32" x14ac:dyDescent="0.25">
      <c r="B98" s="18"/>
      <c r="C98" s="18"/>
      <c r="E98" s="280"/>
      <c r="F98" s="280"/>
      <c r="H98" s="280"/>
      <c r="I98" s="280"/>
      <c r="P98" s="292"/>
      <c r="Q98" s="292"/>
      <c r="R98" s="292"/>
      <c r="S98" s="292"/>
      <c r="T98" s="292"/>
      <c r="U98" s="293"/>
      <c r="V98" s="294"/>
      <c r="W98" s="295"/>
      <c r="X98" s="295"/>
      <c r="Y98" s="295"/>
      <c r="Z98" s="295"/>
      <c r="AA98" s="295"/>
      <c r="AB98" s="295"/>
      <c r="AC98" s="295"/>
      <c r="AD98" s="296"/>
      <c r="AE98" s="292"/>
      <c r="AF98" s="297"/>
    </row>
    <row r="99" spans="2:32" outlineLevel="1" x14ac:dyDescent="0.25">
      <c r="B99" s="27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P2</v>
      </c>
      <c r="C99" s="273">
        <f>IF(C95&gt;0,C95+1,IF(DATE(YEAR('Basic project data'!$C$5),MONTH('Basic project data'!$C$5),1)=D99,1,0))</f>
        <v>34</v>
      </c>
      <c r="D99" s="274">
        <f>DATE(YEAR(D95),MONTH(D95)+1,DAY(D95))</f>
        <v>45658</v>
      </c>
      <c r="E99" s="323">
        <v>1</v>
      </c>
      <c r="F99" s="299">
        <f t="shared" ref="F99:F110" si="31">215/12*E99</f>
        <v>17.916666666666668</v>
      </c>
      <c r="G99" s="326">
        <v>6518.1487402492803</v>
      </c>
      <c r="H99" s="323">
        <v>0.5</v>
      </c>
      <c r="I99" s="299">
        <f t="shared" ref="I99:I110" si="32">215/12*H99</f>
        <v>8.9583333333333339</v>
      </c>
      <c r="J99" s="326">
        <v>3259.0743701246402</v>
      </c>
      <c r="O99" s="274">
        <f t="shared" si="14"/>
        <v>45658</v>
      </c>
      <c r="P99" s="278"/>
      <c r="Q99" s="278">
        <v>14.6</v>
      </c>
      <c r="R99" s="278">
        <v>28.75</v>
      </c>
      <c r="S99" s="278"/>
      <c r="T99" s="278">
        <v>36</v>
      </c>
      <c r="U99" s="278"/>
      <c r="V99" s="278"/>
      <c r="W99" s="278"/>
      <c r="X99" s="278"/>
      <c r="Y99" s="278"/>
      <c r="Z99" s="278"/>
      <c r="AA99" s="278"/>
      <c r="AB99" s="278"/>
      <c r="AC99" s="278"/>
      <c r="AD99" s="278"/>
      <c r="AE99" s="279">
        <f t="shared" ref="AE99:AE110" si="33">SUM(P99:AD99)</f>
        <v>79.349999999999994</v>
      </c>
      <c r="AF99" s="281"/>
    </row>
    <row r="100" spans="2:32" outlineLevel="1" x14ac:dyDescent="0.25">
      <c r="B100" s="27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P2</v>
      </c>
      <c r="C100" s="273">
        <f>IF(C99&gt;0,C99+1,IF(DATE(YEAR('Basic project data'!$C$5),MONTH('Basic project data'!$C$5),1)=D100,1,0))</f>
        <v>35</v>
      </c>
      <c r="D100" s="274">
        <f t="shared" ref="D100:D110" si="34">DATE(YEAR(D99),MONTH(D99)+1,DAY(D99))</f>
        <v>45689</v>
      </c>
      <c r="E100" s="322">
        <v>1</v>
      </c>
      <c r="F100" s="193">
        <f t="shared" si="31"/>
        <v>17.916666666666668</v>
      </c>
      <c r="G100" s="325">
        <v>6518.1487402492803</v>
      </c>
      <c r="H100" s="322">
        <v>0.5</v>
      </c>
      <c r="I100" s="193">
        <f t="shared" si="32"/>
        <v>8.9583333333333339</v>
      </c>
      <c r="J100" s="325">
        <v>3259.0743701246402</v>
      </c>
      <c r="O100" s="274">
        <f t="shared" si="14"/>
        <v>45689</v>
      </c>
      <c r="P100" s="278"/>
      <c r="Q100" s="278">
        <v>21.5</v>
      </c>
      <c r="R100" s="278">
        <v>18</v>
      </c>
      <c r="S100" s="278"/>
      <c r="T100" s="278">
        <v>36.5</v>
      </c>
      <c r="U100" s="278"/>
      <c r="V100" s="278"/>
      <c r="W100" s="278"/>
      <c r="X100" s="278"/>
      <c r="Y100" s="278"/>
      <c r="Z100" s="278"/>
      <c r="AA100" s="278"/>
      <c r="AB100" s="278"/>
      <c r="AC100" s="278"/>
      <c r="AD100" s="278"/>
      <c r="AE100" s="279">
        <f t="shared" si="33"/>
        <v>76</v>
      </c>
      <c r="AF100" s="281"/>
    </row>
    <row r="101" spans="2:32" outlineLevel="1" x14ac:dyDescent="0.25">
      <c r="B101" s="27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P2</v>
      </c>
      <c r="C101" s="273">
        <f>IF(C100&gt;0,C100+1,IF(DATE(YEAR('Basic project data'!$C$5),MONTH('Basic project data'!$C$5),1)=D101,1,0))</f>
        <v>36</v>
      </c>
      <c r="D101" s="274">
        <f t="shared" si="34"/>
        <v>45717</v>
      </c>
      <c r="E101" s="322">
        <v>1</v>
      </c>
      <c r="F101" s="193">
        <f t="shared" si="31"/>
        <v>17.916666666666668</v>
      </c>
      <c r="G101" s="325">
        <v>6518.1487402492803</v>
      </c>
      <c r="H101" s="322">
        <v>0.5</v>
      </c>
      <c r="I101" s="193">
        <f t="shared" si="32"/>
        <v>8.9583333333333339</v>
      </c>
      <c r="J101" s="325">
        <v>3259.0743701246402</v>
      </c>
      <c r="O101" s="274">
        <f t="shared" si="14"/>
        <v>45717</v>
      </c>
      <c r="P101" s="278"/>
      <c r="Q101" s="278">
        <v>10.125</v>
      </c>
      <c r="R101" s="278">
        <v>38.5</v>
      </c>
      <c r="S101" s="278"/>
      <c r="T101" s="278">
        <v>27.5</v>
      </c>
      <c r="U101" s="278"/>
      <c r="V101" s="278"/>
      <c r="W101" s="278"/>
      <c r="X101" s="278"/>
      <c r="Y101" s="278"/>
      <c r="Z101" s="278"/>
      <c r="AA101" s="278"/>
      <c r="AB101" s="278"/>
      <c r="AC101" s="278"/>
      <c r="AD101" s="278"/>
      <c r="AE101" s="279">
        <f t="shared" si="33"/>
        <v>76.125</v>
      </c>
      <c r="AF101" s="281"/>
    </row>
    <row r="102" spans="2:32" outlineLevel="1" x14ac:dyDescent="0.25">
      <c r="B102" s="27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73">
        <f>IF(C101&gt;0,C101+1,IF(DATE(YEAR('Basic project data'!$C$5),MONTH('Basic project data'!$C$5),1)=D102,1,0))</f>
        <v>37</v>
      </c>
      <c r="D102" s="274">
        <f t="shared" si="34"/>
        <v>45748</v>
      </c>
      <c r="E102" s="275"/>
      <c r="F102" s="193">
        <f t="shared" si="31"/>
        <v>0</v>
      </c>
      <c r="G102" s="277"/>
      <c r="H102" s="275"/>
      <c r="I102" s="193">
        <f t="shared" si="32"/>
        <v>0</v>
      </c>
      <c r="J102" s="277"/>
      <c r="O102" s="274">
        <f t="shared" si="14"/>
        <v>45748</v>
      </c>
      <c r="P102" s="278"/>
      <c r="Q102" s="278"/>
      <c r="R102" s="278"/>
      <c r="S102" s="278"/>
      <c r="T102" s="278"/>
      <c r="U102" s="278"/>
      <c r="V102" s="278"/>
      <c r="W102" s="278"/>
      <c r="X102" s="278"/>
      <c r="Y102" s="278"/>
      <c r="Z102" s="278"/>
      <c r="AA102" s="278"/>
      <c r="AB102" s="278"/>
      <c r="AC102" s="278"/>
      <c r="AD102" s="278"/>
      <c r="AE102" s="279">
        <f t="shared" si="33"/>
        <v>0</v>
      </c>
      <c r="AF102" s="281"/>
    </row>
    <row r="103" spans="2:32" outlineLevel="1" x14ac:dyDescent="0.25">
      <c r="B103" s="27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73">
        <f>IF(C102&gt;0,C102+1,IF(DATE(YEAR('Basic project data'!$C$5),MONTH('Basic project data'!$C$5),1)=D103,1,0))</f>
        <v>38</v>
      </c>
      <c r="D103" s="274">
        <f t="shared" si="34"/>
        <v>45778</v>
      </c>
      <c r="E103" s="275"/>
      <c r="F103" s="193">
        <f t="shared" si="31"/>
        <v>0</v>
      </c>
      <c r="G103" s="277"/>
      <c r="H103" s="275"/>
      <c r="I103" s="193">
        <f t="shared" si="32"/>
        <v>0</v>
      </c>
      <c r="J103" s="277"/>
      <c r="O103" s="274">
        <f t="shared" si="14"/>
        <v>45778</v>
      </c>
      <c r="P103" s="278"/>
      <c r="Q103" s="278"/>
      <c r="R103" s="278"/>
      <c r="S103" s="278"/>
      <c r="T103" s="278"/>
      <c r="U103" s="278"/>
      <c r="V103" s="278"/>
      <c r="W103" s="278"/>
      <c r="X103" s="278"/>
      <c r="Y103" s="278"/>
      <c r="Z103" s="278"/>
      <c r="AA103" s="278"/>
      <c r="AB103" s="278"/>
      <c r="AC103" s="278"/>
      <c r="AD103" s="278"/>
      <c r="AE103" s="279">
        <f t="shared" si="33"/>
        <v>0</v>
      </c>
      <c r="AF103" s="281"/>
    </row>
    <row r="104" spans="2:32" outlineLevel="1" x14ac:dyDescent="0.25">
      <c r="B104" s="27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73">
        <f>IF(C103&gt;0,C103+1,IF(DATE(YEAR('Basic project data'!$C$5),MONTH('Basic project data'!$C$5),1)=D104,1,0))</f>
        <v>39</v>
      </c>
      <c r="D104" s="274">
        <f t="shared" si="34"/>
        <v>45809</v>
      </c>
      <c r="E104" s="275"/>
      <c r="F104" s="193">
        <f t="shared" si="31"/>
        <v>0</v>
      </c>
      <c r="G104" s="277"/>
      <c r="H104" s="275"/>
      <c r="I104" s="193">
        <f t="shared" si="32"/>
        <v>0</v>
      </c>
      <c r="J104" s="277"/>
      <c r="O104" s="274">
        <f t="shared" si="14"/>
        <v>45809</v>
      </c>
      <c r="P104" s="278"/>
      <c r="Q104" s="278"/>
      <c r="R104" s="278"/>
      <c r="S104" s="278"/>
      <c r="T104" s="278"/>
      <c r="U104" s="278"/>
      <c r="V104" s="278"/>
      <c r="W104" s="278"/>
      <c r="X104" s="278"/>
      <c r="Y104" s="278"/>
      <c r="Z104" s="278"/>
      <c r="AA104" s="278"/>
      <c r="AB104" s="278"/>
      <c r="AC104" s="278"/>
      <c r="AD104" s="278"/>
      <c r="AE104" s="279">
        <f t="shared" si="33"/>
        <v>0</v>
      </c>
      <c r="AF104" s="281"/>
    </row>
    <row r="105" spans="2:32" outlineLevel="1" x14ac:dyDescent="0.25">
      <c r="B105" s="27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73">
        <f>IF(C104&gt;0,C104+1,IF(DATE(YEAR('Basic project data'!$C$5),MONTH('Basic project data'!$C$5),1)=D105,1,0))</f>
        <v>40</v>
      </c>
      <c r="D105" s="274">
        <f t="shared" si="34"/>
        <v>45839</v>
      </c>
      <c r="E105" s="275"/>
      <c r="F105" s="193">
        <f t="shared" si="31"/>
        <v>0</v>
      </c>
      <c r="G105" s="277"/>
      <c r="H105" s="275"/>
      <c r="I105" s="193">
        <f t="shared" si="32"/>
        <v>0</v>
      </c>
      <c r="J105" s="277"/>
      <c r="O105" s="274">
        <f t="shared" si="14"/>
        <v>45839</v>
      </c>
      <c r="P105" s="278"/>
      <c r="Q105" s="278"/>
      <c r="R105" s="278"/>
      <c r="S105" s="278"/>
      <c r="T105" s="278"/>
      <c r="U105" s="278"/>
      <c r="V105" s="278"/>
      <c r="W105" s="278"/>
      <c r="X105" s="278"/>
      <c r="Y105" s="278"/>
      <c r="Z105" s="278"/>
      <c r="AA105" s="278"/>
      <c r="AB105" s="278"/>
      <c r="AC105" s="278"/>
      <c r="AD105" s="278"/>
      <c r="AE105" s="279">
        <f t="shared" si="33"/>
        <v>0</v>
      </c>
      <c r="AF105" s="281"/>
    </row>
    <row r="106" spans="2:32" outlineLevel="1" x14ac:dyDescent="0.25">
      <c r="B106" s="27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73">
        <f>IF(C105&gt;0,C105+1,IF(DATE(YEAR('Basic project data'!$C$5),MONTH('Basic project data'!$C$5),1)=D106,1,0))</f>
        <v>41</v>
      </c>
      <c r="D106" s="274">
        <f t="shared" si="34"/>
        <v>45870</v>
      </c>
      <c r="E106" s="275"/>
      <c r="F106" s="193">
        <f t="shared" si="31"/>
        <v>0</v>
      </c>
      <c r="G106" s="277"/>
      <c r="H106" s="275"/>
      <c r="I106" s="193">
        <f t="shared" si="32"/>
        <v>0</v>
      </c>
      <c r="J106" s="277"/>
      <c r="O106" s="274">
        <f t="shared" si="14"/>
        <v>45870</v>
      </c>
      <c r="P106" s="278"/>
      <c r="Q106" s="278"/>
      <c r="R106" s="278"/>
      <c r="S106" s="278"/>
      <c r="T106" s="278"/>
      <c r="U106" s="278"/>
      <c r="V106" s="278"/>
      <c r="W106" s="278"/>
      <c r="X106" s="278"/>
      <c r="Y106" s="278"/>
      <c r="Z106" s="278"/>
      <c r="AA106" s="278"/>
      <c r="AB106" s="278"/>
      <c r="AC106" s="278"/>
      <c r="AD106" s="278"/>
      <c r="AE106" s="279">
        <f t="shared" si="33"/>
        <v>0</v>
      </c>
      <c r="AF106" s="281"/>
    </row>
    <row r="107" spans="2:32" outlineLevel="1" x14ac:dyDescent="0.25">
      <c r="B107" s="27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73">
        <f>IF(C106&gt;0,C106+1,IF(DATE(YEAR('Basic project data'!$C$5),MONTH('Basic project data'!$C$5),1)=D107,1,0))</f>
        <v>42</v>
      </c>
      <c r="D107" s="274">
        <f t="shared" si="34"/>
        <v>45901</v>
      </c>
      <c r="E107" s="275"/>
      <c r="F107" s="193">
        <f t="shared" si="31"/>
        <v>0</v>
      </c>
      <c r="G107" s="277"/>
      <c r="H107" s="275"/>
      <c r="I107" s="193">
        <f t="shared" si="32"/>
        <v>0</v>
      </c>
      <c r="J107" s="277"/>
      <c r="O107" s="274">
        <f t="shared" si="14"/>
        <v>45901</v>
      </c>
      <c r="P107" s="278"/>
      <c r="Q107" s="278"/>
      <c r="R107" s="278"/>
      <c r="S107" s="278"/>
      <c r="T107" s="278"/>
      <c r="U107" s="278"/>
      <c r="V107" s="278"/>
      <c r="W107" s="278"/>
      <c r="X107" s="278"/>
      <c r="Y107" s="278"/>
      <c r="Z107" s="278"/>
      <c r="AA107" s="278"/>
      <c r="AB107" s="278"/>
      <c r="AC107" s="278"/>
      <c r="AD107" s="278"/>
      <c r="AE107" s="279">
        <f t="shared" si="33"/>
        <v>0</v>
      </c>
      <c r="AF107" s="281"/>
    </row>
    <row r="108" spans="2:32" outlineLevel="1" x14ac:dyDescent="0.25">
      <c r="B108" s="27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73">
        <f>IF(C107&gt;0,C107+1,IF(DATE(YEAR('Basic project data'!$C$5),MONTH('Basic project data'!$C$5),1)=D108,1,0))</f>
        <v>43</v>
      </c>
      <c r="D108" s="274">
        <f t="shared" si="34"/>
        <v>45931</v>
      </c>
      <c r="E108" s="275"/>
      <c r="F108" s="193">
        <f t="shared" si="31"/>
        <v>0</v>
      </c>
      <c r="G108" s="277"/>
      <c r="H108" s="275"/>
      <c r="I108" s="193">
        <f t="shared" si="32"/>
        <v>0</v>
      </c>
      <c r="J108" s="277"/>
      <c r="O108" s="274">
        <f t="shared" si="14"/>
        <v>45931</v>
      </c>
      <c r="P108" s="278"/>
      <c r="Q108" s="278"/>
      <c r="R108" s="278"/>
      <c r="S108" s="278"/>
      <c r="T108" s="278"/>
      <c r="U108" s="278"/>
      <c r="V108" s="278"/>
      <c r="W108" s="278"/>
      <c r="X108" s="278"/>
      <c r="Y108" s="278"/>
      <c r="Z108" s="278"/>
      <c r="AA108" s="278"/>
      <c r="AB108" s="278"/>
      <c r="AC108" s="278"/>
      <c r="AD108" s="278"/>
      <c r="AE108" s="279">
        <f t="shared" si="33"/>
        <v>0</v>
      </c>
      <c r="AF108" s="281"/>
    </row>
    <row r="109" spans="2:32" outlineLevel="1" x14ac:dyDescent="0.25">
      <c r="B109" s="27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73">
        <f>IF(C108&gt;0,C108+1,IF(DATE(YEAR('Basic project data'!$C$5),MONTH('Basic project data'!$C$5),1)=D109,1,0))</f>
        <v>44</v>
      </c>
      <c r="D109" s="274">
        <f t="shared" si="34"/>
        <v>45962</v>
      </c>
      <c r="E109" s="275"/>
      <c r="F109" s="193">
        <f t="shared" si="31"/>
        <v>0</v>
      </c>
      <c r="G109" s="277"/>
      <c r="H109" s="275"/>
      <c r="I109" s="193">
        <f t="shared" si="32"/>
        <v>0</v>
      </c>
      <c r="J109" s="277"/>
      <c r="O109" s="274">
        <f t="shared" si="14"/>
        <v>45962</v>
      </c>
      <c r="P109" s="278"/>
      <c r="Q109" s="278"/>
      <c r="R109" s="278"/>
      <c r="S109" s="278"/>
      <c r="T109" s="278"/>
      <c r="U109" s="278"/>
      <c r="V109" s="278"/>
      <c r="W109" s="278"/>
      <c r="X109" s="278"/>
      <c r="Y109" s="278"/>
      <c r="Z109" s="278"/>
      <c r="AA109" s="278"/>
      <c r="AB109" s="278"/>
      <c r="AC109" s="278"/>
      <c r="AD109" s="278"/>
      <c r="AE109" s="279">
        <f t="shared" si="33"/>
        <v>0</v>
      </c>
      <c r="AF109" s="281"/>
    </row>
    <row r="110" spans="2:32" outlineLevel="1" x14ac:dyDescent="0.25">
      <c r="B110" s="27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73">
        <f>IF(C109&gt;0,C109+1,IF(DATE(YEAR('Basic project data'!$C$5),MONTH('Basic project data'!$C$5),1)=D110,1,0))</f>
        <v>45</v>
      </c>
      <c r="D110" s="274">
        <f t="shared" si="34"/>
        <v>45992</v>
      </c>
      <c r="E110" s="275"/>
      <c r="F110" s="193">
        <f t="shared" si="31"/>
        <v>0</v>
      </c>
      <c r="G110" s="277"/>
      <c r="H110" s="275"/>
      <c r="I110" s="193">
        <f t="shared" si="32"/>
        <v>0</v>
      </c>
      <c r="J110" s="277"/>
      <c r="O110" s="274">
        <f t="shared" si="14"/>
        <v>45992</v>
      </c>
      <c r="P110" s="278"/>
      <c r="Q110" s="278"/>
      <c r="R110" s="278"/>
      <c r="S110" s="278"/>
      <c r="T110" s="278"/>
      <c r="U110" s="278"/>
      <c r="V110" s="278"/>
      <c r="W110" s="278"/>
      <c r="X110" s="278"/>
      <c r="Y110" s="278"/>
      <c r="Z110" s="278"/>
      <c r="AA110" s="278"/>
      <c r="AB110" s="278"/>
      <c r="AC110" s="278"/>
      <c r="AD110" s="278"/>
      <c r="AE110" s="279">
        <f t="shared" si="33"/>
        <v>0</v>
      </c>
      <c r="AF110" s="281"/>
    </row>
    <row r="111" spans="2:32" x14ac:dyDescent="0.25">
      <c r="B111" s="282"/>
      <c r="C111" s="283"/>
      <c r="D111" s="284">
        <f>D110</f>
        <v>45992</v>
      </c>
      <c r="E111" s="285"/>
      <c r="F111" s="286">
        <f>SUM(F99:F110)</f>
        <v>53.75</v>
      </c>
      <c r="G111" s="287">
        <f>SUM(G99:G110)</f>
        <v>19554.446220747843</v>
      </c>
      <c r="H111" s="288"/>
      <c r="I111" s="286">
        <f>SUM(I99:I110)</f>
        <v>26.875</v>
      </c>
      <c r="J111" s="287">
        <f>SUM(J99:J110)</f>
        <v>9777.2231103739214</v>
      </c>
      <c r="O111" s="284">
        <f t="shared" si="14"/>
        <v>45992</v>
      </c>
      <c r="P111" s="290">
        <f>SUM(P99:P110)</f>
        <v>0</v>
      </c>
      <c r="Q111" s="290">
        <f>SUM(Q99:Q110)</f>
        <v>46.225000000000001</v>
      </c>
      <c r="R111" s="290">
        <f>SUM(R99:R110)</f>
        <v>85.25</v>
      </c>
      <c r="S111" s="290">
        <f>SUM(S99:S110)</f>
        <v>0</v>
      </c>
      <c r="T111" s="290">
        <f>SUM(T99:T110)</f>
        <v>100</v>
      </c>
      <c r="U111" s="290">
        <f t="shared" ref="U111:AD111" si="35">SUM(U99:U110)</f>
        <v>0</v>
      </c>
      <c r="V111" s="290">
        <f t="shared" si="35"/>
        <v>0</v>
      </c>
      <c r="W111" s="290">
        <f t="shared" si="35"/>
        <v>0</v>
      </c>
      <c r="X111" s="290">
        <f t="shared" si="35"/>
        <v>0</v>
      </c>
      <c r="Y111" s="290">
        <f t="shared" si="35"/>
        <v>0</v>
      </c>
      <c r="Z111" s="290">
        <f t="shared" si="35"/>
        <v>0</v>
      </c>
      <c r="AA111" s="290">
        <f t="shared" si="35"/>
        <v>0</v>
      </c>
      <c r="AB111" s="290">
        <f t="shared" si="35"/>
        <v>0</v>
      </c>
      <c r="AC111" s="290">
        <f t="shared" si="35"/>
        <v>0</v>
      </c>
      <c r="AD111" s="290">
        <f t="shared" si="35"/>
        <v>0</v>
      </c>
      <c r="AE111" s="290">
        <f>SUM(AE99:AE110)</f>
        <v>231.47499999999999</v>
      </c>
      <c r="AF111" s="281"/>
    </row>
    <row r="112" spans="2:32" ht="28.5" customHeight="1" x14ac:dyDescent="0.25">
      <c r="B112" s="18"/>
      <c r="C112" s="18"/>
      <c r="E112" s="280"/>
      <c r="F112" s="280"/>
      <c r="H112" s="280"/>
      <c r="I112" s="280"/>
      <c r="P112" s="289">
        <f t="shared" ref="P112:AE112" si="36">IFERROR(P111/$H$2,0)</f>
        <v>0</v>
      </c>
      <c r="Q112" s="289">
        <f t="shared" si="36"/>
        <v>5.9722222222222223</v>
      </c>
      <c r="R112" s="289">
        <f t="shared" si="36"/>
        <v>11.01421188630491</v>
      </c>
      <c r="S112" s="289">
        <f t="shared" si="36"/>
        <v>0</v>
      </c>
      <c r="T112" s="289">
        <f t="shared" si="36"/>
        <v>12.919896640826874</v>
      </c>
      <c r="U112" s="289">
        <f t="shared" si="36"/>
        <v>0</v>
      </c>
      <c r="V112" s="289">
        <f t="shared" si="36"/>
        <v>0</v>
      </c>
      <c r="W112" s="289">
        <f t="shared" si="36"/>
        <v>0</v>
      </c>
      <c r="X112" s="289">
        <f t="shared" si="36"/>
        <v>0</v>
      </c>
      <c r="Y112" s="289">
        <f t="shared" si="36"/>
        <v>0</v>
      </c>
      <c r="Z112" s="289">
        <f t="shared" si="36"/>
        <v>0</v>
      </c>
      <c r="AA112" s="289">
        <f t="shared" si="36"/>
        <v>0</v>
      </c>
      <c r="AB112" s="289">
        <f t="shared" si="36"/>
        <v>0</v>
      </c>
      <c r="AC112" s="289">
        <f t="shared" si="36"/>
        <v>0</v>
      </c>
      <c r="AD112" s="289">
        <f t="shared" si="36"/>
        <v>0</v>
      </c>
      <c r="AE112" s="289">
        <f t="shared" si="36"/>
        <v>29.906330749354005</v>
      </c>
      <c r="AF112" s="291" t="s">
        <v>326</v>
      </c>
    </row>
    <row r="113" spans="2:32" x14ac:dyDescent="0.25">
      <c r="B113" s="18"/>
      <c r="C113" s="18"/>
      <c r="E113" s="280"/>
      <c r="F113" s="280"/>
      <c r="H113" s="280"/>
      <c r="I113" s="280"/>
      <c r="P113" s="292"/>
      <c r="Q113" s="292"/>
      <c r="R113" s="292"/>
      <c r="S113" s="292"/>
      <c r="T113" s="292"/>
      <c r="U113" s="293"/>
      <c r="V113" s="294"/>
      <c r="W113" s="295"/>
      <c r="X113" s="295"/>
      <c r="Y113" s="295"/>
      <c r="Z113" s="295"/>
      <c r="AA113" s="295"/>
      <c r="AB113" s="295"/>
      <c r="AC113" s="295"/>
      <c r="AD113" s="296"/>
      <c r="AE113" s="292"/>
      <c r="AF113" s="297"/>
    </row>
    <row r="114" spans="2:32" outlineLevel="1" x14ac:dyDescent="0.25">
      <c r="B114" s="27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73">
        <f>IF(C110&gt;0,C110+1,IF(DATE(YEAR('Basic project data'!$C$5),MONTH('Basic project data'!$C$5),1)=D114,1,0))</f>
        <v>46</v>
      </c>
      <c r="D114" s="274">
        <f>DATE(YEAR(D110),MONTH(D110)+1,DAY(D110))</f>
        <v>46023</v>
      </c>
      <c r="E114" s="298"/>
      <c r="F114" s="299">
        <f t="shared" ref="F114:F125" si="37">215/12*E114</f>
        <v>0</v>
      </c>
      <c r="G114" s="300"/>
      <c r="H114" s="298"/>
      <c r="I114" s="193">
        <f t="shared" ref="I114:I125" si="38">215/12*H114</f>
        <v>0</v>
      </c>
      <c r="J114" s="300"/>
      <c r="O114" s="274">
        <f t="shared" ref="O114:O156" si="39">D114</f>
        <v>46023</v>
      </c>
      <c r="P114" s="278"/>
      <c r="Q114" s="278"/>
      <c r="R114" s="278"/>
      <c r="S114" s="278"/>
      <c r="T114" s="278"/>
      <c r="U114" s="278"/>
      <c r="V114" s="278"/>
      <c r="W114" s="278"/>
      <c r="X114" s="278"/>
      <c r="Y114" s="278"/>
      <c r="Z114" s="278"/>
      <c r="AA114" s="278"/>
      <c r="AB114" s="278"/>
      <c r="AC114" s="278"/>
      <c r="AD114" s="278"/>
      <c r="AE114" s="279">
        <f t="shared" ref="AE114:AE125" si="40">SUM(P114:AD114)</f>
        <v>0</v>
      </c>
      <c r="AF114" s="281"/>
    </row>
    <row r="115" spans="2:32" outlineLevel="1" x14ac:dyDescent="0.25">
      <c r="B115" s="27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73">
        <f>IF(C114&gt;0,C114+1,IF(DATE(YEAR('Basic project data'!$C$5),MONTH('Basic project data'!$C$5),1)=D115,1,0))</f>
        <v>47</v>
      </c>
      <c r="D115" s="274">
        <f t="shared" ref="D115:D125" si="41">DATE(YEAR(D114),MONTH(D114)+1,DAY(D114))</f>
        <v>46054</v>
      </c>
      <c r="E115" s="275"/>
      <c r="F115" s="193">
        <f t="shared" si="37"/>
        <v>0</v>
      </c>
      <c r="G115" s="277"/>
      <c r="H115" s="275"/>
      <c r="I115" s="193">
        <f t="shared" si="38"/>
        <v>0</v>
      </c>
      <c r="J115" s="277"/>
      <c r="O115" s="274">
        <f t="shared" si="39"/>
        <v>46054</v>
      </c>
      <c r="P115" s="278"/>
      <c r="Q115" s="278"/>
      <c r="R115" s="278"/>
      <c r="S115" s="278"/>
      <c r="T115" s="278"/>
      <c r="U115" s="278"/>
      <c r="V115" s="278"/>
      <c r="W115" s="278"/>
      <c r="X115" s="278"/>
      <c r="Y115" s="278"/>
      <c r="Z115" s="278"/>
      <c r="AA115" s="278"/>
      <c r="AB115" s="278"/>
      <c r="AC115" s="278"/>
      <c r="AD115" s="278"/>
      <c r="AE115" s="279">
        <f t="shared" si="40"/>
        <v>0</v>
      </c>
      <c r="AF115" s="281"/>
    </row>
    <row r="116" spans="2:32" outlineLevel="1" x14ac:dyDescent="0.25">
      <c r="B116" s="27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73">
        <f>IF(C115&gt;0,C115+1,IF(DATE(YEAR('Basic project data'!$C$5),MONTH('Basic project data'!$C$5),1)=D116,1,0))</f>
        <v>48</v>
      </c>
      <c r="D116" s="274">
        <f t="shared" si="41"/>
        <v>46082</v>
      </c>
      <c r="E116" s="275"/>
      <c r="F116" s="193">
        <f t="shared" si="37"/>
        <v>0</v>
      </c>
      <c r="G116" s="277"/>
      <c r="H116" s="275"/>
      <c r="I116" s="193">
        <f t="shared" si="38"/>
        <v>0</v>
      </c>
      <c r="J116" s="277"/>
      <c r="O116" s="274">
        <f t="shared" si="39"/>
        <v>46082</v>
      </c>
      <c r="P116" s="278"/>
      <c r="Q116" s="278"/>
      <c r="R116" s="278"/>
      <c r="S116" s="278"/>
      <c r="T116" s="278"/>
      <c r="U116" s="278"/>
      <c r="V116" s="278"/>
      <c r="W116" s="278"/>
      <c r="X116" s="278"/>
      <c r="Y116" s="278"/>
      <c r="Z116" s="278"/>
      <c r="AA116" s="278"/>
      <c r="AB116" s="278"/>
      <c r="AC116" s="278"/>
      <c r="AD116" s="278"/>
      <c r="AE116" s="279">
        <f t="shared" si="40"/>
        <v>0</v>
      </c>
      <c r="AF116" s="281"/>
    </row>
    <row r="117" spans="2:32" outlineLevel="1" x14ac:dyDescent="0.25">
      <c r="B117" s="27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73">
        <f>IF(C116&gt;0,C116+1,IF(DATE(YEAR('Basic project data'!$C$5),MONTH('Basic project data'!$C$5),1)=D117,1,0))</f>
        <v>49</v>
      </c>
      <c r="D117" s="274">
        <f t="shared" si="41"/>
        <v>46113</v>
      </c>
      <c r="E117" s="275"/>
      <c r="F117" s="193">
        <f t="shared" si="37"/>
        <v>0</v>
      </c>
      <c r="G117" s="277"/>
      <c r="H117" s="275"/>
      <c r="I117" s="193">
        <f t="shared" si="38"/>
        <v>0</v>
      </c>
      <c r="J117" s="277"/>
      <c r="O117" s="274">
        <f t="shared" si="39"/>
        <v>46113</v>
      </c>
      <c r="P117" s="278"/>
      <c r="Q117" s="278"/>
      <c r="R117" s="278"/>
      <c r="S117" s="278"/>
      <c r="T117" s="278"/>
      <c r="U117" s="278"/>
      <c r="V117" s="278"/>
      <c r="W117" s="278"/>
      <c r="X117" s="278"/>
      <c r="Y117" s="278"/>
      <c r="Z117" s="278"/>
      <c r="AA117" s="278"/>
      <c r="AB117" s="278"/>
      <c r="AC117" s="278"/>
      <c r="AD117" s="278"/>
      <c r="AE117" s="279">
        <f t="shared" si="40"/>
        <v>0</v>
      </c>
      <c r="AF117" s="281"/>
    </row>
    <row r="118" spans="2:32" outlineLevel="1" x14ac:dyDescent="0.25">
      <c r="B118" s="27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73">
        <f>IF(C117&gt;0,C117+1,IF(DATE(YEAR('Basic project data'!$C$5),MONTH('Basic project data'!$C$5),1)=D118,1,0))</f>
        <v>50</v>
      </c>
      <c r="D118" s="274">
        <f t="shared" si="41"/>
        <v>46143</v>
      </c>
      <c r="E118" s="275"/>
      <c r="F118" s="193">
        <f t="shared" si="37"/>
        <v>0</v>
      </c>
      <c r="G118" s="277"/>
      <c r="H118" s="275"/>
      <c r="I118" s="193">
        <f t="shared" si="38"/>
        <v>0</v>
      </c>
      <c r="J118" s="277"/>
      <c r="O118" s="274">
        <f t="shared" si="39"/>
        <v>46143</v>
      </c>
      <c r="P118" s="278"/>
      <c r="Q118" s="278"/>
      <c r="R118" s="278"/>
      <c r="S118" s="278"/>
      <c r="T118" s="278"/>
      <c r="U118" s="278"/>
      <c r="V118" s="278"/>
      <c r="W118" s="278"/>
      <c r="X118" s="278"/>
      <c r="Y118" s="278"/>
      <c r="Z118" s="278"/>
      <c r="AA118" s="278"/>
      <c r="AB118" s="278"/>
      <c r="AC118" s="278"/>
      <c r="AD118" s="278"/>
      <c r="AE118" s="279">
        <f t="shared" si="40"/>
        <v>0</v>
      </c>
      <c r="AF118" s="281"/>
    </row>
    <row r="119" spans="2:32" outlineLevel="1" x14ac:dyDescent="0.25">
      <c r="B119" s="27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73">
        <f>IF(C118&gt;0,C118+1,IF(DATE(YEAR('Basic project data'!$C$5),MONTH('Basic project data'!$C$5),1)=D119,1,0))</f>
        <v>51</v>
      </c>
      <c r="D119" s="274">
        <f t="shared" si="41"/>
        <v>46174</v>
      </c>
      <c r="E119" s="275"/>
      <c r="F119" s="193">
        <f t="shared" si="37"/>
        <v>0</v>
      </c>
      <c r="G119" s="277"/>
      <c r="H119" s="275"/>
      <c r="I119" s="193">
        <f t="shared" si="38"/>
        <v>0</v>
      </c>
      <c r="J119" s="277"/>
      <c r="O119" s="274">
        <f t="shared" si="39"/>
        <v>46174</v>
      </c>
      <c r="P119" s="278"/>
      <c r="Q119" s="278"/>
      <c r="R119" s="278"/>
      <c r="S119" s="278"/>
      <c r="T119" s="278"/>
      <c r="U119" s="278"/>
      <c r="V119" s="278"/>
      <c r="W119" s="278"/>
      <c r="X119" s="278"/>
      <c r="Y119" s="278"/>
      <c r="Z119" s="278"/>
      <c r="AA119" s="278"/>
      <c r="AB119" s="278"/>
      <c r="AC119" s="278"/>
      <c r="AD119" s="278"/>
      <c r="AE119" s="279">
        <f t="shared" si="40"/>
        <v>0</v>
      </c>
      <c r="AF119" s="281"/>
    </row>
    <row r="120" spans="2:32" outlineLevel="1" x14ac:dyDescent="0.25">
      <c r="B120" s="27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73">
        <f>IF(C119&gt;0,C119+1,IF(DATE(YEAR('Basic project data'!$C$5),MONTH('Basic project data'!$C$5),1)=D120,1,0))</f>
        <v>52</v>
      </c>
      <c r="D120" s="274">
        <f t="shared" si="41"/>
        <v>46204</v>
      </c>
      <c r="E120" s="275"/>
      <c r="F120" s="193">
        <f t="shared" si="37"/>
        <v>0</v>
      </c>
      <c r="G120" s="277"/>
      <c r="H120" s="275"/>
      <c r="I120" s="193">
        <f t="shared" si="38"/>
        <v>0</v>
      </c>
      <c r="J120" s="277"/>
      <c r="O120" s="274">
        <f t="shared" si="39"/>
        <v>46204</v>
      </c>
      <c r="P120" s="278"/>
      <c r="Q120" s="278"/>
      <c r="R120" s="278"/>
      <c r="S120" s="278"/>
      <c r="T120" s="278"/>
      <c r="U120" s="278"/>
      <c r="V120" s="278"/>
      <c r="W120" s="278"/>
      <c r="X120" s="278"/>
      <c r="Y120" s="278"/>
      <c r="Z120" s="278"/>
      <c r="AA120" s="278"/>
      <c r="AB120" s="278"/>
      <c r="AC120" s="278"/>
      <c r="AD120" s="278"/>
      <c r="AE120" s="279">
        <f t="shared" si="40"/>
        <v>0</v>
      </c>
      <c r="AF120" s="281"/>
    </row>
    <row r="121" spans="2:32" outlineLevel="1" x14ac:dyDescent="0.25">
      <c r="B121" s="27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73">
        <f>IF(C120&gt;0,C120+1,IF(DATE(YEAR('Basic project data'!$C$5),MONTH('Basic project data'!$C$5),1)=D121,1,0))</f>
        <v>53</v>
      </c>
      <c r="D121" s="274">
        <f t="shared" si="41"/>
        <v>46235</v>
      </c>
      <c r="E121" s="275"/>
      <c r="F121" s="193">
        <f t="shared" si="37"/>
        <v>0</v>
      </c>
      <c r="G121" s="277"/>
      <c r="H121" s="275"/>
      <c r="I121" s="193">
        <f t="shared" si="38"/>
        <v>0</v>
      </c>
      <c r="J121" s="277"/>
      <c r="O121" s="274">
        <f t="shared" si="39"/>
        <v>46235</v>
      </c>
      <c r="P121" s="278"/>
      <c r="Q121" s="278"/>
      <c r="R121" s="278"/>
      <c r="S121" s="278"/>
      <c r="T121" s="278"/>
      <c r="U121" s="278"/>
      <c r="V121" s="278"/>
      <c r="W121" s="278"/>
      <c r="X121" s="278"/>
      <c r="Y121" s="278"/>
      <c r="Z121" s="278"/>
      <c r="AA121" s="278"/>
      <c r="AB121" s="278"/>
      <c r="AC121" s="278"/>
      <c r="AD121" s="278"/>
      <c r="AE121" s="279">
        <f t="shared" si="40"/>
        <v>0</v>
      </c>
      <c r="AF121" s="281"/>
    </row>
    <row r="122" spans="2:32" outlineLevel="1" x14ac:dyDescent="0.25">
      <c r="B122" s="27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73">
        <f>IF(C121&gt;0,C121+1,IF(DATE(YEAR('Basic project data'!$C$5),MONTH('Basic project data'!$C$5),1)=D122,1,0))</f>
        <v>54</v>
      </c>
      <c r="D122" s="274">
        <f t="shared" si="41"/>
        <v>46266</v>
      </c>
      <c r="E122" s="275"/>
      <c r="F122" s="193">
        <f t="shared" si="37"/>
        <v>0</v>
      </c>
      <c r="G122" s="277"/>
      <c r="H122" s="275"/>
      <c r="I122" s="193">
        <f t="shared" si="38"/>
        <v>0</v>
      </c>
      <c r="J122" s="277"/>
      <c r="O122" s="274">
        <f t="shared" si="39"/>
        <v>46266</v>
      </c>
      <c r="P122" s="278"/>
      <c r="Q122" s="278"/>
      <c r="R122" s="278"/>
      <c r="S122" s="278"/>
      <c r="T122" s="278"/>
      <c r="U122" s="278"/>
      <c r="V122" s="278"/>
      <c r="W122" s="278"/>
      <c r="X122" s="278"/>
      <c r="Y122" s="278"/>
      <c r="Z122" s="278"/>
      <c r="AA122" s="278"/>
      <c r="AB122" s="278"/>
      <c r="AC122" s="278"/>
      <c r="AD122" s="278"/>
      <c r="AE122" s="279">
        <f t="shared" si="40"/>
        <v>0</v>
      </c>
      <c r="AF122" s="281"/>
    </row>
    <row r="123" spans="2:32" outlineLevel="1" x14ac:dyDescent="0.25">
      <c r="B123" s="27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73">
        <f>IF(C122&gt;0,C122+1,IF(DATE(YEAR('Basic project data'!$C$5),MONTH('Basic project data'!$C$5),1)=D123,1,0))</f>
        <v>55</v>
      </c>
      <c r="D123" s="274">
        <f t="shared" si="41"/>
        <v>46296</v>
      </c>
      <c r="E123" s="275"/>
      <c r="F123" s="193">
        <f t="shared" si="37"/>
        <v>0</v>
      </c>
      <c r="G123" s="277"/>
      <c r="H123" s="275"/>
      <c r="I123" s="193">
        <f t="shared" si="38"/>
        <v>0</v>
      </c>
      <c r="J123" s="277"/>
      <c r="O123" s="274">
        <f t="shared" si="39"/>
        <v>46296</v>
      </c>
      <c r="P123" s="278"/>
      <c r="Q123" s="278"/>
      <c r="R123" s="278"/>
      <c r="S123" s="278"/>
      <c r="T123" s="278"/>
      <c r="U123" s="278"/>
      <c r="V123" s="278"/>
      <c r="W123" s="278"/>
      <c r="X123" s="278"/>
      <c r="Y123" s="278"/>
      <c r="Z123" s="278"/>
      <c r="AA123" s="278"/>
      <c r="AB123" s="278"/>
      <c r="AC123" s="278"/>
      <c r="AD123" s="278"/>
      <c r="AE123" s="279">
        <f t="shared" si="40"/>
        <v>0</v>
      </c>
      <c r="AF123" s="281"/>
    </row>
    <row r="124" spans="2:32" outlineLevel="1" x14ac:dyDescent="0.25">
      <c r="B124" s="27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73">
        <f>IF(C123&gt;0,C123+1,IF(DATE(YEAR('Basic project data'!$C$5),MONTH('Basic project data'!$C$5),1)=D124,1,0))</f>
        <v>56</v>
      </c>
      <c r="D124" s="274">
        <f t="shared" si="41"/>
        <v>46327</v>
      </c>
      <c r="E124" s="275"/>
      <c r="F124" s="193">
        <f t="shared" si="37"/>
        <v>0</v>
      </c>
      <c r="G124" s="277"/>
      <c r="H124" s="275"/>
      <c r="I124" s="193">
        <f t="shared" si="38"/>
        <v>0</v>
      </c>
      <c r="J124" s="277"/>
      <c r="O124" s="274">
        <f t="shared" si="39"/>
        <v>46327</v>
      </c>
      <c r="P124" s="278"/>
      <c r="Q124" s="278"/>
      <c r="R124" s="278"/>
      <c r="S124" s="278"/>
      <c r="T124" s="278"/>
      <c r="U124" s="278"/>
      <c r="V124" s="278"/>
      <c r="W124" s="278"/>
      <c r="X124" s="278"/>
      <c r="Y124" s="278"/>
      <c r="Z124" s="278"/>
      <c r="AA124" s="278"/>
      <c r="AB124" s="278"/>
      <c r="AC124" s="278"/>
      <c r="AD124" s="278"/>
      <c r="AE124" s="279">
        <f t="shared" si="40"/>
        <v>0</v>
      </c>
      <c r="AF124" s="281"/>
    </row>
    <row r="125" spans="2:32" outlineLevel="1" x14ac:dyDescent="0.25">
      <c r="B125" s="27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73">
        <f>IF(C124&gt;0,C124+1,IF(DATE(YEAR('Basic project data'!$C$5),MONTH('Basic project data'!$C$5),1)=D125,1,0))</f>
        <v>57</v>
      </c>
      <c r="D125" s="274">
        <f t="shared" si="41"/>
        <v>46357</v>
      </c>
      <c r="E125" s="275"/>
      <c r="F125" s="193">
        <f t="shared" si="37"/>
        <v>0</v>
      </c>
      <c r="G125" s="277"/>
      <c r="H125" s="275"/>
      <c r="I125" s="193">
        <f t="shared" si="38"/>
        <v>0</v>
      </c>
      <c r="J125" s="277"/>
      <c r="O125" s="274">
        <f t="shared" si="39"/>
        <v>46357</v>
      </c>
      <c r="P125" s="278"/>
      <c r="Q125" s="278"/>
      <c r="R125" s="278"/>
      <c r="S125" s="278"/>
      <c r="T125" s="278"/>
      <c r="U125" s="278"/>
      <c r="V125" s="278"/>
      <c r="W125" s="278"/>
      <c r="X125" s="278"/>
      <c r="Y125" s="278"/>
      <c r="Z125" s="278"/>
      <c r="AA125" s="278"/>
      <c r="AB125" s="278"/>
      <c r="AC125" s="278"/>
      <c r="AD125" s="278"/>
      <c r="AE125" s="279">
        <f t="shared" si="40"/>
        <v>0</v>
      </c>
      <c r="AF125" s="281"/>
    </row>
    <row r="126" spans="2:32" x14ac:dyDescent="0.25">
      <c r="B126" s="282"/>
      <c r="C126" s="283"/>
      <c r="D126" s="284">
        <f>D125</f>
        <v>46357</v>
      </c>
      <c r="E126" s="285"/>
      <c r="F126" s="286">
        <f>SUM(F114:F125)</f>
        <v>0</v>
      </c>
      <c r="G126" s="287">
        <f>SUM(G114:G125)</f>
        <v>0</v>
      </c>
      <c r="H126" s="288"/>
      <c r="I126" s="286">
        <f>SUM(I114:I125)</f>
        <v>0</v>
      </c>
      <c r="J126" s="287">
        <f>SUM(J114:J125)</f>
        <v>0</v>
      </c>
      <c r="O126" s="284">
        <f t="shared" si="39"/>
        <v>46357</v>
      </c>
      <c r="P126" s="290">
        <f>SUM(P114:P125)</f>
        <v>0</v>
      </c>
      <c r="Q126" s="290">
        <f>SUM(Q114:Q125)</f>
        <v>0</v>
      </c>
      <c r="R126" s="290">
        <f>SUM(R114:R125)</f>
        <v>0</v>
      </c>
      <c r="S126" s="290">
        <f>SUM(S114:S125)</f>
        <v>0</v>
      </c>
      <c r="T126" s="290">
        <f>SUM(T114:T125)</f>
        <v>0</v>
      </c>
      <c r="U126" s="290">
        <f t="shared" ref="U126:AD126" si="42">SUM(U114:U125)</f>
        <v>0</v>
      </c>
      <c r="V126" s="290">
        <f t="shared" si="42"/>
        <v>0</v>
      </c>
      <c r="W126" s="290">
        <f t="shared" si="42"/>
        <v>0</v>
      </c>
      <c r="X126" s="290">
        <f t="shared" si="42"/>
        <v>0</v>
      </c>
      <c r="Y126" s="290">
        <f t="shared" si="42"/>
        <v>0</v>
      </c>
      <c r="Z126" s="290">
        <f t="shared" si="42"/>
        <v>0</v>
      </c>
      <c r="AA126" s="290">
        <f t="shared" si="42"/>
        <v>0</v>
      </c>
      <c r="AB126" s="290">
        <f t="shared" si="42"/>
        <v>0</v>
      </c>
      <c r="AC126" s="290">
        <f t="shared" si="42"/>
        <v>0</v>
      </c>
      <c r="AD126" s="290">
        <f t="shared" si="42"/>
        <v>0</v>
      </c>
      <c r="AE126" s="290">
        <f>SUM(AE114:AE125)</f>
        <v>0</v>
      </c>
      <c r="AF126" s="281"/>
    </row>
    <row r="127" spans="2:32" ht="28.5" customHeight="1" x14ac:dyDescent="0.25">
      <c r="B127" s="18"/>
      <c r="C127" s="18"/>
      <c r="E127" s="280"/>
      <c r="F127" s="280"/>
      <c r="H127" s="280"/>
      <c r="I127" s="280"/>
      <c r="P127" s="289">
        <f t="shared" ref="P127:AE127" si="43">IFERROR(P126/$H$2,0)</f>
        <v>0</v>
      </c>
      <c r="Q127" s="289">
        <f t="shared" si="43"/>
        <v>0</v>
      </c>
      <c r="R127" s="289">
        <f t="shared" si="43"/>
        <v>0</v>
      </c>
      <c r="S127" s="289">
        <f t="shared" si="43"/>
        <v>0</v>
      </c>
      <c r="T127" s="289">
        <f t="shared" si="43"/>
        <v>0</v>
      </c>
      <c r="U127" s="289">
        <f t="shared" si="43"/>
        <v>0</v>
      </c>
      <c r="V127" s="289">
        <f t="shared" si="43"/>
        <v>0</v>
      </c>
      <c r="W127" s="289">
        <f t="shared" si="43"/>
        <v>0</v>
      </c>
      <c r="X127" s="289">
        <f t="shared" si="43"/>
        <v>0</v>
      </c>
      <c r="Y127" s="289">
        <f t="shared" si="43"/>
        <v>0</v>
      </c>
      <c r="Z127" s="289">
        <f t="shared" si="43"/>
        <v>0</v>
      </c>
      <c r="AA127" s="289">
        <f t="shared" si="43"/>
        <v>0</v>
      </c>
      <c r="AB127" s="289">
        <f t="shared" si="43"/>
        <v>0</v>
      </c>
      <c r="AC127" s="289">
        <f t="shared" si="43"/>
        <v>0</v>
      </c>
      <c r="AD127" s="289">
        <f t="shared" si="43"/>
        <v>0</v>
      </c>
      <c r="AE127" s="289">
        <f t="shared" si="43"/>
        <v>0</v>
      </c>
      <c r="AF127" s="291" t="s">
        <v>326</v>
      </c>
    </row>
    <row r="128" spans="2:32" x14ac:dyDescent="0.25">
      <c r="B128" s="18"/>
      <c r="C128" s="18"/>
      <c r="E128" s="280"/>
      <c r="F128" s="280"/>
      <c r="H128" s="280"/>
      <c r="I128" s="280"/>
      <c r="P128" s="292"/>
      <c r="Q128" s="292"/>
      <c r="R128" s="292"/>
      <c r="S128" s="292"/>
      <c r="T128" s="292"/>
      <c r="U128" s="293"/>
      <c r="V128" s="294"/>
      <c r="W128" s="295"/>
      <c r="X128" s="295"/>
      <c r="Y128" s="295"/>
      <c r="Z128" s="295"/>
      <c r="AA128" s="295"/>
      <c r="AB128" s="295"/>
      <c r="AC128" s="295"/>
      <c r="AD128" s="296"/>
      <c r="AE128" s="292"/>
      <c r="AF128" s="297"/>
    </row>
    <row r="129" spans="2:32" outlineLevel="1" x14ac:dyDescent="0.25">
      <c r="B129" s="27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73">
        <f>IF(C125&gt;0,C125+1,IF(DATE(YEAR('Basic project data'!$C$5),MONTH('Basic project data'!$C$5),1)=D129,1,0))</f>
        <v>58</v>
      </c>
      <c r="D129" s="274">
        <f>DATE(YEAR(D125),MONTH(D125)+1,DAY(D125))</f>
        <v>46388</v>
      </c>
      <c r="E129" s="275"/>
      <c r="F129" s="299">
        <f t="shared" ref="F129:F140" si="44">215/12*E129</f>
        <v>0</v>
      </c>
      <c r="G129" s="300"/>
      <c r="H129" s="298"/>
      <c r="I129" s="299">
        <f t="shared" ref="I129:I140" si="45">215/12*H129</f>
        <v>0</v>
      </c>
      <c r="J129" s="300"/>
      <c r="O129" s="274">
        <f t="shared" si="39"/>
        <v>46388</v>
      </c>
      <c r="P129" s="278"/>
      <c r="Q129" s="278"/>
      <c r="R129" s="278"/>
      <c r="S129" s="278"/>
      <c r="T129" s="278"/>
      <c r="U129" s="278"/>
      <c r="V129" s="278"/>
      <c r="W129" s="278"/>
      <c r="X129" s="278"/>
      <c r="Y129" s="278"/>
      <c r="Z129" s="278"/>
      <c r="AA129" s="278"/>
      <c r="AB129" s="278"/>
      <c r="AC129" s="278"/>
      <c r="AD129" s="278"/>
      <c r="AE129" s="279">
        <f t="shared" ref="AE129:AE140" si="46">SUM(P129:AD129)</f>
        <v>0</v>
      </c>
      <c r="AF129" s="281"/>
    </row>
    <row r="130" spans="2:32" outlineLevel="1" x14ac:dyDescent="0.25">
      <c r="B130" s="27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73">
        <f>IF(C129&gt;0,C129+1,IF(DATE(YEAR('Basic project data'!$C$5),MONTH('Basic project data'!$C$5),1)=D130,1,0))</f>
        <v>59</v>
      </c>
      <c r="D130" s="274">
        <f t="shared" ref="D130:D140" si="47">DATE(YEAR(D129),MONTH(D129)+1,DAY(D129))</f>
        <v>46419</v>
      </c>
      <c r="E130" s="275"/>
      <c r="F130" s="193">
        <f t="shared" si="44"/>
        <v>0</v>
      </c>
      <c r="G130" s="277"/>
      <c r="H130" s="275"/>
      <c r="I130" s="193">
        <f t="shared" si="45"/>
        <v>0</v>
      </c>
      <c r="J130" s="277"/>
      <c r="O130" s="274">
        <f t="shared" si="39"/>
        <v>46419</v>
      </c>
      <c r="P130" s="278"/>
      <c r="Q130" s="278"/>
      <c r="R130" s="278"/>
      <c r="S130" s="278"/>
      <c r="T130" s="278"/>
      <c r="U130" s="278"/>
      <c r="V130" s="278"/>
      <c r="W130" s="278"/>
      <c r="X130" s="278"/>
      <c r="Y130" s="278"/>
      <c r="Z130" s="278"/>
      <c r="AA130" s="278"/>
      <c r="AB130" s="278"/>
      <c r="AC130" s="278"/>
      <c r="AD130" s="278"/>
      <c r="AE130" s="279">
        <f t="shared" si="46"/>
        <v>0</v>
      </c>
      <c r="AF130" s="281"/>
    </row>
    <row r="131" spans="2:32" outlineLevel="1" x14ac:dyDescent="0.25">
      <c r="B131" s="27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73">
        <f>IF(C130&gt;0,C130+1,IF(DATE(YEAR('Basic project data'!$C$5),MONTH('Basic project data'!$C$5),1)=D131,1,0))</f>
        <v>60</v>
      </c>
      <c r="D131" s="274">
        <f t="shared" si="47"/>
        <v>46447</v>
      </c>
      <c r="E131" s="275"/>
      <c r="F131" s="193">
        <f t="shared" si="44"/>
        <v>0</v>
      </c>
      <c r="G131" s="277"/>
      <c r="H131" s="275"/>
      <c r="I131" s="193">
        <f t="shared" si="45"/>
        <v>0</v>
      </c>
      <c r="J131" s="277"/>
      <c r="O131" s="274">
        <f t="shared" si="39"/>
        <v>46447</v>
      </c>
      <c r="P131" s="278"/>
      <c r="Q131" s="278"/>
      <c r="R131" s="278"/>
      <c r="S131" s="278"/>
      <c r="T131" s="278"/>
      <c r="U131" s="278"/>
      <c r="V131" s="278"/>
      <c r="W131" s="278"/>
      <c r="X131" s="278"/>
      <c r="Y131" s="278"/>
      <c r="Z131" s="278"/>
      <c r="AA131" s="278"/>
      <c r="AB131" s="278"/>
      <c r="AC131" s="278"/>
      <c r="AD131" s="278"/>
      <c r="AE131" s="279">
        <f t="shared" si="46"/>
        <v>0</v>
      </c>
      <c r="AF131" s="281"/>
    </row>
    <row r="132" spans="2:32" outlineLevel="1" x14ac:dyDescent="0.25">
      <c r="B132" s="27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73">
        <f>IF(C131&gt;0,C131+1,IF(DATE(YEAR('Basic project data'!$C$5),MONTH('Basic project data'!$C$5),1)=D132,1,0))</f>
        <v>61</v>
      </c>
      <c r="D132" s="274">
        <f t="shared" si="47"/>
        <v>46478</v>
      </c>
      <c r="E132" s="275"/>
      <c r="F132" s="193">
        <f t="shared" si="44"/>
        <v>0</v>
      </c>
      <c r="G132" s="277"/>
      <c r="H132" s="275"/>
      <c r="I132" s="193">
        <f t="shared" si="45"/>
        <v>0</v>
      </c>
      <c r="J132" s="277"/>
      <c r="O132" s="274">
        <f t="shared" si="39"/>
        <v>46478</v>
      </c>
      <c r="P132" s="278"/>
      <c r="Q132" s="278"/>
      <c r="R132" s="278"/>
      <c r="S132" s="278"/>
      <c r="T132" s="278"/>
      <c r="U132" s="278"/>
      <c r="V132" s="278"/>
      <c r="W132" s="278"/>
      <c r="X132" s="278"/>
      <c r="Y132" s="278"/>
      <c r="Z132" s="278"/>
      <c r="AA132" s="278"/>
      <c r="AB132" s="278"/>
      <c r="AC132" s="278"/>
      <c r="AD132" s="278"/>
      <c r="AE132" s="279">
        <f t="shared" si="46"/>
        <v>0</v>
      </c>
      <c r="AF132" s="281"/>
    </row>
    <row r="133" spans="2:32" outlineLevel="1" x14ac:dyDescent="0.25">
      <c r="B133" s="27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73">
        <f>IF(C132&gt;0,C132+1,IF(DATE(YEAR('Basic project data'!$C$5),MONTH('Basic project data'!$C$5),1)=D133,1,0))</f>
        <v>62</v>
      </c>
      <c r="D133" s="274">
        <f t="shared" si="47"/>
        <v>46508</v>
      </c>
      <c r="E133" s="275"/>
      <c r="F133" s="193">
        <f t="shared" si="44"/>
        <v>0</v>
      </c>
      <c r="G133" s="277"/>
      <c r="H133" s="275"/>
      <c r="I133" s="193">
        <f t="shared" si="45"/>
        <v>0</v>
      </c>
      <c r="J133" s="277"/>
      <c r="O133" s="274">
        <f t="shared" si="39"/>
        <v>46508</v>
      </c>
      <c r="P133" s="278"/>
      <c r="Q133" s="278"/>
      <c r="R133" s="278"/>
      <c r="S133" s="278"/>
      <c r="T133" s="278"/>
      <c r="U133" s="278"/>
      <c r="V133" s="278"/>
      <c r="W133" s="278"/>
      <c r="X133" s="278"/>
      <c r="Y133" s="278"/>
      <c r="Z133" s="278"/>
      <c r="AA133" s="278"/>
      <c r="AB133" s="278"/>
      <c r="AC133" s="278"/>
      <c r="AD133" s="278"/>
      <c r="AE133" s="279">
        <f t="shared" si="46"/>
        <v>0</v>
      </c>
      <c r="AF133" s="281"/>
    </row>
    <row r="134" spans="2:32" outlineLevel="1" x14ac:dyDescent="0.25">
      <c r="B134" s="27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73">
        <f>IF(C133&gt;0,C133+1,IF(DATE(YEAR('Basic project data'!$C$5),MONTH('Basic project data'!$C$5),1)=D134,1,0))</f>
        <v>63</v>
      </c>
      <c r="D134" s="274">
        <f t="shared" si="47"/>
        <v>46539</v>
      </c>
      <c r="E134" s="275"/>
      <c r="F134" s="193">
        <f t="shared" si="44"/>
        <v>0</v>
      </c>
      <c r="G134" s="277"/>
      <c r="H134" s="275"/>
      <c r="I134" s="193">
        <f t="shared" si="45"/>
        <v>0</v>
      </c>
      <c r="J134" s="277"/>
      <c r="O134" s="274">
        <f t="shared" si="39"/>
        <v>46539</v>
      </c>
      <c r="P134" s="278"/>
      <c r="Q134" s="278"/>
      <c r="R134" s="278"/>
      <c r="S134" s="278"/>
      <c r="T134" s="278"/>
      <c r="U134" s="278"/>
      <c r="V134" s="278"/>
      <c r="W134" s="278"/>
      <c r="X134" s="278"/>
      <c r="Y134" s="278"/>
      <c r="Z134" s="278"/>
      <c r="AA134" s="278"/>
      <c r="AB134" s="278"/>
      <c r="AC134" s="278"/>
      <c r="AD134" s="278"/>
      <c r="AE134" s="279">
        <f t="shared" si="46"/>
        <v>0</v>
      </c>
      <c r="AF134" s="281"/>
    </row>
    <row r="135" spans="2:32" outlineLevel="1" x14ac:dyDescent="0.25">
      <c r="B135" s="27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73">
        <f>IF(C134&gt;0,C134+1,IF(DATE(YEAR('Basic project data'!$C$5),MONTH('Basic project data'!$C$5),1)=D135,1,0))</f>
        <v>64</v>
      </c>
      <c r="D135" s="274">
        <f t="shared" si="47"/>
        <v>46569</v>
      </c>
      <c r="E135" s="275"/>
      <c r="F135" s="193">
        <f t="shared" si="44"/>
        <v>0</v>
      </c>
      <c r="G135" s="277"/>
      <c r="H135" s="275"/>
      <c r="I135" s="193">
        <f t="shared" si="45"/>
        <v>0</v>
      </c>
      <c r="J135" s="277"/>
      <c r="O135" s="274">
        <f t="shared" si="39"/>
        <v>46569</v>
      </c>
      <c r="P135" s="278"/>
      <c r="Q135" s="278"/>
      <c r="R135" s="278"/>
      <c r="S135" s="278"/>
      <c r="T135" s="278"/>
      <c r="U135" s="278"/>
      <c r="V135" s="278"/>
      <c r="W135" s="278"/>
      <c r="X135" s="278"/>
      <c r="Y135" s="278"/>
      <c r="Z135" s="278"/>
      <c r="AA135" s="278"/>
      <c r="AB135" s="278"/>
      <c r="AC135" s="278"/>
      <c r="AD135" s="278"/>
      <c r="AE135" s="279">
        <f t="shared" si="46"/>
        <v>0</v>
      </c>
      <c r="AF135" s="281"/>
    </row>
    <row r="136" spans="2:32" outlineLevel="1" x14ac:dyDescent="0.25">
      <c r="B136" s="27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73">
        <f>IF(C135&gt;0,C135+1,IF(DATE(YEAR('Basic project data'!$C$5),MONTH('Basic project data'!$C$5),1)=D136,1,0))</f>
        <v>65</v>
      </c>
      <c r="D136" s="274">
        <f t="shared" si="47"/>
        <v>46600</v>
      </c>
      <c r="E136" s="275"/>
      <c r="F136" s="193">
        <f t="shared" si="44"/>
        <v>0</v>
      </c>
      <c r="G136" s="277"/>
      <c r="H136" s="275"/>
      <c r="I136" s="193">
        <f t="shared" si="45"/>
        <v>0</v>
      </c>
      <c r="J136" s="277"/>
      <c r="O136" s="274">
        <f t="shared" si="39"/>
        <v>46600</v>
      </c>
      <c r="P136" s="278"/>
      <c r="Q136" s="278"/>
      <c r="R136" s="278"/>
      <c r="S136" s="278"/>
      <c r="T136" s="278"/>
      <c r="U136" s="278"/>
      <c r="V136" s="278"/>
      <c r="W136" s="278"/>
      <c r="X136" s="278"/>
      <c r="Y136" s="278"/>
      <c r="Z136" s="278"/>
      <c r="AA136" s="278"/>
      <c r="AB136" s="278"/>
      <c r="AC136" s="278"/>
      <c r="AD136" s="278"/>
      <c r="AE136" s="279">
        <f t="shared" si="46"/>
        <v>0</v>
      </c>
      <c r="AF136" s="281"/>
    </row>
    <row r="137" spans="2:32" outlineLevel="1" x14ac:dyDescent="0.25">
      <c r="B137" s="27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73">
        <f>IF(C136&gt;0,C136+1,IF(DATE(YEAR('Basic project data'!$C$5),MONTH('Basic project data'!$C$5),1)=D137,1,0))</f>
        <v>66</v>
      </c>
      <c r="D137" s="274">
        <f t="shared" si="47"/>
        <v>46631</v>
      </c>
      <c r="E137" s="275"/>
      <c r="F137" s="193">
        <f t="shared" si="44"/>
        <v>0</v>
      </c>
      <c r="G137" s="277"/>
      <c r="H137" s="275"/>
      <c r="I137" s="193">
        <f t="shared" si="45"/>
        <v>0</v>
      </c>
      <c r="J137" s="277"/>
      <c r="O137" s="274">
        <f t="shared" si="39"/>
        <v>46631</v>
      </c>
      <c r="P137" s="278"/>
      <c r="Q137" s="278"/>
      <c r="R137" s="278"/>
      <c r="S137" s="278"/>
      <c r="T137" s="278"/>
      <c r="U137" s="278"/>
      <c r="V137" s="278"/>
      <c r="W137" s="278"/>
      <c r="X137" s="278"/>
      <c r="Y137" s="278"/>
      <c r="Z137" s="278"/>
      <c r="AA137" s="278"/>
      <c r="AB137" s="278"/>
      <c r="AC137" s="278"/>
      <c r="AD137" s="278"/>
      <c r="AE137" s="279">
        <f t="shared" si="46"/>
        <v>0</v>
      </c>
      <c r="AF137" s="281"/>
    </row>
    <row r="138" spans="2:32" outlineLevel="1" x14ac:dyDescent="0.25">
      <c r="B138" s="27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73">
        <f>IF(C137&gt;0,C137+1,IF(DATE(YEAR('Basic project data'!$C$5),MONTH('Basic project data'!$C$5),1)=D138,1,0))</f>
        <v>67</v>
      </c>
      <c r="D138" s="274">
        <f t="shared" si="47"/>
        <v>46661</v>
      </c>
      <c r="E138" s="275"/>
      <c r="F138" s="193">
        <f t="shared" si="44"/>
        <v>0</v>
      </c>
      <c r="G138" s="277"/>
      <c r="H138" s="275"/>
      <c r="I138" s="193">
        <f t="shared" si="45"/>
        <v>0</v>
      </c>
      <c r="J138" s="277"/>
      <c r="O138" s="274">
        <f t="shared" si="39"/>
        <v>46661</v>
      </c>
      <c r="P138" s="278"/>
      <c r="Q138" s="278"/>
      <c r="R138" s="278"/>
      <c r="S138" s="278"/>
      <c r="T138" s="278"/>
      <c r="U138" s="278"/>
      <c r="V138" s="278"/>
      <c r="W138" s="278"/>
      <c r="X138" s="278"/>
      <c r="Y138" s="278"/>
      <c r="Z138" s="278"/>
      <c r="AA138" s="278"/>
      <c r="AB138" s="278"/>
      <c r="AC138" s="278"/>
      <c r="AD138" s="278"/>
      <c r="AE138" s="279">
        <f t="shared" si="46"/>
        <v>0</v>
      </c>
      <c r="AF138" s="281"/>
    </row>
    <row r="139" spans="2:32" outlineLevel="1" x14ac:dyDescent="0.25">
      <c r="B139" s="27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73">
        <f>IF(C138&gt;0,C138+1,IF(DATE(YEAR('Basic project data'!$C$5),MONTH('Basic project data'!$C$5),1)=D139,1,0))</f>
        <v>68</v>
      </c>
      <c r="D139" s="274">
        <f t="shared" si="47"/>
        <v>46692</v>
      </c>
      <c r="E139" s="275"/>
      <c r="F139" s="193">
        <f t="shared" si="44"/>
        <v>0</v>
      </c>
      <c r="G139" s="277"/>
      <c r="H139" s="275"/>
      <c r="I139" s="193">
        <f t="shared" si="45"/>
        <v>0</v>
      </c>
      <c r="J139" s="277"/>
      <c r="O139" s="274">
        <f t="shared" si="39"/>
        <v>46692</v>
      </c>
      <c r="P139" s="278"/>
      <c r="Q139" s="278"/>
      <c r="R139" s="278"/>
      <c r="S139" s="278"/>
      <c r="T139" s="278"/>
      <c r="U139" s="278"/>
      <c r="V139" s="278"/>
      <c r="W139" s="278"/>
      <c r="X139" s="278"/>
      <c r="Y139" s="278"/>
      <c r="Z139" s="278"/>
      <c r="AA139" s="278"/>
      <c r="AB139" s="278"/>
      <c r="AC139" s="278"/>
      <c r="AD139" s="278"/>
      <c r="AE139" s="279">
        <f t="shared" si="46"/>
        <v>0</v>
      </c>
      <c r="AF139" s="281"/>
    </row>
    <row r="140" spans="2:32" outlineLevel="1" x14ac:dyDescent="0.25">
      <c r="B140" s="27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73">
        <f>IF(C139&gt;0,C139+1,IF(DATE(YEAR('Basic project data'!$C$5),MONTH('Basic project data'!$C$5),1)=D140,1,0))</f>
        <v>69</v>
      </c>
      <c r="D140" s="274">
        <f t="shared" si="47"/>
        <v>46722</v>
      </c>
      <c r="E140" s="275"/>
      <c r="F140" s="193">
        <f t="shared" si="44"/>
        <v>0</v>
      </c>
      <c r="G140" s="277"/>
      <c r="H140" s="275"/>
      <c r="I140" s="193">
        <f t="shared" si="45"/>
        <v>0</v>
      </c>
      <c r="J140" s="277"/>
      <c r="O140" s="274">
        <f t="shared" si="39"/>
        <v>46722</v>
      </c>
      <c r="P140" s="278"/>
      <c r="Q140" s="278"/>
      <c r="R140" s="278"/>
      <c r="S140" s="278"/>
      <c r="T140" s="278"/>
      <c r="U140" s="278"/>
      <c r="V140" s="278"/>
      <c r="W140" s="278"/>
      <c r="X140" s="278"/>
      <c r="Y140" s="278"/>
      <c r="Z140" s="278"/>
      <c r="AA140" s="278"/>
      <c r="AB140" s="278"/>
      <c r="AC140" s="278"/>
      <c r="AD140" s="278"/>
      <c r="AE140" s="279">
        <f t="shared" si="46"/>
        <v>0</v>
      </c>
      <c r="AF140" s="281"/>
    </row>
    <row r="141" spans="2:32" x14ac:dyDescent="0.25">
      <c r="B141" s="282"/>
      <c r="C141" s="283"/>
      <c r="D141" s="284">
        <f>D140</f>
        <v>46722</v>
      </c>
      <c r="E141" s="285"/>
      <c r="F141" s="286">
        <f>SUM(F129:F140)</f>
        <v>0</v>
      </c>
      <c r="G141" s="287">
        <f>SUM(G129:G140)</f>
        <v>0</v>
      </c>
      <c r="H141" s="288"/>
      <c r="I141" s="286">
        <f>SUM(I129:I140)</f>
        <v>0</v>
      </c>
      <c r="J141" s="287">
        <f>SUM(J129:J140)</f>
        <v>0</v>
      </c>
      <c r="O141" s="284">
        <f t="shared" si="39"/>
        <v>46722</v>
      </c>
      <c r="P141" s="290">
        <f>SUM(P129:P140)</f>
        <v>0</v>
      </c>
      <c r="Q141" s="290">
        <f>SUM(Q129:Q140)</f>
        <v>0</v>
      </c>
      <c r="R141" s="290">
        <f>SUM(R129:R140)</f>
        <v>0</v>
      </c>
      <c r="S141" s="290">
        <f>SUM(S129:S140)</f>
        <v>0</v>
      </c>
      <c r="T141" s="290">
        <f>SUM(T129:T140)</f>
        <v>0</v>
      </c>
      <c r="U141" s="290">
        <f t="shared" ref="U141:AD141" si="48">SUM(U129:U140)</f>
        <v>0</v>
      </c>
      <c r="V141" s="290">
        <f t="shared" si="48"/>
        <v>0</v>
      </c>
      <c r="W141" s="290">
        <f t="shared" si="48"/>
        <v>0</v>
      </c>
      <c r="X141" s="290">
        <f t="shared" si="48"/>
        <v>0</v>
      </c>
      <c r="Y141" s="290">
        <f t="shared" si="48"/>
        <v>0</v>
      </c>
      <c r="Z141" s="290">
        <f t="shared" si="48"/>
        <v>0</v>
      </c>
      <c r="AA141" s="290">
        <f t="shared" si="48"/>
        <v>0</v>
      </c>
      <c r="AB141" s="290">
        <f t="shared" si="48"/>
        <v>0</v>
      </c>
      <c r="AC141" s="290">
        <f t="shared" si="48"/>
        <v>0</v>
      </c>
      <c r="AD141" s="290">
        <f t="shared" si="48"/>
        <v>0</v>
      </c>
      <c r="AE141" s="290">
        <f>SUM(AE129:AE140)</f>
        <v>0</v>
      </c>
      <c r="AF141" s="281"/>
    </row>
    <row r="142" spans="2:32" ht="28.5" customHeight="1" x14ac:dyDescent="0.25">
      <c r="B142" s="18"/>
      <c r="C142" s="18"/>
      <c r="E142" s="280"/>
      <c r="F142" s="280"/>
      <c r="H142" s="280"/>
      <c r="I142" s="280"/>
      <c r="P142" s="289">
        <f t="shared" ref="P142:AE142" si="49">IFERROR(P141/$H$2,0)</f>
        <v>0</v>
      </c>
      <c r="Q142" s="289">
        <f t="shared" si="49"/>
        <v>0</v>
      </c>
      <c r="R142" s="289">
        <f t="shared" si="49"/>
        <v>0</v>
      </c>
      <c r="S142" s="289">
        <f t="shared" si="49"/>
        <v>0</v>
      </c>
      <c r="T142" s="289">
        <f t="shared" si="49"/>
        <v>0</v>
      </c>
      <c r="U142" s="289">
        <f t="shared" si="49"/>
        <v>0</v>
      </c>
      <c r="V142" s="289">
        <f t="shared" si="49"/>
        <v>0</v>
      </c>
      <c r="W142" s="289">
        <f t="shared" si="49"/>
        <v>0</v>
      </c>
      <c r="X142" s="289">
        <f t="shared" si="49"/>
        <v>0</v>
      </c>
      <c r="Y142" s="289">
        <f t="shared" si="49"/>
        <v>0</v>
      </c>
      <c r="Z142" s="289">
        <f t="shared" si="49"/>
        <v>0</v>
      </c>
      <c r="AA142" s="289">
        <f t="shared" si="49"/>
        <v>0</v>
      </c>
      <c r="AB142" s="289">
        <f t="shared" si="49"/>
        <v>0</v>
      </c>
      <c r="AC142" s="289">
        <f t="shared" si="49"/>
        <v>0</v>
      </c>
      <c r="AD142" s="289">
        <f t="shared" si="49"/>
        <v>0</v>
      </c>
      <c r="AE142" s="289">
        <f t="shared" si="49"/>
        <v>0</v>
      </c>
      <c r="AF142" s="291" t="s">
        <v>326</v>
      </c>
    </row>
    <row r="143" spans="2:32" x14ac:dyDescent="0.25">
      <c r="B143" s="18"/>
      <c r="C143" s="18"/>
      <c r="E143" s="280"/>
      <c r="F143" s="280"/>
      <c r="H143" s="280"/>
      <c r="I143" s="280"/>
      <c r="P143" s="292"/>
      <c r="Q143" s="292"/>
      <c r="R143" s="292"/>
      <c r="S143" s="292"/>
      <c r="T143" s="292"/>
      <c r="U143" s="293"/>
      <c r="V143" s="294"/>
      <c r="W143" s="295"/>
      <c r="X143" s="295"/>
      <c r="Y143" s="295"/>
      <c r="Z143" s="295"/>
      <c r="AA143" s="295"/>
      <c r="AB143" s="295"/>
      <c r="AC143" s="295"/>
      <c r="AD143" s="296"/>
      <c r="AE143" s="292"/>
      <c r="AF143" s="297"/>
    </row>
    <row r="144" spans="2:32" outlineLevel="1" x14ac:dyDescent="0.25">
      <c r="B144" s="27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73">
        <f>IF(C140&gt;0,C140+1,IF(DATE(YEAR('Basic project data'!$C$5),MONTH('Basic project data'!$C$5),1)=D144,1,0))</f>
        <v>70</v>
      </c>
      <c r="D144" s="274">
        <f>DATE(YEAR(D140),MONTH(D140)+1,DAY(D140))</f>
        <v>46753</v>
      </c>
      <c r="E144" s="298"/>
      <c r="F144" s="299">
        <f t="shared" ref="F144:F155" si="50">215/12*E144</f>
        <v>0</v>
      </c>
      <c r="G144" s="302"/>
      <c r="H144" s="298"/>
      <c r="I144" s="299">
        <f t="shared" ref="I144:I155" si="51">215/12*H144</f>
        <v>0</v>
      </c>
      <c r="J144" s="300"/>
      <c r="O144" s="274">
        <f t="shared" si="39"/>
        <v>46753</v>
      </c>
      <c r="P144" s="278"/>
      <c r="Q144" s="278"/>
      <c r="R144" s="278"/>
      <c r="S144" s="278"/>
      <c r="T144" s="278"/>
      <c r="U144" s="278"/>
      <c r="V144" s="278"/>
      <c r="W144" s="278"/>
      <c r="X144" s="278"/>
      <c r="Y144" s="278"/>
      <c r="Z144" s="278"/>
      <c r="AA144" s="278"/>
      <c r="AB144" s="278"/>
      <c r="AC144" s="278"/>
      <c r="AD144" s="278"/>
      <c r="AE144" s="279">
        <f t="shared" ref="AE144:AE155" si="52">SUM(P144:AD144)</f>
        <v>0</v>
      </c>
      <c r="AF144" s="281"/>
    </row>
    <row r="145" spans="1:32" outlineLevel="1" x14ac:dyDescent="0.25">
      <c r="B145" s="27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73">
        <f>IF(C144&gt;0,C144+1,IF(DATE(YEAR('Basic project data'!$C$5),MONTH('Basic project data'!$C$5),1)=D145,1,0))</f>
        <v>71</v>
      </c>
      <c r="D145" s="274">
        <f t="shared" ref="D145:D155" si="53">DATE(YEAR(D144),MONTH(D144)+1,DAY(D144))</f>
        <v>46784</v>
      </c>
      <c r="E145" s="275"/>
      <c r="F145" s="193">
        <f t="shared" si="50"/>
        <v>0</v>
      </c>
      <c r="G145" s="276"/>
      <c r="H145" s="275"/>
      <c r="I145" s="193">
        <f t="shared" si="51"/>
        <v>0</v>
      </c>
      <c r="J145" s="277"/>
      <c r="O145" s="274">
        <f t="shared" si="39"/>
        <v>46784</v>
      </c>
      <c r="P145" s="278"/>
      <c r="Q145" s="278"/>
      <c r="R145" s="278"/>
      <c r="S145" s="278"/>
      <c r="T145" s="278"/>
      <c r="U145" s="278"/>
      <c r="V145" s="278"/>
      <c r="W145" s="278"/>
      <c r="X145" s="278"/>
      <c r="Y145" s="278"/>
      <c r="Z145" s="278"/>
      <c r="AA145" s="278"/>
      <c r="AB145" s="278"/>
      <c r="AC145" s="278"/>
      <c r="AD145" s="278"/>
      <c r="AE145" s="279">
        <f t="shared" si="52"/>
        <v>0</v>
      </c>
      <c r="AF145" s="281"/>
    </row>
    <row r="146" spans="1:32" outlineLevel="1" x14ac:dyDescent="0.25">
      <c r="B146" s="27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73">
        <f>IF(C145&gt;0,C145+1,IF(DATE(YEAR('Basic project data'!$C$5),MONTH('Basic project data'!$C$5),1)=D146,1,0))</f>
        <v>72</v>
      </c>
      <c r="D146" s="274">
        <f t="shared" si="53"/>
        <v>46813</v>
      </c>
      <c r="E146" s="275"/>
      <c r="F146" s="193">
        <f t="shared" si="50"/>
        <v>0</v>
      </c>
      <c r="G146" s="276"/>
      <c r="H146" s="275"/>
      <c r="I146" s="193">
        <f t="shared" si="51"/>
        <v>0</v>
      </c>
      <c r="J146" s="277"/>
      <c r="O146" s="274">
        <f t="shared" si="39"/>
        <v>46813</v>
      </c>
      <c r="P146" s="278"/>
      <c r="Q146" s="278"/>
      <c r="R146" s="278"/>
      <c r="S146" s="278"/>
      <c r="T146" s="278"/>
      <c r="U146" s="278"/>
      <c r="V146" s="278"/>
      <c r="W146" s="278"/>
      <c r="X146" s="278"/>
      <c r="Y146" s="278"/>
      <c r="Z146" s="278"/>
      <c r="AA146" s="278"/>
      <c r="AB146" s="278"/>
      <c r="AC146" s="278"/>
      <c r="AD146" s="278"/>
      <c r="AE146" s="279">
        <f t="shared" si="52"/>
        <v>0</v>
      </c>
      <c r="AF146" s="281"/>
    </row>
    <row r="147" spans="1:32" outlineLevel="1" x14ac:dyDescent="0.25">
      <c r="B147" s="27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73">
        <f>IF(C146&gt;0,C146+1,IF(DATE(YEAR('Basic project data'!$C$5),MONTH('Basic project data'!$C$5),1)=D147,1,0))</f>
        <v>73</v>
      </c>
      <c r="D147" s="274">
        <f t="shared" si="53"/>
        <v>46844</v>
      </c>
      <c r="E147" s="275"/>
      <c r="F147" s="193">
        <f t="shared" si="50"/>
        <v>0</v>
      </c>
      <c r="G147" s="276"/>
      <c r="H147" s="275"/>
      <c r="I147" s="193">
        <f t="shared" si="51"/>
        <v>0</v>
      </c>
      <c r="J147" s="277"/>
      <c r="O147" s="274">
        <f t="shared" si="39"/>
        <v>46844</v>
      </c>
      <c r="P147" s="278"/>
      <c r="Q147" s="278"/>
      <c r="R147" s="278"/>
      <c r="S147" s="278"/>
      <c r="T147" s="278"/>
      <c r="U147" s="278"/>
      <c r="V147" s="278"/>
      <c r="W147" s="278"/>
      <c r="X147" s="278"/>
      <c r="Y147" s="278"/>
      <c r="Z147" s="278"/>
      <c r="AA147" s="278"/>
      <c r="AB147" s="278"/>
      <c r="AC147" s="278"/>
      <c r="AD147" s="278"/>
      <c r="AE147" s="279">
        <f t="shared" si="52"/>
        <v>0</v>
      </c>
      <c r="AF147" s="281"/>
    </row>
    <row r="148" spans="1:32" outlineLevel="1" x14ac:dyDescent="0.25">
      <c r="B148" s="27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73">
        <f>IF(C147&gt;0,C147+1,IF(DATE(YEAR('Basic project data'!$C$5),MONTH('Basic project data'!$C$5),1)=D148,1,0))</f>
        <v>74</v>
      </c>
      <c r="D148" s="274">
        <f t="shared" si="53"/>
        <v>46874</v>
      </c>
      <c r="E148" s="275"/>
      <c r="F148" s="193">
        <f t="shared" si="50"/>
        <v>0</v>
      </c>
      <c r="G148" s="276"/>
      <c r="H148" s="275"/>
      <c r="I148" s="193">
        <f t="shared" si="51"/>
        <v>0</v>
      </c>
      <c r="J148" s="277"/>
      <c r="O148" s="274">
        <f t="shared" si="39"/>
        <v>46874</v>
      </c>
      <c r="P148" s="278"/>
      <c r="Q148" s="278"/>
      <c r="R148" s="278"/>
      <c r="S148" s="278"/>
      <c r="T148" s="278"/>
      <c r="U148" s="278"/>
      <c r="V148" s="278"/>
      <c r="W148" s="278"/>
      <c r="X148" s="278"/>
      <c r="Y148" s="278"/>
      <c r="Z148" s="278"/>
      <c r="AA148" s="278"/>
      <c r="AB148" s="278"/>
      <c r="AC148" s="278"/>
      <c r="AD148" s="278"/>
      <c r="AE148" s="279">
        <f t="shared" si="52"/>
        <v>0</v>
      </c>
      <c r="AF148" s="281"/>
    </row>
    <row r="149" spans="1:32" outlineLevel="1" x14ac:dyDescent="0.25">
      <c r="B149" s="27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73">
        <f>IF(C148&gt;0,C148+1,IF(DATE(YEAR('Basic project data'!$C$5),MONTH('Basic project data'!$C$5),1)=D149,1,0))</f>
        <v>75</v>
      </c>
      <c r="D149" s="274">
        <f t="shared" si="53"/>
        <v>46905</v>
      </c>
      <c r="E149" s="275"/>
      <c r="F149" s="193">
        <f t="shared" si="50"/>
        <v>0</v>
      </c>
      <c r="G149" s="276"/>
      <c r="H149" s="275"/>
      <c r="I149" s="193">
        <f t="shared" si="51"/>
        <v>0</v>
      </c>
      <c r="J149" s="277"/>
      <c r="O149" s="274">
        <f t="shared" si="39"/>
        <v>46905</v>
      </c>
      <c r="P149" s="278"/>
      <c r="Q149" s="278"/>
      <c r="R149" s="278"/>
      <c r="S149" s="278"/>
      <c r="T149" s="278"/>
      <c r="U149" s="278"/>
      <c r="V149" s="278"/>
      <c r="W149" s="278"/>
      <c r="X149" s="278"/>
      <c r="Y149" s="278"/>
      <c r="Z149" s="278"/>
      <c r="AA149" s="278"/>
      <c r="AB149" s="278"/>
      <c r="AC149" s="278"/>
      <c r="AD149" s="278"/>
      <c r="AE149" s="279">
        <f t="shared" si="52"/>
        <v>0</v>
      </c>
      <c r="AF149" s="281"/>
    </row>
    <row r="150" spans="1:32" outlineLevel="1" x14ac:dyDescent="0.25">
      <c r="B150" s="27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73">
        <f>IF(C149&gt;0,C149+1,IF(DATE(YEAR('Basic project data'!$C$5),MONTH('Basic project data'!$C$5),1)=D150,1,0))</f>
        <v>76</v>
      </c>
      <c r="D150" s="274">
        <f t="shared" si="53"/>
        <v>46935</v>
      </c>
      <c r="E150" s="275"/>
      <c r="F150" s="193">
        <f t="shared" si="50"/>
        <v>0</v>
      </c>
      <c r="G150" s="276"/>
      <c r="H150" s="275"/>
      <c r="I150" s="193">
        <f t="shared" si="51"/>
        <v>0</v>
      </c>
      <c r="J150" s="277"/>
      <c r="O150" s="274">
        <f t="shared" si="39"/>
        <v>46935</v>
      </c>
      <c r="P150" s="278"/>
      <c r="Q150" s="278"/>
      <c r="R150" s="278"/>
      <c r="S150" s="278"/>
      <c r="T150" s="278"/>
      <c r="U150" s="278"/>
      <c r="V150" s="278"/>
      <c r="W150" s="278"/>
      <c r="X150" s="278"/>
      <c r="Y150" s="278"/>
      <c r="Z150" s="278"/>
      <c r="AA150" s="278"/>
      <c r="AB150" s="278"/>
      <c r="AC150" s="278"/>
      <c r="AD150" s="278"/>
      <c r="AE150" s="279">
        <f t="shared" si="52"/>
        <v>0</v>
      </c>
      <c r="AF150" s="281"/>
    </row>
    <row r="151" spans="1:32" outlineLevel="1" x14ac:dyDescent="0.25">
      <c r="B151" s="27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73">
        <f>IF(C150&gt;0,C150+1,IF(DATE(YEAR('Basic project data'!$C$5),MONTH('Basic project data'!$C$5),1)=D151,1,0))</f>
        <v>77</v>
      </c>
      <c r="D151" s="274">
        <f t="shared" si="53"/>
        <v>46966</v>
      </c>
      <c r="E151" s="275"/>
      <c r="F151" s="193">
        <f t="shared" si="50"/>
        <v>0</v>
      </c>
      <c r="G151" s="276"/>
      <c r="H151" s="275"/>
      <c r="I151" s="193">
        <f t="shared" si="51"/>
        <v>0</v>
      </c>
      <c r="J151" s="277"/>
      <c r="O151" s="274">
        <f t="shared" si="39"/>
        <v>46966</v>
      </c>
      <c r="P151" s="278"/>
      <c r="Q151" s="278"/>
      <c r="R151" s="278"/>
      <c r="S151" s="278"/>
      <c r="T151" s="278"/>
      <c r="U151" s="278"/>
      <c r="V151" s="278"/>
      <c r="W151" s="278"/>
      <c r="X151" s="278"/>
      <c r="Y151" s="278"/>
      <c r="Z151" s="278"/>
      <c r="AA151" s="278"/>
      <c r="AB151" s="278"/>
      <c r="AC151" s="278"/>
      <c r="AD151" s="278"/>
      <c r="AE151" s="279">
        <f t="shared" si="52"/>
        <v>0</v>
      </c>
      <c r="AF151" s="281"/>
    </row>
    <row r="152" spans="1:32" outlineLevel="1" x14ac:dyDescent="0.25">
      <c r="B152" s="27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73">
        <f>IF(C151&gt;0,C151+1,IF(DATE(YEAR('Basic project data'!$C$5),MONTH('Basic project data'!$C$5),1)=D152,1,0))</f>
        <v>78</v>
      </c>
      <c r="D152" s="274">
        <f t="shared" si="53"/>
        <v>46997</v>
      </c>
      <c r="E152" s="275"/>
      <c r="F152" s="193">
        <f t="shared" si="50"/>
        <v>0</v>
      </c>
      <c r="G152" s="276"/>
      <c r="H152" s="275"/>
      <c r="I152" s="193">
        <f t="shared" si="51"/>
        <v>0</v>
      </c>
      <c r="J152" s="277"/>
      <c r="O152" s="274">
        <f t="shared" si="39"/>
        <v>46997</v>
      </c>
      <c r="P152" s="278"/>
      <c r="Q152" s="278"/>
      <c r="R152" s="278"/>
      <c r="S152" s="278"/>
      <c r="T152" s="278"/>
      <c r="U152" s="278"/>
      <c r="V152" s="278"/>
      <c r="W152" s="278"/>
      <c r="X152" s="278"/>
      <c r="Y152" s="278"/>
      <c r="Z152" s="278"/>
      <c r="AA152" s="278"/>
      <c r="AB152" s="278"/>
      <c r="AC152" s="278"/>
      <c r="AD152" s="278"/>
      <c r="AE152" s="279">
        <f t="shared" si="52"/>
        <v>0</v>
      </c>
      <c r="AF152" s="281"/>
    </row>
    <row r="153" spans="1:32" outlineLevel="1" x14ac:dyDescent="0.25">
      <c r="B153" s="27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73">
        <f>IF(C152&gt;0,C152+1,IF(DATE(YEAR('Basic project data'!$C$5),MONTH('Basic project data'!$C$5),1)=D153,1,0))</f>
        <v>79</v>
      </c>
      <c r="D153" s="274">
        <f t="shared" si="53"/>
        <v>47027</v>
      </c>
      <c r="E153" s="275"/>
      <c r="F153" s="193">
        <f t="shared" si="50"/>
        <v>0</v>
      </c>
      <c r="G153" s="276"/>
      <c r="H153" s="275"/>
      <c r="I153" s="193">
        <f t="shared" si="51"/>
        <v>0</v>
      </c>
      <c r="J153" s="277"/>
      <c r="O153" s="274">
        <f t="shared" si="39"/>
        <v>47027</v>
      </c>
      <c r="P153" s="278"/>
      <c r="Q153" s="278"/>
      <c r="R153" s="278"/>
      <c r="S153" s="278"/>
      <c r="T153" s="278"/>
      <c r="U153" s="278"/>
      <c r="V153" s="278"/>
      <c r="W153" s="278"/>
      <c r="X153" s="278"/>
      <c r="Y153" s="278"/>
      <c r="Z153" s="278"/>
      <c r="AA153" s="278"/>
      <c r="AB153" s="278"/>
      <c r="AC153" s="278"/>
      <c r="AD153" s="278"/>
      <c r="AE153" s="279">
        <f t="shared" si="52"/>
        <v>0</v>
      </c>
      <c r="AF153" s="281"/>
    </row>
    <row r="154" spans="1:32" outlineLevel="1" x14ac:dyDescent="0.25">
      <c r="B154" s="27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73">
        <f>IF(C153&gt;0,C153+1,IF(DATE(YEAR('Basic project data'!$C$5),MONTH('Basic project data'!$C$5),1)=D154,1,0))</f>
        <v>80</v>
      </c>
      <c r="D154" s="274">
        <f t="shared" si="53"/>
        <v>47058</v>
      </c>
      <c r="E154" s="275"/>
      <c r="F154" s="193">
        <f t="shared" si="50"/>
        <v>0</v>
      </c>
      <c r="G154" s="276"/>
      <c r="H154" s="275"/>
      <c r="I154" s="193">
        <f t="shared" si="51"/>
        <v>0</v>
      </c>
      <c r="J154" s="277"/>
      <c r="O154" s="274">
        <f t="shared" si="39"/>
        <v>47058</v>
      </c>
      <c r="P154" s="278"/>
      <c r="Q154" s="278"/>
      <c r="R154" s="278"/>
      <c r="S154" s="278"/>
      <c r="T154" s="278"/>
      <c r="U154" s="278"/>
      <c r="V154" s="278"/>
      <c r="W154" s="278"/>
      <c r="X154" s="278"/>
      <c r="Y154" s="278"/>
      <c r="Z154" s="278"/>
      <c r="AA154" s="278"/>
      <c r="AB154" s="278"/>
      <c r="AC154" s="278"/>
      <c r="AD154" s="278"/>
      <c r="AE154" s="279">
        <f t="shared" si="52"/>
        <v>0</v>
      </c>
      <c r="AF154" s="281"/>
    </row>
    <row r="155" spans="1:32" outlineLevel="1" x14ac:dyDescent="0.25">
      <c r="B155" s="27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73">
        <f>IF(C154&gt;0,C154+1,IF(DATE(YEAR('Basic project data'!$C$5),MONTH('Basic project data'!$C$5),1)=D155,1,0))</f>
        <v>81</v>
      </c>
      <c r="D155" s="274">
        <f t="shared" si="53"/>
        <v>47088</v>
      </c>
      <c r="E155" s="275"/>
      <c r="F155" s="193">
        <f t="shared" si="50"/>
        <v>0</v>
      </c>
      <c r="G155" s="276"/>
      <c r="H155" s="275"/>
      <c r="I155" s="193">
        <f t="shared" si="51"/>
        <v>0</v>
      </c>
      <c r="J155" s="277"/>
      <c r="O155" s="274">
        <f t="shared" si="39"/>
        <v>47088</v>
      </c>
      <c r="P155" s="278"/>
      <c r="Q155" s="278"/>
      <c r="R155" s="278"/>
      <c r="S155" s="278"/>
      <c r="T155" s="278"/>
      <c r="U155" s="278"/>
      <c r="V155" s="278"/>
      <c r="W155" s="278"/>
      <c r="X155" s="278"/>
      <c r="Y155" s="278"/>
      <c r="Z155" s="278"/>
      <c r="AA155" s="278"/>
      <c r="AB155" s="278"/>
      <c r="AC155" s="278"/>
      <c r="AD155" s="278"/>
      <c r="AE155" s="279">
        <f t="shared" si="52"/>
        <v>0</v>
      </c>
      <c r="AF155" s="281"/>
    </row>
    <row r="156" spans="1:32" x14ac:dyDescent="0.25">
      <c r="B156" s="282"/>
      <c r="C156" s="283"/>
      <c r="D156" s="284">
        <f>D155</f>
        <v>47088</v>
      </c>
      <c r="E156" s="285"/>
      <c r="F156" s="286">
        <f>SUM(F144:F155)</f>
        <v>0</v>
      </c>
      <c r="G156" s="287">
        <f>SUM(G144:G155)</f>
        <v>0</v>
      </c>
      <c r="H156" s="288"/>
      <c r="I156" s="286">
        <f>SUM(I144:I155)</f>
        <v>0</v>
      </c>
      <c r="J156" s="287">
        <f>SUM(J144:J155)</f>
        <v>0</v>
      </c>
      <c r="O156" s="284">
        <f t="shared" si="39"/>
        <v>47088</v>
      </c>
      <c r="P156" s="290">
        <f>SUM(P144:P155)</f>
        <v>0</v>
      </c>
      <c r="Q156" s="290">
        <f>SUM(Q144:Q155)</f>
        <v>0</v>
      </c>
      <c r="R156" s="290">
        <f>SUM(R144:R155)</f>
        <v>0</v>
      </c>
      <c r="S156" s="290">
        <f>SUM(S144:S155)</f>
        <v>0</v>
      </c>
      <c r="T156" s="290">
        <f>SUM(T144:T155)</f>
        <v>0</v>
      </c>
      <c r="U156" s="290">
        <f t="shared" ref="U156:AD156" si="54">SUM(U144:U155)</f>
        <v>0</v>
      </c>
      <c r="V156" s="290">
        <f t="shared" si="54"/>
        <v>0</v>
      </c>
      <c r="W156" s="290">
        <f t="shared" si="54"/>
        <v>0</v>
      </c>
      <c r="X156" s="290">
        <f t="shared" si="54"/>
        <v>0</v>
      </c>
      <c r="Y156" s="290">
        <f t="shared" si="54"/>
        <v>0</v>
      </c>
      <c r="Z156" s="290">
        <f t="shared" si="54"/>
        <v>0</v>
      </c>
      <c r="AA156" s="290">
        <f t="shared" si="54"/>
        <v>0</v>
      </c>
      <c r="AB156" s="290">
        <f t="shared" si="54"/>
        <v>0</v>
      </c>
      <c r="AC156" s="290">
        <f t="shared" si="54"/>
        <v>0</v>
      </c>
      <c r="AD156" s="290">
        <f t="shared" si="54"/>
        <v>0</v>
      </c>
      <c r="AE156" s="290">
        <f>SUM(AE144:AE155)</f>
        <v>0</v>
      </c>
      <c r="AF156" s="281"/>
    </row>
    <row r="157" spans="1:32" ht="28.5" customHeight="1" x14ac:dyDescent="0.25">
      <c r="A157" s="18"/>
      <c r="B157" s="18"/>
      <c r="C157" s="18"/>
      <c r="D157" s="18"/>
      <c r="E157" s="280"/>
      <c r="F157" s="280"/>
      <c r="H157" s="280"/>
      <c r="I157" s="280"/>
      <c r="P157" s="289">
        <f t="shared" ref="P157:AE157" si="55">IFERROR(P156/$H$2,0)</f>
        <v>0</v>
      </c>
      <c r="Q157" s="289">
        <f t="shared" si="55"/>
        <v>0</v>
      </c>
      <c r="R157" s="289">
        <f t="shared" si="55"/>
        <v>0</v>
      </c>
      <c r="S157" s="289">
        <f t="shared" si="55"/>
        <v>0</v>
      </c>
      <c r="T157" s="289">
        <f t="shared" si="55"/>
        <v>0</v>
      </c>
      <c r="U157" s="289">
        <f t="shared" si="55"/>
        <v>0</v>
      </c>
      <c r="V157" s="289">
        <f t="shared" si="55"/>
        <v>0</v>
      </c>
      <c r="W157" s="289">
        <f t="shared" si="55"/>
        <v>0</v>
      </c>
      <c r="X157" s="289">
        <f t="shared" si="55"/>
        <v>0</v>
      </c>
      <c r="Y157" s="289">
        <f t="shared" si="55"/>
        <v>0</v>
      </c>
      <c r="Z157" s="289">
        <f t="shared" si="55"/>
        <v>0</v>
      </c>
      <c r="AA157" s="289">
        <f t="shared" si="55"/>
        <v>0</v>
      </c>
      <c r="AB157" s="289">
        <f t="shared" si="55"/>
        <v>0</v>
      </c>
      <c r="AC157" s="289">
        <f t="shared" si="55"/>
        <v>0</v>
      </c>
      <c r="AD157" s="289">
        <f t="shared" si="55"/>
        <v>0</v>
      </c>
      <c r="AE157" s="289">
        <f t="shared" si="55"/>
        <v>0</v>
      </c>
      <c r="AF157" s="291" t="s">
        <v>326</v>
      </c>
    </row>
    <row r="158" spans="1:32" x14ac:dyDescent="0.25">
      <c r="A158" s="18"/>
      <c r="B158" s="18"/>
      <c r="C158" s="18"/>
      <c r="D158" s="18"/>
      <c r="E158" s="280"/>
      <c r="F158" s="280"/>
      <c r="H158" s="280"/>
      <c r="I158" s="280"/>
      <c r="P158" s="303"/>
      <c r="Q158" s="303"/>
      <c r="R158" s="303"/>
      <c r="S158" s="303"/>
      <c r="T158" s="303"/>
      <c r="U158" s="304"/>
      <c r="V158" s="305"/>
      <c r="W158" s="305"/>
      <c r="X158" s="305"/>
      <c r="Y158" s="305"/>
      <c r="Z158" s="305"/>
      <c r="AA158" s="305"/>
      <c r="AB158" s="305"/>
      <c r="AC158" s="305"/>
      <c r="AD158" s="306"/>
      <c r="AE158" s="303"/>
      <c r="AF158" s="297"/>
    </row>
    <row r="159" spans="1:32" x14ac:dyDescent="0.25">
      <c r="E159" s="280"/>
      <c r="F159" s="280"/>
      <c r="H159" s="280"/>
      <c r="I159" s="280"/>
      <c r="L159" s="280"/>
      <c r="M159" s="280"/>
      <c r="N159" s="280"/>
      <c r="P159" s="280"/>
      <c r="Q159" s="280"/>
      <c r="R159" s="280"/>
      <c r="S159" s="280"/>
      <c r="T159" s="280"/>
      <c r="U159" s="280"/>
      <c r="V159" s="280"/>
      <c r="W159" s="280"/>
      <c r="X159" s="280"/>
      <c r="Y159" s="280"/>
      <c r="Z159" s="280"/>
      <c r="AA159" s="280"/>
      <c r="AB159" s="280"/>
      <c r="AC159" s="280"/>
      <c r="AD159" s="280"/>
      <c r="AE159" s="280"/>
      <c r="AF159" s="280"/>
    </row>
    <row r="160" spans="1:32" x14ac:dyDescent="0.25">
      <c r="E160" s="280"/>
      <c r="F160" s="280"/>
      <c r="H160" s="280"/>
      <c r="I160" s="280"/>
      <c r="L160" s="280"/>
      <c r="M160" s="280"/>
      <c r="N160" s="280"/>
      <c r="P160" s="280"/>
      <c r="Q160" s="280"/>
      <c r="R160" s="280"/>
      <c r="S160" s="280"/>
      <c r="T160" s="280"/>
      <c r="U160" s="280"/>
      <c r="V160" s="280"/>
      <c r="W160" s="280"/>
      <c r="X160" s="280"/>
      <c r="Y160" s="280"/>
      <c r="Z160" s="280"/>
      <c r="AA160" s="280"/>
      <c r="AB160" s="280"/>
      <c r="AC160" s="280"/>
      <c r="AD160" s="280"/>
      <c r="AE160" s="280"/>
      <c r="AF160" s="280"/>
    </row>
    <row r="161" spans="5:32" x14ac:dyDescent="0.25">
      <c r="E161" s="280"/>
      <c r="F161" s="280"/>
      <c r="H161" s="280"/>
      <c r="I161" s="280"/>
      <c r="P161" s="280"/>
      <c r="Q161" s="280"/>
      <c r="R161" s="280"/>
      <c r="S161" s="280"/>
      <c r="T161" s="280"/>
      <c r="U161" s="280"/>
      <c r="V161" s="280"/>
      <c r="W161" s="280"/>
      <c r="X161" s="280"/>
      <c r="Y161" s="280"/>
      <c r="Z161" s="280"/>
      <c r="AA161" s="280"/>
      <c r="AB161" s="280"/>
      <c r="AC161" s="280"/>
      <c r="AD161" s="280"/>
      <c r="AE161" s="280"/>
      <c r="AF161" s="280"/>
    </row>
    <row r="162" spans="5:32" x14ac:dyDescent="0.25">
      <c r="E162" s="280"/>
      <c r="F162" s="280"/>
      <c r="H162" s="280"/>
      <c r="I162" s="280"/>
      <c r="P162" s="280"/>
      <c r="Q162" s="280"/>
      <c r="R162" s="280"/>
      <c r="S162" s="280"/>
      <c r="T162" s="280"/>
      <c r="U162" s="280"/>
      <c r="V162" s="280"/>
      <c r="W162" s="280"/>
      <c r="X162" s="280"/>
      <c r="Y162" s="280"/>
      <c r="Z162" s="280"/>
      <c r="AA162" s="280"/>
      <c r="AB162" s="280"/>
      <c r="AC162" s="280"/>
      <c r="AD162" s="280"/>
      <c r="AE162" s="280"/>
      <c r="AF162" s="280"/>
    </row>
    <row r="163" spans="5:32" x14ac:dyDescent="0.25">
      <c r="E163" s="280"/>
      <c r="F163" s="280"/>
      <c r="H163" s="280"/>
      <c r="I163" s="280"/>
      <c r="P163" s="280"/>
      <c r="Q163" s="280"/>
      <c r="R163" s="280"/>
      <c r="S163" s="280"/>
      <c r="T163" s="280"/>
      <c r="U163" s="280"/>
      <c r="V163" s="280"/>
      <c r="W163" s="280"/>
      <c r="X163" s="280"/>
      <c r="Y163" s="280"/>
      <c r="Z163" s="280"/>
      <c r="AA163" s="280"/>
      <c r="AB163" s="280"/>
      <c r="AC163" s="280"/>
      <c r="AD163" s="280"/>
      <c r="AE163" s="280"/>
      <c r="AF163" s="280"/>
    </row>
    <row r="164" spans="5:32" x14ac:dyDescent="0.25">
      <c r="E164" s="280"/>
      <c r="F164" s="280"/>
      <c r="H164" s="280"/>
      <c r="I164" s="280"/>
      <c r="P164" s="280"/>
      <c r="Q164" s="280"/>
      <c r="R164" s="280"/>
      <c r="S164" s="280"/>
      <c r="T164" s="280"/>
      <c r="U164" s="280"/>
      <c r="V164" s="280"/>
      <c r="W164" s="280"/>
      <c r="X164" s="280"/>
      <c r="Y164" s="280"/>
      <c r="Z164" s="280"/>
      <c r="AA164" s="280"/>
      <c r="AB164" s="280"/>
      <c r="AC164" s="280"/>
      <c r="AD164" s="280"/>
      <c r="AE164" s="280"/>
      <c r="AF164" s="280"/>
    </row>
    <row r="165" spans="5:32" x14ac:dyDescent="0.25">
      <c r="E165" s="280"/>
      <c r="F165" s="280"/>
      <c r="H165" s="280"/>
      <c r="I165" s="280"/>
      <c r="P165" s="280"/>
      <c r="Q165" s="280"/>
      <c r="R165" s="280"/>
      <c r="S165" s="280"/>
      <c r="T165" s="280"/>
      <c r="U165" s="280"/>
      <c r="V165" s="280"/>
      <c r="W165" s="280"/>
      <c r="X165" s="280"/>
      <c r="Y165" s="280"/>
      <c r="Z165" s="280"/>
      <c r="AA165" s="280"/>
      <c r="AB165" s="280"/>
      <c r="AC165" s="280"/>
      <c r="AD165" s="280"/>
      <c r="AE165" s="280"/>
      <c r="AF165" s="280"/>
    </row>
    <row r="166" spans="5:32" x14ac:dyDescent="0.25">
      <c r="E166" s="280"/>
      <c r="F166" s="280"/>
      <c r="H166" s="280"/>
      <c r="I166" s="280"/>
      <c r="P166" s="280"/>
      <c r="Q166" s="280"/>
      <c r="R166" s="280"/>
      <c r="S166" s="280"/>
      <c r="T166" s="280"/>
      <c r="U166" s="280"/>
      <c r="V166" s="280"/>
      <c r="W166" s="280"/>
      <c r="X166" s="280"/>
      <c r="Y166" s="280"/>
      <c r="Z166" s="280"/>
      <c r="AA166" s="280"/>
      <c r="AB166" s="280"/>
      <c r="AC166" s="280"/>
      <c r="AD166" s="280"/>
      <c r="AE166" s="280"/>
      <c r="AF166" s="280"/>
    </row>
    <row r="167" spans="5:32" x14ac:dyDescent="0.25">
      <c r="E167" s="280"/>
      <c r="F167" s="280"/>
      <c r="H167" s="280"/>
      <c r="I167" s="280"/>
      <c r="P167" s="280"/>
      <c r="Q167" s="280"/>
      <c r="R167" s="280"/>
      <c r="S167" s="280"/>
      <c r="T167" s="280"/>
      <c r="U167" s="280"/>
      <c r="V167" s="280"/>
      <c r="W167" s="280"/>
      <c r="X167" s="280"/>
      <c r="Y167" s="280"/>
      <c r="Z167" s="280"/>
      <c r="AA167" s="280"/>
      <c r="AB167" s="280"/>
      <c r="AC167" s="280"/>
      <c r="AD167" s="280"/>
      <c r="AE167" s="280"/>
      <c r="AF167" s="280"/>
    </row>
    <row r="168" spans="5:32" x14ac:dyDescent="0.25">
      <c r="P168" s="280"/>
      <c r="Q168" s="280"/>
      <c r="R168" s="280"/>
      <c r="S168" s="280"/>
      <c r="T168" s="280"/>
      <c r="U168" s="280"/>
      <c r="V168" s="280"/>
      <c r="W168" s="280"/>
      <c r="X168" s="280"/>
      <c r="Y168" s="280"/>
      <c r="Z168" s="280"/>
      <c r="AA168" s="280"/>
      <c r="AB168" s="280"/>
      <c r="AC168" s="280"/>
      <c r="AD168" s="280"/>
      <c r="AE168" s="280"/>
      <c r="AF168" s="280"/>
    </row>
    <row r="169" spans="5:32" x14ac:dyDescent="0.25">
      <c r="P169" s="280"/>
      <c r="Q169" s="280"/>
      <c r="R169" s="280"/>
      <c r="S169" s="280"/>
      <c r="T169" s="280"/>
      <c r="U169" s="280"/>
      <c r="V169" s="280"/>
      <c r="W169" s="280"/>
      <c r="X169" s="280"/>
      <c r="Y169" s="280"/>
      <c r="Z169" s="280"/>
      <c r="AA169" s="280"/>
      <c r="AB169" s="280"/>
      <c r="AC169" s="280"/>
      <c r="AD169" s="280"/>
      <c r="AE169" s="280"/>
      <c r="AF169" s="280"/>
    </row>
    <row r="170" spans="5:32" x14ac:dyDescent="0.25">
      <c r="P170" s="280"/>
      <c r="Q170" s="280"/>
      <c r="R170" s="280"/>
      <c r="S170" s="280"/>
      <c r="T170" s="280"/>
      <c r="U170" s="280"/>
      <c r="V170" s="280"/>
      <c r="W170" s="280"/>
      <c r="X170" s="280"/>
      <c r="Y170" s="280"/>
      <c r="Z170" s="280"/>
      <c r="AA170" s="280"/>
      <c r="AB170" s="280"/>
      <c r="AC170" s="280"/>
      <c r="AD170" s="280"/>
      <c r="AE170" s="280"/>
      <c r="AF170" s="280"/>
    </row>
    <row r="171" spans="5:32" x14ac:dyDescent="0.25">
      <c r="P171" s="280"/>
      <c r="Q171" s="280"/>
      <c r="R171" s="280"/>
      <c r="S171" s="280"/>
      <c r="T171" s="280"/>
      <c r="U171" s="280"/>
      <c r="V171" s="280"/>
      <c r="W171" s="280"/>
      <c r="X171" s="280"/>
      <c r="Y171" s="280"/>
      <c r="Z171" s="280"/>
      <c r="AA171" s="280"/>
      <c r="AB171" s="280"/>
      <c r="AC171" s="280"/>
      <c r="AD171" s="280"/>
      <c r="AE171" s="280"/>
      <c r="AF171" s="280"/>
    </row>
    <row r="172" spans="5:32" x14ac:dyDescent="0.25">
      <c r="P172" s="280"/>
      <c r="Q172" s="280"/>
      <c r="R172" s="280"/>
      <c r="S172" s="280"/>
      <c r="T172" s="280"/>
      <c r="U172" s="280"/>
      <c r="V172" s="280"/>
      <c r="W172" s="280"/>
      <c r="X172" s="280"/>
      <c r="Y172" s="280"/>
      <c r="Z172" s="280"/>
      <c r="AA172" s="280"/>
      <c r="AB172" s="280"/>
      <c r="AC172" s="280"/>
      <c r="AD172" s="280"/>
      <c r="AE172" s="280"/>
      <c r="AF172" s="280"/>
    </row>
    <row r="173" spans="5:32" x14ac:dyDescent="0.25">
      <c r="P173" s="280"/>
      <c r="Q173" s="280"/>
      <c r="R173" s="280"/>
      <c r="S173" s="280"/>
      <c r="T173" s="280"/>
      <c r="U173" s="280"/>
      <c r="V173" s="280"/>
      <c r="W173" s="280"/>
      <c r="X173" s="280"/>
      <c r="Y173" s="280"/>
      <c r="Z173" s="280"/>
      <c r="AA173" s="280"/>
      <c r="AB173" s="280"/>
      <c r="AC173" s="280"/>
      <c r="AD173" s="280"/>
      <c r="AE173" s="280"/>
      <c r="AF173" s="280"/>
    </row>
    <row r="174" spans="5:32" x14ac:dyDescent="0.25">
      <c r="P174" s="280"/>
      <c r="Q174" s="280"/>
      <c r="R174" s="280"/>
      <c r="S174" s="280"/>
      <c r="T174" s="280"/>
      <c r="U174" s="280"/>
      <c r="V174" s="280"/>
      <c r="W174" s="280"/>
      <c r="X174" s="280"/>
      <c r="Y174" s="280"/>
      <c r="Z174" s="280"/>
      <c r="AA174" s="280"/>
      <c r="AB174" s="280"/>
      <c r="AC174" s="280"/>
      <c r="AD174" s="280"/>
      <c r="AE174" s="280"/>
      <c r="AF174" s="280"/>
    </row>
    <row r="175" spans="5:32" x14ac:dyDescent="0.25">
      <c r="P175" s="280"/>
      <c r="Q175" s="280"/>
      <c r="R175" s="280"/>
      <c r="S175" s="280"/>
      <c r="T175" s="280"/>
      <c r="U175" s="280"/>
      <c r="V175" s="280"/>
      <c r="W175" s="280"/>
      <c r="X175" s="280"/>
      <c r="Y175" s="280"/>
      <c r="Z175" s="280"/>
      <c r="AA175" s="280"/>
      <c r="AB175" s="280"/>
      <c r="AC175" s="280"/>
      <c r="AD175" s="280"/>
      <c r="AE175" s="280"/>
      <c r="AF175" s="280"/>
    </row>
    <row r="176" spans="5:32" x14ac:dyDescent="0.25">
      <c r="P176" s="280"/>
      <c r="Q176" s="280"/>
      <c r="R176" s="280"/>
      <c r="S176" s="280"/>
      <c r="T176" s="280"/>
      <c r="U176" s="280"/>
      <c r="V176" s="280"/>
      <c r="W176" s="280"/>
      <c r="X176" s="280"/>
      <c r="Y176" s="280"/>
      <c r="Z176" s="280"/>
      <c r="AA176" s="280"/>
      <c r="AB176" s="280"/>
      <c r="AC176" s="280"/>
      <c r="AD176" s="280"/>
      <c r="AE176" s="280"/>
      <c r="AF176" s="280"/>
    </row>
    <row r="177" spans="16:32" x14ac:dyDescent="0.25">
      <c r="P177" s="280"/>
      <c r="Q177" s="280"/>
      <c r="R177" s="280"/>
      <c r="S177" s="280"/>
      <c r="T177" s="280"/>
      <c r="U177" s="280"/>
      <c r="V177" s="280"/>
      <c r="W177" s="280"/>
      <c r="X177" s="280"/>
      <c r="Y177" s="280"/>
      <c r="Z177" s="280"/>
      <c r="AA177" s="280"/>
      <c r="AB177" s="280"/>
      <c r="AC177" s="280"/>
      <c r="AD177" s="280"/>
      <c r="AE177" s="280"/>
      <c r="AF177" s="280"/>
    </row>
    <row r="178" spans="16:32" x14ac:dyDescent="0.25">
      <c r="P178" s="280"/>
      <c r="Q178" s="280"/>
      <c r="R178" s="280"/>
      <c r="S178" s="280"/>
      <c r="T178" s="280"/>
      <c r="U178" s="280"/>
      <c r="V178" s="280"/>
      <c r="W178" s="280"/>
      <c r="X178" s="280"/>
      <c r="Y178" s="280"/>
      <c r="Z178" s="280"/>
      <c r="AA178" s="280"/>
      <c r="AB178" s="280"/>
      <c r="AC178" s="280"/>
      <c r="AD178" s="280"/>
      <c r="AE178" s="280"/>
      <c r="AF178" s="280"/>
    </row>
    <row r="179" spans="16:32" x14ac:dyDescent="0.25">
      <c r="P179" s="280"/>
      <c r="Q179" s="280"/>
      <c r="R179" s="280"/>
      <c r="S179" s="280"/>
      <c r="T179" s="280"/>
      <c r="U179" s="280"/>
      <c r="V179" s="280"/>
      <c r="W179" s="280"/>
      <c r="X179" s="280"/>
      <c r="Y179" s="280"/>
      <c r="Z179" s="280"/>
      <c r="AA179" s="280"/>
      <c r="AB179" s="280"/>
      <c r="AC179" s="280"/>
      <c r="AD179" s="280"/>
      <c r="AE179" s="280"/>
      <c r="AF179" s="280"/>
    </row>
    <row r="180" spans="16:32" x14ac:dyDescent="0.25">
      <c r="P180" s="280"/>
      <c r="Q180" s="280"/>
      <c r="R180" s="280"/>
      <c r="S180" s="280"/>
      <c r="T180" s="280"/>
      <c r="U180" s="280"/>
      <c r="V180" s="280"/>
      <c r="W180" s="280"/>
      <c r="X180" s="280"/>
      <c r="Y180" s="280"/>
      <c r="Z180" s="280"/>
      <c r="AA180" s="280"/>
      <c r="AB180" s="280"/>
      <c r="AC180" s="280"/>
      <c r="AD180" s="280"/>
      <c r="AE180" s="280"/>
      <c r="AF180" s="280"/>
    </row>
    <row r="181" spans="16:32" x14ac:dyDescent="0.25">
      <c r="P181" s="280"/>
      <c r="Q181" s="280"/>
      <c r="R181" s="280"/>
      <c r="S181" s="280"/>
      <c r="T181" s="280"/>
      <c r="U181" s="280"/>
      <c r="V181" s="280"/>
      <c r="W181" s="280"/>
      <c r="X181" s="280"/>
      <c r="Y181" s="280"/>
      <c r="Z181" s="280"/>
      <c r="AA181" s="280"/>
      <c r="AB181" s="280"/>
      <c r="AC181" s="280"/>
      <c r="AD181" s="280"/>
      <c r="AE181" s="280"/>
      <c r="AF181" s="280"/>
    </row>
    <row r="182" spans="16:32" x14ac:dyDescent="0.25">
      <c r="P182" s="280"/>
      <c r="Q182" s="280"/>
      <c r="R182" s="280"/>
      <c r="S182" s="280"/>
      <c r="T182" s="280"/>
      <c r="U182" s="280"/>
      <c r="V182" s="280"/>
      <c r="W182" s="280"/>
      <c r="X182" s="280"/>
      <c r="Y182" s="280"/>
      <c r="Z182" s="280"/>
      <c r="AA182" s="280"/>
      <c r="AB182" s="280"/>
      <c r="AC182" s="280"/>
      <c r="AD182" s="280"/>
      <c r="AE182" s="280"/>
      <c r="AF182" s="280"/>
    </row>
    <row r="183" spans="16:32" x14ac:dyDescent="0.25">
      <c r="P183" s="280"/>
      <c r="Q183" s="280"/>
      <c r="R183" s="280"/>
      <c r="S183" s="280"/>
      <c r="T183" s="280"/>
      <c r="U183" s="280"/>
      <c r="V183" s="280"/>
      <c r="W183" s="280"/>
      <c r="X183" s="280"/>
      <c r="Y183" s="280"/>
      <c r="Z183" s="280"/>
      <c r="AA183" s="280"/>
      <c r="AB183" s="280"/>
      <c r="AC183" s="280"/>
      <c r="AD183" s="280"/>
      <c r="AE183" s="280"/>
      <c r="AF183" s="280"/>
    </row>
    <row r="184" spans="16:32" x14ac:dyDescent="0.25">
      <c r="P184" s="280"/>
      <c r="Q184" s="280"/>
      <c r="R184" s="280"/>
      <c r="S184" s="280"/>
      <c r="T184" s="280"/>
      <c r="U184" s="280"/>
      <c r="V184" s="280"/>
      <c r="W184" s="280"/>
      <c r="X184" s="280"/>
      <c r="Y184" s="280"/>
      <c r="Z184" s="280"/>
      <c r="AA184" s="280"/>
      <c r="AB184" s="280"/>
      <c r="AC184" s="280"/>
      <c r="AD184" s="280"/>
      <c r="AE184" s="280"/>
      <c r="AF184" s="280"/>
    </row>
    <row r="185" spans="16:32" x14ac:dyDescent="0.25">
      <c r="P185" s="280"/>
      <c r="Q185" s="280"/>
      <c r="R185" s="280"/>
      <c r="S185" s="280"/>
      <c r="T185" s="280"/>
      <c r="U185" s="280"/>
      <c r="V185" s="280"/>
      <c r="W185" s="280"/>
      <c r="X185" s="280"/>
      <c r="Y185" s="280"/>
      <c r="Z185" s="280"/>
      <c r="AA185" s="280"/>
      <c r="AB185" s="280"/>
      <c r="AC185" s="280"/>
      <c r="AD185" s="280"/>
      <c r="AE185" s="280"/>
      <c r="AF185" s="280"/>
    </row>
    <row r="186" spans="16:32" x14ac:dyDescent="0.25">
      <c r="P186" s="215"/>
      <c r="Q186" s="215"/>
      <c r="R186" s="215"/>
      <c r="S186" s="215"/>
      <c r="T186" s="21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318" priority="366" operator="equal">
      <formula>0</formula>
    </cfRule>
  </conditionalFormatting>
  <conditionalFormatting sqref="B37 B39 B41 B43">
    <cfRule type="cellIs" dxfId="1317" priority="368" operator="equal">
      <formula>0</formula>
    </cfRule>
  </conditionalFormatting>
  <conditionalFormatting sqref="B45 B47">
    <cfRule type="cellIs" dxfId="1316" priority="353" operator="equal">
      <formula>0</formula>
    </cfRule>
  </conditionalFormatting>
  <conditionalFormatting sqref="B54:B65 B99:B110 B114:B125 B128:B140 B144:B155">
    <cfRule type="cellIs" dxfId="1315" priority="621" operator="equal">
      <formula>"P1"</formula>
    </cfRule>
    <cfRule type="cellIs" dxfId="1314" priority="620" operator="equal">
      <formula>"P2"</formula>
    </cfRule>
    <cfRule type="cellIs" dxfId="1313" priority="618" operator="equal">
      <formula>"P4"</formula>
    </cfRule>
    <cfRule type="cellIs" dxfId="1312" priority="619" operator="equal">
      <formula>"P3"</formula>
    </cfRule>
  </conditionalFormatting>
  <conditionalFormatting sqref="B54:B65 B99:B110 B114:B125 B129:B140 B144:B155">
    <cfRule type="cellIs" dxfId="1311" priority="617" operator="equal">
      <formula>"P5"</formula>
    </cfRule>
  </conditionalFormatting>
  <conditionalFormatting sqref="B69:B80">
    <cfRule type="cellIs" dxfId="1310" priority="537" operator="equal">
      <formula>"P1"</formula>
    </cfRule>
    <cfRule type="cellIs" dxfId="1309" priority="536" operator="equal">
      <formula>"P2"</formula>
    </cfRule>
    <cfRule type="cellIs" dxfId="1308" priority="535" operator="equal">
      <formula>"P3"</formula>
    </cfRule>
    <cfRule type="cellIs" dxfId="1307" priority="534" operator="equal">
      <formula>"P4"</formula>
    </cfRule>
    <cfRule type="cellIs" dxfId="1306" priority="533" operator="equal">
      <formula>"P5"</formula>
    </cfRule>
  </conditionalFormatting>
  <conditionalFormatting sqref="B84:B95">
    <cfRule type="cellIs" dxfId="1305" priority="539" operator="equal">
      <formula>"P5"</formula>
    </cfRule>
    <cfRule type="cellIs" dxfId="1304" priority="540" operator="equal">
      <formula>"P4"</formula>
    </cfRule>
    <cfRule type="cellIs" dxfId="1303" priority="541" operator="equal">
      <formula>"P3"</formula>
    </cfRule>
    <cfRule type="cellIs" dxfId="1302" priority="542" operator="equal">
      <formula>"P2"</formula>
    </cfRule>
    <cfRule type="cellIs" dxfId="1301" priority="543" operator="equal">
      <formula>"P1"</formula>
    </cfRule>
  </conditionalFormatting>
  <conditionalFormatting sqref="B35:J48">
    <cfRule type="cellIs" dxfId="1300" priority="248" operator="equal">
      <formula>0</formula>
    </cfRule>
  </conditionalFormatting>
  <conditionalFormatting sqref="B34:M34">
    <cfRule type="cellIs" dxfId="1299" priority="369" operator="equal">
      <formula>0</formula>
    </cfRule>
  </conditionalFormatting>
  <conditionalFormatting sqref="C34">
    <cfRule type="cellIs" dxfId="1298" priority="372" operator="equal">
      <formula>"P5"</formula>
    </cfRule>
  </conditionalFormatting>
  <conditionalFormatting sqref="C35:C36">
    <cfRule type="cellIs" dxfId="1297" priority="354" operator="equal">
      <formula>"P5"</formula>
    </cfRule>
  </conditionalFormatting>
  <conditionalFormatting sqref="C35:C44">
    <cfRule type="cellIs" dxfId="1296" priority="365" operator="equal">
      <formula>"P1"</formula>
    </cfRule>
    <cfRule type="cellIs" dxfId="1295" priority="359" operator="equal">
      <formula>0</formula>
    </cfRule>
    <cfRule type="cellIs" dxfId="1294" priority="367" operator="equal">
      <formula>0</formula>
    </cfRule>
    <cfRule type="cellIs" dxfId="1293" priority="360" operator="equal">
      <formula>"P5"</formula>
    </cfRule>
  </conditionalFormatting>
  <conditionalFormatting sqref="C35:C48">
    <cfRule type="cellIs" dxfId="1292" priority="351" operator="equal">
      <formula>"P1"</formula>
    </cfRule>
    <cfRule type="cellIs" dxfId="1291" priority="344" operator="equal">
      <formula>"P2"</formula>
    </cfRule>
    <cfRule type="cellIs" dxfId="1290" priority="343" operator="equal">
      <formula>"P3"</formula>
    </cfRule>
    <cfRule type="cellIs" dxfId="1289" priority="342" operator="equal">
      <formula>"P4"</formula>
    </cfRule>
  </conditionalFormatting>
  <conditionalFormatting sqref="C45:C48">
    <cfRule type="cellIs" dxfId="1288" priority="346" operator="equal">
      <formula>0</formula>
    </cfRule>
    <cfRule type="cellIs" dxfId="1287" priority="352" operator="equal">
      <formula>0</formula>
    </cfRule>
    <cfRule type="cellIs" dxfId="1286" priority="347" operator="equal">
      <formula>"P5"</formula>
    </cfRule>
    <cfRule type="cellIs" dxfId="1285" priority="345" operator="equal">
      <formula>"P1"</formula>
    </cfRule>
  </conditionalFormatting>
  <conditionalFormatting sqref="C69:C80">
    <cfRule type="cellIs" dxfId="1284" priority="552" operator="equal">
      <formula>0</formula>
    </cfRule>
  </conditionalFormatting>
  <conditionalFormatting sqref="C84:C95">
    <cfRule type="cellIs" dxfId="1282" priority="545" operator="equal">
      <formula>0</formula>
    </cfRule>
  </conditionalFormatting>
  <conditionalFormatting sqref="D54:D66">
    <cfRule type="expression" dxfId="1280" priority="532">
      <formula>$D$54=0</formula>
    </cfRule>
  </conditionalFormatting>
  <conditionalFormatting sqref="D55:D65">
    <cfRule type="cellIs" dxfId="1279" priority="531" operator="equal">
      <formula>0</formula>
    </cfRule>
  </conditionalFormatting>
  <conditionalFormatting sqref="D69:D81">
    <cfRule type="expression" dxfId="1278" priority="530">
      <formula>$D$54=0</formula>
    </cfRule>
  </conditionalFormatting>
  <conditionalFormatting sqref="D70:D80">
    <cfRule type="cellIs" dxfId="1277" priority="529" operator="equal">
      <formula>0</formula>
    </cfRule>
  </conditionalFormatting>
  <conditionalFormatting sqref="D84:D96">
    <cfRule type="expression" dxfId="1276" priority="528">
      <formula>$D$54=0</formula>
    </cfRule>
  </conditionalFormatting>
  <conditionalFormatting sqref="D85:D95">
    <cfRule type="cellIs" dxfId="1275" priority="527" operator="equal">
      <formula>0</formula>
    </cfRule>
  </conditionalFormatting>
  <conditionalFormatting sqref="D99:D111">
    <cfRule type="expression" dxfId="1274" priority="526">
      <formula>$D$54=0</formula>
    </cfRule>
  </conditionalFormatting>
  <conditionalFormatting sqref="D100:D110">
    <cfRule type="cellIs" dxfId="1273" priority="525" operator="equal">
      <formula>0</formula>
    </cfRule>
  </conditionalFormatting>
  <conditionalFormatting sqref="D114:D126">
    <cfRule type="expression" dxfId="1272" priority="524">
      <formula>$D$54=0</formula>
    </cfRule>
  </conditionalFormatting>
  <conditionalFormatting sqref="D115:D125">
    <cfRule type="cellIs" dxfId="1271" priority="523" operator="equal">
      <formula>0</formula>
    </cfRule>
  </conditionalFormatting>
  <conditionalFormatting sqref="D129:D141">
    <cfRule type="expression" dxfId="1270" priority="522">
      <formula>$D$54=0</formula>
    </cfRule>
  </conditionalFormatting>
  <conditionalFormatting sqref="D130:D140">
    <cfRule type="cellIs" dxfId="1269" priority="521" operator="equal">
      <formula>0</formula>
    </cfRule>
  </conditionalFormatting>
  <conditionalFormatting sqref="D144:D156">
    <cfRule type="expression" dxfId="1268" priority="520">
      <formula>$D$54=0</formula>
    </cfRule>
  </conditionalFormatting>
  <conditionalFormatting sqref="D145:D155">
    <cfRule type="cellIs" dxfId="1267" priority="519" operator="equal">
      <formula>0</formula>
    </cfRule>
  </conditionalFormatting>
  <conditionalFormatting sqref="D35:M48">
    <cfRule type="cellIs" dxfId="1266" priority="127" operator="equal">
      <formula>0</formula>
    </cfRule>
  </conditionalFormatting>
  <conditionalFormatting sqref="E31 H31">
    <cfRule type="cellIs" dxfId="1265" priority="394" operator="equal">
      <formula>"P5"</formula>
    </cfRule>
  </conditionalFormatting>
  <conditionalFormatting sqref="E35">
    <cfRule type="cellIs" dxfId="1264" priority="260" operator="equal">
      <formula>0</formula>
    </cfRule>
  </conditionalFormatting>
  <conditionalFormatting sqref="E37 E39 E41 E43 E45 E47">
    <cfRule type="cellIs" dxfId="1263" priority="247" operator="equal">
      <formula>0</formula>
    </cfRule>
  </conditionalFormatting>
  <conditionalFormatting sqref="E37">
    <cfRule type="cellIs" dxfId="1262" priority="259" operator="equal">
      <formula>0</formula>
    </cfRule>
  </conditionalFormatting>
  <conditionalFormatting sqref="E39">
    <cfRule type="cellIs" dxfId="1261" priority="258" operator="equal">
      <formula>0</formula>
    </cfRule>
  </conditionalFormatting>
  <conditionalFormatting sqref="E41">
    <cfRule type="cellIs" dxfId="1260" priority="257" operator="equal">
      <formula>0</formula>
    </cfRule>
  </conditionalFormatting>
  <conditionalFormatting sqref="E43">
    <cfRule type="cellIs" dxfId="1259" priority="256" operator="equal">
      <formula>0</formula>
    </cfRule>
  </conditionalFormatting>
  <conditionalFormatting sqref="E45 E47">
    <cfRule type="cellIs" dxfId="1258" priority="255" operator="equal">
      <formula>0</formula>
    </cfRule>
  </conditionalFormatting>
  <conditionalFormatting sqref="E54:E65">
    <cfRule type="expression" dxfId="1257" priority="35">
      <formula>$B54=""</formula>
    </cfRule>
  </conditionalFormatting>
  <conditionalFormatting sqref="E69:E80">
    <cfRule type="expression" dxfId="1256" priority="29">
      <formula>$B69=""</formula>
    </cfRule>
  </conditionalFormatting>
  <conditionalFormatting sqref="E84:E95">
    <cfRule type="expression" dxfId="1255" priority="21">
      <formula>$B84=""</formula>
    </cfRule>
  </conditionalFormatting>
  <conditionalFormatting sqref="E99:E110">
    <cfRule type="expression" dxfId="1254" priority="13">
      <formula>$B99=""</formula>
    </cfRule>
  </conditionalFormatting>
  <conditionalFormatting sqref="E114:E125">
    <cfRule type="expression" dxfId="1253" priority="435">
      <formula>$B114=""</formula>
    </cfRule>
  </conditionalFormatting>
  <conditionalFormatting sqref="E129:E140">
    <cfRule type="expression" dxfId="1252" priority="411">
      <formula>$B129=""</formula>
    </cfRule>
  </conditionalFormatting>
  <conditionalFormatting sqref="E144:E155">
    <cfRule type="expression" dxfId="1251" priority="559">
      <formula>$B144=""</formula>
    </cfRule>
  </conditionalFormatting>
  <conditionalFormatting sqref="E49:H49">
    <cfRule type="cellIs" dxfId="1250" priority="622" operator="equal">
      <formula>0</formula>
    </cfRule>
  </conditionalFormatting>
  <conditionalFormatting sqref="F54:F156">
    <cfRule type="cellIs" dxfId="1249" priority="563" operator="equal">
      <formula>0</formula>
    </cfRule>
  </conditionalFormatting>
  <conditionalFormatting sqref="G54:H65">
    <cfRule type="expression" dxfId="1248" priority="33">
      <formula>$B54=""</formula>
    </cfRule>
  </conditionalFormatting>
  <conditionalFormatting sqref="G69:H80">
    <cfRule type="expression" dxfId="1247" priority="25">
      <formula>$B69=""</formula>
    </cfRule>
  </conditionalFormatting>
  <conditionalFormatting sqref="G84:H95">
    <cfRule type="expression" dxfId="1246" priority="17">
      <formula>$B84=""</formula>
    </cfRule>
  </conditionalFormatting>
  <conditionalFormatting sqref="G99:H110">
    <cfRule type="expression" dxfId="1245" priority="9">
      <formula>$B99=""</formula>
    </cfRule>
  </conditionalFormatting>
  <conditionalFormatting sqref="G114:H125">
    <cfRule type="expression" dxfId="1244" priority="409">
      <formula>$B114=""</formula>
    </cfRule>
  </conditionalFormatting>
  <conditionalFormatting sqref="G129:H140">
    <cfRule type="expression" dxfId="1243" priority="416">
      <formula>$B129=""</formula>
    </cfRule>
  </conditionalFormatting>
  <conditionalFormatting sqref="G144:H155">
    <cfRule type="expression" dxfId="1242" priority="557">
      <formula>$B144=""</formula>
    </cfRule>
  </conditionalFormatting>
  <conditionalFormatting sqref="H20">
    <cfRule type="cellIs" dxfId="1241" priority="242" operator="notEqual">
      <formula>0</formula>
    </cfRule>
  </conditionalFormatting>
  <conditionalFormatting sqref="H22 H24 H26 H28">
    <cfRule type="cellIs" dxfId="1240" priority="243" operator="notEqual">
      <formula>0</formula>
    </cfRule>
  </conditionalFormatting>
  <conditionalFormatting sqref="H35">
    <cfRule type="cellIs" dxfId="1239" priority="254" operator="equal">
      <formula>0</formula>
    </cfRule>
  </conditionalFormatting>
  <conditionalFormatting sqref="H37 H39 H41 H43 H45 H47">
    <cfRule type="cellIs" dxfId="1238" priority="246" operator="equal">
      <formula>0</formula>
    </cfRule>
  </conditionalFormatting>
  <conditionalFormatting sqref="H37">
    <cfRule type="cellIs" dxfId="1237" priority="253" operator="equal">
      <formula>0</formula>
    </cfRule>
  </conditionalFormatting>
  <conditionalFormatting sqref="H39">
    <cfRule type="cellIs" dxfId="1236" priority="252" operator="equal">
      <formula>0</formula>
    </cfRule>
  </conditionalFormatting>
  <conditionalFormatting sqref="H41">
    <cfRule type="cellIs" dxfId="1235" priority="251" operator="equal">
      <formula>0</formula>
    </cfRule>
  </conditionalFormatting>
  <conditionalFormatting sqref="H43">
    <cfRule type="cellIs" dxfId="1234" priority="250" operator="equal">
      <formula>0</formula>
    </cfRule>
  </conditionalFormatting>
  <conditionalFormatting sqref="H45 H47">
    <cfRule type="cellIs" dxfId="1233" priority="249" operator="equal">
      <formula>0</formula>
    </cfRule>
  </conditionalFormatting>
  <conditionalFormatting sqref="H68">
    <cfRule type="cellIs" dxfId="1232" priority="607" operator="equal">
      <formula>0</formula>
    </cfRule>
  </conditionalFormatting>
  <conditionalFormatting sqref="H83">
    <cfRule type="cellIs" dxfId="1231" priority="606" operator="equal">
      <formula>0</formula>
    </cfRule>
  </conditionalFormatting>
  <conditionalFormatting sqref="H98">
    <cfRule type="cellIs" dxfId="1230" priority="605" operator="equal">
      <formula>0</formula>
    </cfRule>
  </conditionalFormatting>
  <conditionalFormatting sqref="H113">
    <cfRule type="cellIs" dxfId="1229" priority="604" operator="equal">
      <formula>0</formula>
    </cfRule>
  </conditionalFormatting>
  <conditionalFormatting sqref="H128">
    <cfRule type="cellIs" dxfId="1228" priority="603" operator="equal">
      <formula>0</formula>
    </cfRule>
  </conditionalFormatting>
  <conditionalFormatting sqref="H143">
    <cfRule type="cellIs" dxfId="1227" priority="602" operator="equal">
      <formula>0</formula>
    </cfRule>
  </conditionalFormatting>
  <conditionalFormatting sqref="I54:I66">
    <cfRule type="cellIs" dxfId="1226" priority="613" operator="equal">
      <formula>0</formula>
    </cfRule>
  </conditionalFormatting>
  <conditionalFormatting sqref="I69:I81">
    <cfRule type="cellIs" dxfId="1225" priority="596" operator="equal">
      <formula>0</formula>
    </cfRule>
  </conditionalFormatting>
  <conditionalFormatting sqref="I84:I96">
    <cfRule type="cellIs" dxfId="1224" priority="590" operator="equal">
      <formula>0</formula>
    </cfRule>
  </conditionalFormatting>
  <conditionalFormatting sqref="I99:I111">
    <cfRule type="cellIs" dxfId="1223" priority="584" operator="equal">
      <formula>0</formula>
    </cfRule>
  </conditionalFormatting>
  <conditionalFormatting sqref="I114:I126">
    <cfRule type="cellIs" dxfId="1222" priority="578" operator="equal">
      <formula>0</formula>
    </cfRule>
  </conditionalFormatting>
  <conditionalFormatting sqref="I129:I141">
    <cfRule type="cellIs" dxfId="1221" priority="572" operator="equal">
      <formula>0</formula>
    </cfRule>
  </conditionalFormatting>
  <conditionalFormatting sqref="I144:I156">
    <cfRule type="cellIs" dxfId="1220" priority="560" operator="equal">
      <formula>0</formula>
    </cfRule>
  </conditionalFormatting>
  <conditionalFormatting sqref="I49:J49">
    <cfRule type="cellIs" dxfId="1219" priority="623" operator="notEqual">
      <formula>0</formula>
    </cfRule>
  </conditionalFormatting>
  <conditionalFormatting sqref="I35:K48">
    <cfRule type="cellIs" dxfId="1218" priority="37" operator="equal">
      <formula>0</formula>
    </cfRule>
  </conditionalFormatting>
  <conditionalFormatting sqref="J37:J48">
    <cfRule type="cellIs" dxfId="1217" priority="288" operator="equal">
      <formula>0</formula>
    </cfRule>
  </conditionalFormatting>
  <conditionalFormatting sqref="J54:J65">
    <cfRule type="expression" dxfId="1216" priority="31">
      <formula>$B54=""</formula>
    </cfRule>
  </conditionalFormatting>
  <conditionalFormatting sqref="J69:J80">
    <cfRule type="expression" dxfId="1215" priority="23">
      <formula>$B69=""</formula>
    </cfRule>
  </conditionalFormatting>
  <conditionalFormatting sqref="J84:J95">
    <cfRule type="expression" dxfId="1214" priority="15">
      <formula>$B84=""</formula>
    </cfRule>
  </conditionalFormatting>
  <conditionalFormatting sqref="J99:J110">
    <cfRule type="expression" dxfId="1213" priority="7">
      <formula>$B99=""</formula>
    </cfRule>
  </conditionalFormatting>
  <conditionalFormatting sqref="J114:J125">
    <cfRule type="expression" dxfId="1212" priority="407">
      <formula>$B114=""</formula>
    </cfRule>
  </conditionalFormatting>
  <conditionalFormatting sqref="J129:J140">
    <cfRule type="expression" dxfId="1211" priority="406">
      <formula>$B129=""</formula>
    </cfRule>
  </conditionalFormatting>
  <conditionalFormatting sqref="J144:J155">
    <cfRule type="expression" dxfId="1210" priority="556">
      <formula>$B144=""</formula>
    </cfRule>
  </conditionalFormatting>
  <conditionalFormatting sqref="K22:K28">
    <cfRule type="cellIs" dxfId="1209" priority="393" operator="greaterThan">
      <formula>0</formula>
    </cfRule>
    <cfRule type="cellIs" dxfId="1208" priority="392" operator="lessThan">
      <formula>0</formula>
    </cfRule>
  </conditionalFormatting>
  <conditionalFormatting sqref="K22:K29">
    <cfRule type="cellIs" dxfId="1207" priority="391" operator="lessThan">
      <formula>0</formula>
    </cfRule>
  </conditionalFormatting>
  <conditionalFormatting sqref="K30:K31">
    <cfRule type="cellIs" dxfId="1206" priority="402" operator="notEqual">
      <formula>0</formula>
    </cfRule>
  </conditionalFormatting>
  <conditionalFormatting sqref="L35:L48">
    <cfRule type="expression" dxfId="1205" priority="321">
      <formula>0</formula>
    </cfRule>
    <cfRule type="cellIs" dxfId="1204" priority="318" operator="lessThan">
      <formula>0</formula>
    </cfRule>
    <cfRule type="cellIs" dxfId="1203" priority="319" operator="greaterThan">
      <formula>0</formula>
    </cfRule>
  </conditionalFormatting>
  <conditionalFormatting sqref="M35:M48">
    <cfRule type="expression" dxfId="1202" priority="340">
      <formula>$L35&lt;0</formula>
    </cfRule>
  </conditionalFormatting>
  <conditionalFormatting sqref="M35:N48">
    <cfRule type="cellIs" dxfId="1201" priority="285" operator="equal">
      <formula>0</formula>
    </cfRule>
  </conditionalFormatting>
  <conditionalFormatting sqref="O54:O66">
    <cfRule type="expression" dxfId="1200" priority="499">
      <formula>$D$54=0</formula>
    </cfRule>
  </conditionalFormatting>
  <conditionalFormatting sqref="O55:O65">
    <cfRule type="cellIs" dxfId="1199" priority="517" operator="equal">
      <formula>0</formula>
    </cfRule>
  </conditionalFormatting>
  <conditionalFormatting sqref="O69:O81">
    <cfRule type="expression" dxfId="1198" priority="498">
      <formula>$D$54=0</formula>
    </cfRule>
  </conditionalFormatting>
  <conditionalFormatting sqref="O70:O80">
    <cfRule type="cellIs" dxfId="1197" priority="497" operator="equal">
      <formula>0</formula>
    </cfRule>
  </conditionalFormatting>
  <conditionalFormatting sqref="O84:O96">
    <cfRule type="expression" dxfId="1196" priority="496">
      <formula>$D$54=0</formula>
    </cfRule>
  </conditionalFormatting>
  <conditionalFormatting sqref="O85:O95">
    <cfRule type="cellIs" dxfId="1195" priority="495" operator="equal">
      <formula>0</formula>
    </cfRule>
  </conditionalFormatting>
  <conditionalFormatting sqref="O99:O111">
    <cfRule type="expression" dxfId="1194" priority="494">
      <formula>$D$54=0</formula>
    </cfRule>
  </conditionalFormatting>
  <conditionalFormatting sqref="O100:O110">
    <cfRule type="cellIs" dxfId="1193" priority="493" operator="equal">
      <formula>0</formula>
    </cfRule>
  </conditionalFormatting>
  <conditionalFormatting sqref="O114:O126">
    <cfRule type="expression" dxfId="1192" priority="492">
      <formula>$D$54=0</formula>
    </cfRule>
  </conditionalFormatting>
  <conditionalFormatting sqref="O115:O125">
    <cfRule type="cellIs" dxfId="1191" priority="491" operator="equal">
      <formula>0</formula>
    </cfRule>
  </conditionalFormatting>
  <conditionalFormatting sqref="O129:O141">
    <cfRule type="expression" dxfId="1190" priority="490">
      <formula>$D$54=0</formula>
    </cfRule>
  </conditionalFormatting>
  <conditionalFormatting sqref="O130:O140">
    <cfRule type="cellIs" dxfId="1189" priority="489" operator="equal">
      <formula>0</formula>
    </cfRule>
  </conditionalFormatting>
  <conditionalFormatting sqref="O144:O156">
    <cfRule type="expression" dxfId="1188" priority="488">
      <formula>$D$54=0</formula>
    </cfRule>
  </conditionalFormatting>
  <conditionalFormatting sqref="O145:O155">
    <cfRule type="cellIs" dxfId="1187" priority="487" operator="equal">
      <formula>0</formula>
    </cfRule>
  </conditionalFormatting>
  <conditionalFormatting sqref="P5">
    <cfRule type="cellIs" dxfId="1186" priority="554" operator="equal">
      <formula>0</formula>
    </cfRule>
  </conditionalFormatting>
  <conditionalFormatting sqref="P10:T13">
    <cfRule type="cellIs" dxfId="1178" priority="555" operator="equal">
      <formula>0</formula>
    </cfRule>
  </conditionalFormatting>
  <conditionalFormatting sqref="P5:AD13">
    <cfRule type="cellIs" dxfId="1177" priority="553" operator="equal">
      <formula>0</formula>
    </cfRule>
  </conditionalFormatting>
  <conditionalFormatting sqref="P20:AE28">
    <cfRule type="cellIs" dxfId="1176" priority="244" operator="equal">
      <formula>0</formula>
    </cfRule>
  </conditionalFormatting>
  <conditionalFormatting sqref="P66:AE67 P68:U68 P81:AE82 P83:U83 P96:AE97 P98:U98 P111:AE112 P113:U113 P126:AE127 P128:U128 P141:AE142 P143:U143 P156:AE157">
    <cfRule type="cellIs" dxfId="1175" priority="502" operator="equal">
      <formula>0</formula>
    </cfRule>
  </conditionalFormatting>
  <conditionalFormatting sqref="Q35:Q48">
    <cfRule type="cellIs" dxfId="1174" priority="373" operator="equal">
      <formula>0</formula>
    </cfRule>
  </conditionalFormatting>
  <conditionalFormatting sqref="W35:Y48">
    <cfRule type="cellIs" dxfId="1159" priority="375" operator="equal">
      <formula>0</formula>
    </cfRule>
  </conditionalFormatting>
  <conditionalFormatting sqref="W68:AE68 AE69:AE80 W83:AE83 AE84:AE95 W98:AE98 AE99:AE110 W113:AE113 AE114:AE125 W128:AE128 AE129:AE140 W143:AE143 AE144:AE155">
    <cfRule type="cellIs" dxfId="1158" priority="500" operator="equal">
      <formula>0</formula>
    </cfRule>
  </conditionalFormatting>
  <conditionalFormatting sqref="Y35:Y48">
    <cfRule type="cellIs" dxfId="1155" priority="376" operator="greaterThan">
      <formula>0</formula>
    </cfRule>
    <cfRule type="cellIs" dxfId="1154" priority="377" operator="lessThan">
      <formula>0</formula>
    </cfRule>
  </conditionalFormatting>
  <conditionalFormatting sqref="AE5:AE13 AE54:AE65">
    <cfRule type="cellIs" dxfId="1141" priority="631" operator="equal">
      <formula>0</formula>
    </cfRule>
  </conditionalFormatting>
  <conditionalFormatting sqref="AE15 C54:C65 C99:C110 C114:C125 C129:C140 C144:C155 G157:G192">
    <cfRule type="cellIs" dxfId="1140" priority="632" operator="equal">
      <formula>0</formula>
    </cfRule>
  </conditionalFormatting>
  <conditionalFormatting sqref="AF20:AF28">
    <cfRule type="cellIs" dxfId="1139" priority="3" operator="equal">
      <formula>0</formula>
    </cfRule>
  </conditionalFormatting>
  <conditionalFormatting sqref="AF21 AF23 AF25 AF27">
    <cfRule type="cellIs" dxfId="1138" priority="6" operator="equal">
      <formula>0</formula>
    </cfRule>
  </conditionalFormatting>
  <conditionalFormatting sqref="AG5:AG13">
    <cfRule type="cellIs" dxfId="1137" priority="403" operator="equal">
      <formula>0</formula>
    </cfRule>
    <cfRule type="cellIs" dxfId="1136" priority="404" operator="equal">
      <formula>0</formula>
    </cfRule>
  </conditionalFormatting>
  <conditionalFormatting sqref="AG20:AG27">
    <cfRule type="cellIs" dxfId="1135" priority="1" operator="equal">
      <formula>"adjustment needed"</formula>
    </cfRule>
    <cfRule type="cellIs" dxfId="1134" priority="2" operator="equal">
      <formula>"""adjustment needed"""</formula>
    </cfRule>
  </conditionalFormatting>
  <dataValidations count="1">
    <dataValidation type="list" allowBlank="1" showInputMessage="1" showErrorMessage="1" sqref="D13:D14" xr:uid="{00790080-0035-41DC-BFB5-004F00AB0001}">
      <formula1>INDIRECT(D11)</formula1>
    </dataValidation>
  </dataValidations>
  <pageMargins left="0.7" right="0.7" top="0.78740157500000008" bottom="0.78740157500000008" header="0.3" footer="0.3"/>
  <pageSetup paperSize="9" scale="30"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550" operator="greaterThan" id="{00BD00A7-0069-4FA9-96C5-00E100F1004C}">
            <xm:f>'Basic project data'!$C$7</xm:f>
            <x14:dxf>
              <font>
                <color rgb="FFF2F2F2"/>
              </font>
            </x14:dxf>
          </x14:cfRule>
          <xm:sqref>C69:C80</xm:sqref>
        </x14:conditionalFormatting>
        <x14:conditionalFormatting xmlns:xm="http://schemas.microsoft.com/office/excel/2006/main">
          <x14:cfRule type="cellIs" priority="544" operator="greaterThan" id="{001000BC-00CF-4068-889A-0063003700FC}">
            <xm:f>'Basic project data'!$C$7</xm:f>
            <x14:dxf>
              <font>
                <color rgb="FFF2F2F2"/>
              </font>
            </x14:dxf>
          </x14:cfRule>
          <xm:sqref>C84:C95</xm:sqref>
        </x14:conditionalFormatting>
        <x14:conditionalFormatting xmlns:xm="http://schemas.microsoft.com/office/excel/2006/main">
          <x14:cfRule type="expression" priority="449" id="{009A00BB-0016-41B6-BFC3-00600042007A}">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50" id="{00B900BD-00CE-4720-A766-00AB0006001B}">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52" id="{00A500E2-00A9-4A41-BF59-00B1007F00ED}">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419" id="{004B00C6-00EA-41ED-9F18-008F000F00BA}">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414" id="{00440017-0054-4BEB-8908-009400D5001F}">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413" id="{001B00E7-00FC-4861-A405-005300DE0075}">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33" id="{006300FF-0016-427D-BD33-009200AA00E7}">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34" id="{00390041-00BE-457D-9292-00A400E30002}">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503" id="{009E0003-0038-4A08-95AC-00E300C50077}">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35" id="{00A8002D-0048-4E79-B64F-00A700AD003A}">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504" id="{00FC009E-00DB-4AB9-8FA7-00E600740022}">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36" id="{0062006E-00A0-4D4B-A1EE-00D9007C00E6}">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505" id="{005A00B1-00E6-4EDD-AE87-00CD00C500DB}">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37" id="{00C90083-00D2-424E-BBE9-0069002900BC}">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506" id="{008E0078-0037-4A4B-88D5-001200A00096}">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38" id="{00FD0019-009A-4241-892D-00B500BA002F}">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507" id="{00C60055-0043-47C5-B4D9-0026009C0042}">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39" id="{000C00A0-00CC-47E7-B292-003F009A0017}">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508" id="{004800F5-0045-4133-9B2A-00C3003C007D}">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40" id="{008C00C6-00CF-40FB-92DF-00F90014007B}">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509" id="{00750019-0017-4B61-BCC4-004D00A40042}">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41" id="{002A0069-0025-4C9D-B15F-0010002200BB}">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510" id="{006D0025-00AB-4575-B06C-004B00530001}">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42" id="{001D00E4-0087-4FCC-B6CF-001A00630025}">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511" id="{006D001C-0029-48A5-902B-00A700FD0015}">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43" id="{005B008D-004C-452E-9A1E-00D400480091}">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512" id="{00690082-00F7-440E-9922-002300660014}">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44" id="{00B600D6-00E7-4795-B54E-00AB0056008C}">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513" id="{00DA00CA-00BD-4BFC-9323-007F009700F8}">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45" id="{00FC0015-007B-41B1-A74D-003D00340051}">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514" id="{00D90060-0022-494B-A599-003600D800C8}">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46" id="{003B006D-0069-4884-B05C-00D600D8002D}">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515" id="{003E0081-00A7-46C9-8FC6-007B001E005B}">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47" id="{00DA0078-00E6-4121-BA4B-007200AA0021}">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516" id="{003400D3-00A8-443A-BBF0-009B005700DD}">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'Drop-down Liste'!$B$2:$B$3</xm:f>
          </x14:formula1>
          <xm:sqref>D11:D12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186"/>
  <sheetViews>
    <sheetView showGridLines="0" topLeftCell="D1" zoomScale="85" workbookViewId="0">
      <selection activeCell="N24" sqref="N24"/>
    </sheetView>
  </sheetViews>
  <sheetFormatPr baseColWidth="10" defaultColWidth="11.5546875" defaultRowHeight="15" outlineLevelRow="1" outlineLevelCol="1" x14ac:dyDescent="0.25"/>
  <cols>
    <col min="1" max="1" width="11.109375" style="2" customWidth="1"/>
    <col min="2" max="2" width="7.33203125" style="2" customWidth="1"/>
    <col min="3" max="3" width="15.6640625" style="2" customWidth="1"/>
    <col min="4" max="4" width="14.6640625" style="2" customWidth="1"/>
    <col min="5" max="5" width="13.6640625" style="2" customWidth="1"/>
    <col min="6" max="6" width="12.88671875" style="2" customWidth="1"/>
    <col min="7" max="7" width="15.5546875" style="2" customWidth="1"/>
    <col min="8" max="8" width="15.44140625" style="2" customWidth="1"/>
    <col min="9" max="9" width="21.6640625" style="2" customWidth="1"/>
    <col min="10" max="10" width="16.6640625" style="2" customWidth="1"/>
    <col min="11" max="11" width="17.77734375" style="2" customWidth="1"/>
    <col min="12" max="13" width="15.33203125" style="2" customWidth="1"/>
    <col min="14" max="14" width="12" style="2" customWidth="1"/>
    <col min="15" max="15" width="12.33203125" style="2" customWidth="1"/>
    <col min="16" max="16" width="10" style="2" customWidth="1"/>
    <col min="17" max="17" width="10.5546875" style="2" customWidth="1"/>
    <col min="18" max="18" width="10.33203125" style="2" customWidth="1"/>
    <col min="19" max="19" width="11.21875" style="2" customWidth="1"/>
    <col min="20" max="20" width="10.33203125" style="2" customWidth="1"/>
    <col min="21" max="30" width="10.33203125" style="2" hidden="1" customWidth="1" outlineLevel="1"/>
    <col min="31" max="31" width="10.21875" style="2" bestFit="1" customWidth="1" collapsed="1"/>
    <col min="32" max="32" width="19.88671875" style="2" customWidth="1"/>
    <col min="33" max="33" width="14.77734375" style="2" customWidth="1"/>
    <col min="34" max="36" width="11.5546875" style="2"/>
    <col min="37" max="37" width="14.44140625" style="2" customWidth="1"/>
    <col min="38" max="38" width="11.5546875" style="2"/>
    <col min="39" max="39" width="0" style="2" hidden="1" customWidth="1"/>
    <col min="40" max="16384" width="11.5546875" style="2"/>
  </cols>
  <sheetData>
    <row r="1" spans="2:40" ht="30" x14ac:dyDescent="0.25">
      <c r="C1" s="148" t="s">
        <v>252</v>
      </c>
      <c r="D1" s="319" t="s">
        <v>547</v>
      </c>
      <c r="E1" s="150"/>
      <c r="F1" s="151"/>
      <c r="G1" s="152" t="s">
        <v>253</v>
      </c>
      <c r="H1" s="153" t="s">
        <v>247</v>
      </c>
    </row>
    <row r="2" spans="2:40" x14ac:dyDescent="0.25">
      <c r="C2" s="154" t="s">
        <v>254</v>
      </c>
      <c r="D2" s="543"/>
      <c r="E2" s="544"/>
      <c r="G2" s="152" t="s">
        <v>255</v>
      </c>
      <c r="H2" s="155">
        <v>8</v>
      </c>
    </row>
    <row r="3" spans="2:40" ht="60.75" customHeight="1" x14ac:dyDescent="0.5">
      <c r="B3" s="156" t="str">
        <f>INDEX(languages!B7:C7,1,MATCH('Liesmich Readme'!$A$5,languages!$B$2:$C$2,0))</f>
        <v>1. Basic data</v>
      </c>
      <c r="D3" s="157"/>
      <c r="E3" s="157"/>
      <c r="F3" s="157"/>
      <c r="G3" s="157"/>
      <c r="H3" s="157"/>
      <c r="J3" s="156" t="s">
        <v>256</v>
      </c>
      <c r="O3" s="545" t="str">
        <f>INDEX(languages!B13:C13,1,MATCH('Liesmich Readme'!$A$5,languages!$B$2:$C$2,0))</f>
        <v>6. Reported data</v>
      </c>
      <c r="P3" s="545"/>
      <c r="Q3" s="545"/>
      <c r="R3" s="545"/>
      <c r="S3" s="545"/>
      <c r="T3" s="545"/>
      <c r="U3" s="545"/>
      <c r="V3" s="545"/>
      <c r="W3" s="545"/>
      <c r="X3" s="545"/>
      <c r="Y3" s="545"/>
      <c r="Z3" s="545"/>
      <c r="AA3" s="545"/>
      <c r="AB3" s="545"/>
      <c r="AC3" s="545"/>
      <c r="AD3" s="545"/>
      <c r="AE3" s="545"/>
      <c r="AF3" s="545"/>
      <c r="AG3" s="545"/>
      <c r="AH3" s="158"/>
      <c r="AI3" s="158"/>
      <c r="AJ3" s="158"/>
      <c r="AK3" s="158"/>
      <c r="AL3" s="158"/>
      <c r="AM3" s="158"/>
      <c r="AN3" s="158"/>
    </row>
    <row r="4" spans="2:40" ht="45.75" customHeight="1" x14ac:dyDescent="0.25">
      <c r="C4" s="476" t="s">
        <v>257</v>
      </c>
      <c r="D4" s="159" t="s">
        <v>36</v>
      </c>
      <c r="E4" s="159" t="s">
        <v>37</v>
      </c>
      <c r="F4" s="159" t="s">
        <v>258</v>
      </c>
      <c r="G4" s="159" t="s">
        <v>259</v>
      </c>
      <c r="H4" s="159" t="s">
        <v>260</v>
      </c>
      <c r="J4" s="160" t="s">
        <v>261</v>
      </c>
      <c r="K4" s="161">
        <f>E20+E22+E24+E26+E28</f>
        <v>6309.1200000000017</v>
      </c>
      <c r="P4" s="162" t="s">
        <v>262</v>
      </c>
      <c r="Q4" s="162" t="s">
        <v>263</v>
      </c>
      <c r="R4" s="162" t="s">
        <v>264</v>
      </c>
      <c r="S4" s="162" t="s">
        <v>265</v>
      </c>
      <c r="T4" s="162" t="s">
        <v>266</v>
      </c>
      <c r="U4" s="162" t="s">
        <v>267</v>
      </c>
      <c r="V4" s="162" t="s">
        <v>268</v>
      </c>
      <c r="W4" s="162" t="s">
        <v>269</v>
      </c>
      <c r="X4" s="162" t="s">
        <v>270</v>
      </c>
      <c r="Y4" s="162" t="s">
        <v>271</v>
      </c>
      <c r="Z4" s="162" t="s">
        <v>272</v>
      </c>
      <c r="AA4" s="162" t="s">
        <v>273</v>
      </c>
      <c r="AB4" s="162" t="s">
        <v>274</v>
      </c>
      <c r="AC4" s="162" t="s">
        <v>275</v>
      </c>
      <c r="AD4" s="162" t="s">
        <v>276</v>
      </c>
      <c r="AE4" s="163" t="s">
        <v>277</v>
      </c>
      <c r="AF4" s="164" t="s">
        <v>278</v>
      </c>
      <c r="AG4" s="165" t="s">
        <v>279</v>
      </c>
    </row>
    <row r="5" spans="2:40" ht="22.5" customHeight="1" x14ac:dyDescent="0.25">
      <c r="C5" s="477"/>
      <c r="D5" s="166">
        <v>44927</v>
      </c>
      <c r="E5" s="166">
        <v>45016</v>
      </c>
      <c r="F5" s="329">
        <f>(G5*1)/(H2*5)</f>
        <v>0.22500000000000001</v>
      </c>
      <c r="G5" s="168">
        <v>9</v>
      </c>
      <c r="H5" s="168"/>
      <c r="J5" s="479" t="s">
        <v>280</v>
      </c>
      <c r="K5" s="480">
        <f>F20+F22+F24+F26+F28</f>
        <v>1577.28</v>
      </c>
      <c r="O5" s="96" t="s">
        <v>28</v>
      </c>
      <c r="P5" s="169"/>
      <c r="Q5" s="170">
        <v>6.25</v>
      </c>
      <c r="R5" s="170">
        <v>6.25</v>
      </c>
      <c r="S5" s="170"/>
      <c r="T5" s="170"/>
      <c r="U5" s="170"/>
      <c r="V5" s="170"/>
      <c r="W5" s="170"/>
      <c r="X5" s="170"/>
      <c r="Y5" s="170"/>
      <c r="Z5" s="170"/>
      <c r="AA5" s="170"/>
      <c r="AB5" s="170"/>
      <c r="AC5" s="170"/>
      <c r="AD5" s="170"/>
      <c r="AE5" s="171">
        <f t="shared" ref="AE5:AE13" si="0">SUM(P5:AD5)</f>
        <v>12.5</v>
      </c>
      <c r="AF5" s="172">
        <v>1577.28</v>
      </c>
      <c r="AG5" s="173"/>
      <c r="AM5" s="2" t="s">
        <v>281</v>
      </c>
    </row>
    <row r="6" spans="2:40" ht="22.5" customHeight="1" outlineLevel="1" x14ac:dyDescent="0.25">
      <c r="C6" s="477"/>
      <c r="D6" s="166"/>
      <c r="E6" s="166"/>
      <c r="F6" s="167"/>
      <c r="G6" s="168"/>
      <c r="H6" s="168"/>
      <c r="J6" s="479"/>
      <c r="K6" s="480"/>
      <c r="O6" s="100" t="s">
        <v>95</v>
      </c>
      <c r="P6" s="170"/>
      <c r="Q6" s="170"/>
      <c r="R6" s="170"/>
      <c r="S6" s="170"/>
      <c r="T6" s="170"/>
      <c r="U6" s="170"/>
      <c r="V6" s="170"/>
      <c r="W6" s="170"/>
      <c r="X6" s="170"/>
      <c r="Y6" s="170"/>
      <c r="Z6" s="170"/>
      <c r="AA6" s="170"/>
      <c r="AB6" s="170"/>
      <c r="AC6" s="170"/>
      <c r="AD6" s="170"/>
      <c r="AE6" s="171">
        <f t="shared" si="0"/>
        <v>0</v>
      </c>
      <c r="AF6" s="172"/>
      <c r="AG6" s="173"/>
      <c r="AM6" s="2" t="s">
        <v>282</v>
      </c>
    </row>
    <row r="7" spans="2:40" ht="22.5" customHeight="1" outlineLevel="1" x14ac:dyDescent="0.25">
      <c r="C7" s="477"/>
      <c r="D7" s="166"/>
      <c r="E7" s="166"/>
      <c r="F7" s="167"/>
      <c r="G7" s="168"/>
      <c r="H7" s="168"/>
      <c r="J7" s="479" t="s">
        <v>283</v>
      </c>
      <c r="K7" s="481">
        <f>G20+G22+G24+G26+G28</f>
        <v>1577.28</v>
      </c>
      <c r="O7" s="101" t="s">
        <v>29</v>
      </c>
      <c r="P7" s="170"/>
      <c r="Q7" s="170"/>
      <c r="R7" s="170"/>
      <c r="S7" s="170"/>
      <c r="T7" s="170"/>
      <c r="U7" s="170"/>
      <c r="V7" s="170"/>
      <c r="W7" s="170"/>
      <c r="X7" s="170"/>
      <c r="Y7" s="170"/>
      <c r="Z7" s="170"/>
      <c r="AA7" s="170"/>
      <c r="AB7" s="170"/>
      <c r="AC7" s="170"/>
      <c r="AD7" s="170"/>
      <c r="AE7" s="171">
        <f t="shared" si="0"/>
        <v>0</v>
      </c>
      <c r="AF7" s="172"/>
      <c r="AG7" s="173"/>
    </row>
    <row r="8" spans="2:40" ht="22.5" customHeight="1" outlineLevel="1" x14ac:dyDescent="0.25">
      <c r="C8" s="477"/>
      <c r="D8" s="168"/>
      <c r="E8" s="168"/>
      <c r="F8" s="167"/>
      <c r="G8" s="168"/>
      <c r="H8" s="168"/>
      <c r="J8" s="479"/>
      <c r="K8" s="481"/>
      <c r="O8" s="102" t="s">
        <v>131</v>
      </c>
      <c r="P8" s="170"/>
      <c r="Q8" s="170"/>
      <c r="R8" s="170"/>
      <c r="S8" s="170"/>
      <c r="T8" s="170"/>
      <c r="U8" s="170"/>
      <c r="V8" s="170"/>
      <c r="W8" s="170"/>
      <c r="X8" s="170"/>
      <c r="Y8" s="170"/>
      <c r="Z8" s="170"/>
      <c r="AA8" s="170"/>
      <c r="AB8" s="170"/>
      <c r="AC8" s="170"/>
      <c r="AD8" s="170"/>
      <c r="AE8" s="171">
        <f t="shared" si="0"/>
        <v>0</v>
      </c>
      <c r="AF8" s="172"/>
      <c r="AG8" s="173"/>
    </row>
    <row r="9" spans="2:40" ht="22.5" customHeight="1" outlineLevel="1" x14ac:dyDescent="0.25">
      <c r="C9" s="477"/>
      <c r="D9" s="168"/>
      <c r="E9" s="168"/>
      <c r="F9" s="167"/>
      <c r="G9" s="168"/>
      <c r="H9" s="168"/>
      <c r="J9" s="479" t="str">
        <f>IF($D$11="no","Difference total contract vs. Calculated costs","Difference EU project vs. Calculated costs")</f>
        <v>Difference EU project vs. Calculated costs</v>
      </c>
      <c r="K9" s="480">
        <f>IF($D$11="no", K4-K7,K5-K7)</f>
        <v>0</v>
      </c>
      <c r="O9" s="103" t="s">
        <v>30</v>
      </c>
      <c r="P9" s="170"/>
      <c r="Q9" s="170"/>
      <c r="R9" s="170"/>
      <c r="S9" s="170"/>
      <c r="T9" s="170"/>
      <c r="U9" s="170"/>
      <c r="V9" s="170"/>
      <c r="W9" s="170"/>
      <c r="X9" s="170"/>
      <c r="Y9" s="170"/>
      <c r="Z9" s="170"/>
      <c r="AA9" s="170"/>
      <c r="AB9" s="170"/>
      <c r="AC9" s="170"/>
      <c r="AD9" s="170"/>
      <c r="AE9" s="171">
        <f t="shared" si="0"/>
        <v>0</v>
      </c>
      <c r="AF9" s="172"/>
      <c r="AG9" s="173"/>
    </row>
    <row r="10" spans="2:40" ht="22.5" customHeight="1" outlineLevel="1" x14ac:dyDescent="0.25">
      <c r="C10" s="478"/>
      <c r="D10" s="168"/>
      <c r="E10" s="168"/>
      <c r="F10" s="167"/>
      <c r="G10" s="168"/>
      <c r="H10" s="168"/>
      <c r="J10" s="479"/>
      <c r="K10" s="480"/>
      <c r="O10" s="104" t="s">
        <v>167</v>
      </c>
      <c r="P10" s="170"/>
      <c r="Q10" s="170"/>
      <c r="R10" s="170"/>
      <c r="S10" s="170"/>
      <c r="T10" s="170"/>
      <c r="U10" s="170"/>
      <c r="V10" s="170"/>
      <c r="W10" s="170"/>
      <c r="X10" s="170"/>
      <c r="Y10" s="170"/>
      <c r="Z10" s="170"/>
      <c r="AA10" s="170"/>
      <c r="AB10" s="170"/>
      <c r="AC10" s="170"/>
      <c r="AD10" s="170"/>
      <c r="AE10" s="171">
        <f t="shared" si="0"/>
        <v>0</v>
      </c>
      <c r="AF10" s="172"/>
      <c r="AG10" s="173"/>
    </row>
    <row r="11" spans="2:40" ht="22.5" customHeight="1" outlineLevel="1" x14ac:dyDescent="0.25">
      <c r="C11" s="482" t="s">
        <v>284</v>
      </c>
      <c r="D11" s="484" t="s">
        <v>250</v>
      </c>
      <c r="E11" s="486"/>
      <c r="F11" s="486"/>
      <c r="G11" s="486"/>
      <c r="H11" s="486"/>
      <c r="O11" s="105" t="s">
        <v>31</v>
      </c>
      <c r="P11" s="170"/>
      <c r="Q11" s="170"/>
      <c r="R11" s="170"/>
      <c r="S11" s="170"/>
      <c r="T11" s="170"/>
      <c r="U11" s="170"/>
      <c r="V11" s="170"/>
      <c r="W11" s="170"/>
      <c r="X11" s="170"/>
      <c r="Y11" s="170"/>
      <c r="Z11" s="170"/>
      <c r="AA11" s="170"/>
      <c r="AB11" s="170"/>
      <c r="AC11" s="170"/>
      <c r="AD11" s="170"/>
      <c r="AE11" s="171">
        <f t="shared" si="0"/>
        <v>0</v>
      </c>
      <c r="AF11" s="172"/>
      <c r="AG11" s="173"/>
    </row>
    <row r="12" spans="2:40" ht="22.5" customHeight="1" outlineLevel="1" x14ac:dyDescent="0.25">
      <c r="C12" s="483"/>
      <c r="D12" s="485"/>
      <c r="E12" s="487"/>
      <c r="F12" s="487"/>
      <c r="G12" s="487"/>
      <c r="H12" s="487"/>
      <c r="O12" s="105" t="s">
        <v>203</v>
      </c>
      <c r="P12" s="170"/>
      <c r="Q12" s="170"/>
      <c r="R12" s="170"/>
      <c r="S12" s="170"/>
      <c r="T12" s="170"/>
      <c r="U12" s="170"/>
      <c r="V12" s="170"/>
      <c r="W12" s="170"/>
      <c r="X12" s="170"/>
      <c r="Y12" s="170"/>
      <c r="Z12" s="170"/>
      <c r="AA12" s="170"/>
      <c r="AB12" s="170"/>
      <c r="AC12" s="170"/>
      <c r="AD12" s="170"/>
      <c r="AE12" s="171">
        <f t="shared" si="0"/>
        <v>0</v>
      </c>
      <c r="AF12" s="172"/>
      <c r="AG12" s="173"/>
    </row>
    <row r="13" spans="2:40" ht="22.5" customHeight="1" outlineLevel="1" x14ac:dyDescent="0.25">
      <c r="C13" s="487"/>
      <c r="D13" s="488"/>
      <c r="E13" s="487"/>
      <c r="F13" s="487"/>
      <c r="G13" s="487"/>
      <c r="H13" s="487"/>
      <c r="O13" s="106" t="s">
        <v>32</v>
      </c>
      <c r="P13" s="170"/>
      <c r="Q13" s="170"/>
      <c r="R13" s="170"/>
      <c r="S13" s="170"/>
      <c r="T13" s="170"/>
      <c r="U13" s="170"/>
      <c r="V13" s="170"/>
      <c r="W13" s="170"/>
      <c r="X13" s="170"/>
      <c r="Y13" s="170"/>
      <c r="Z13" s="170"/>
      <c r="AA13" s="170"/>
      <c r="AB13" s="170"/>
      <c r="AC13" s="170"/>
      <c r="AD13" s="170"/>
      <c r="AE13" s="171">
        <f t="shared" si="0"/>
        <v>0</v>
      </c>
      <c r="AF13" s="172"/>
      <c r="AG13" s="173"/>
    </row>
    <row r="14" spans="2:40" ht="18.75" customHeight="1" outlineLevel="1" x14ac:dyDescent="0.25">
      <c r="C14" s="487"/>
      <c r="D14" s="488"/>
      <c r="E14" s="487"/>
      <c r="F14" s="487"/>
      <c r="G14" s="487"/>
      <c r="H14" s="487"/>
    </row>
    <row r="15" spans="2:40" outlineLevel="1" x14ac:dyDescent="0.25">
      <c r="D15" s="174"/>
      <c r="E15" s="175"/>
      <c r="F15" s="49"/>
      <c r="G15" s="49"/>
      <c r="H15" s="176"/>
      <c r="I15" s="49"/>
      <c r="J15" s="49"/>
      <c r="K15" s="49"/>
      <c r="O15" s="177"/>
      <c r="P15" s="178"/>
      <c r="Q15" s="178"/>
      <c r="R15" s="178"/>
      <c r="S15" s="178"/>
      <c r="T15" s="178"/>
      <c r="U15" s="179"/>
      <c r="V15" s="179"/>
      <c r="W15" s="179"/>
      <c r="X15" s="179"/>
      <c r="Y15" s="179"/>
      <c r="Z15" s="179"/>
      <c r="AA15" s="179"/>
      <c r="AB15" s="179"/>
      <c r="AC15" s="179"/>
      <c r="AD15" s="179"/>
      <c r="AE15" s="180"/>
      <c r="AF15" s="181"/>
      <c r="AG15" s="182"/>
    </row>
    <row r="16" spans="2:40" ht="30" customHeight="1" outlineLevel="1" x14ac:dyDescent="0.5">
      <c r="B16" s="183" t="str">
        <f>INDEX(languages!B11:C11,1,MATCH('Liesmich Readme'!$A$5,languages!$B$2:$C$2,0))</f>
        <v>4. Eligible personnel costs per reporting period</v>
      </c>
      <c r="C16" s="184"/>
      <c r="E16" s="183"/>
      <c r="F16" s="183"/>
      <c r="G16" s="183"/>
      <c r="H16" s="183"/>
      <c r="I16" s="183"/>
      <c r="J16" s="183"/>
      <c r="K16" s="183"/>
      <c r="O16" s="489" t="str">
        <f>INDEX(languages!B12:C12,1,MATCH('Liesmich Readme'!$A$5,languages!$B$2:$C$2,0))</f>
        <v>5. Day-equivalents per work package &amp; eligible personnel costs</v>
      </c>
      <c r="P16" s="489"/>
      <c r="Q16" s="489"/>
      <c r="R16" s="489"/>
      <c r="S16" s="489"/>
      <c r="T16" s="489"/>
      <c r="U16" s="489"/>
      <c r="V16" s="489"/>
      <c r="W16" s="489"/>
      <c r="X16" s="489"/>
      <c r="Y16" s="489"/>
      <c r="Z16" s="489"/>
      <c r="AA16" s="489"/>
      <c r="AB16" s="489"/>
      <c r="AC16" s="489"/>
      <c r="AD16" s="489"/>
      <c r="AE16" s="489"/>
      <c r="AF16" s="489"/>
      <c r="AG16" s="489"/>
    </row>
    <row r="17" spans="1:33" ht="11.45" customHeight="1" outlineLevel="1" x14ac:dyDescent="0.5">
      <c r="B17" s="184"/>
      <c r="C17" s="183"/>
      <c r="D17" s="183"/>
      <c r="E17" s="183"/>
      <c r="F17" s="183"/>
      <c r="G17" s="183"/>
      <c r="H17" s="183"/>
      <c r="I17" s="183"/>
      <c r="J17" s="183"/>
      <c r="K17" s="183"/>
      <c r="O17" s="185"/>
      <c r="P17" s="185"/>
      <c r="Q17" s="185"/>
      <c r="R17" s="185"/>
      <c r="S17" s="185"/>
      <c r="T17" s="185"/>
      <c r="U17" s="185"/>
      <c r="V17" s="185"/>
      <c r="W17" s="185"/>
      <c r="X17" s="185"/>
      <c r="Y17" s="185"/>
      <c r="Z17" s="185"/>
      <c r="AA17" s="185"/>
      <c r="AB17" s="185"/>
      <c r="AC17" s="185"/>
      <c r="AD17" s="185"/>
      <c r="AE17" s="185"/>
      <c r="AF17" s="185"/>
      <c r="AG17" s="185"/>
    </row>
    <row r="18" spans="1:33" ht="11.45" customHeight="1" x14ac:dyDescent="0.25">
      <c r="E18" s="490" t="s">
        <v>285</v>
      </c>
      <c r="F18" s="491"/>
      <c r="G18" s="492" t="s">
        <v>286</v>
      </c>
      <c r="H18" s="493"/>
      <c r="I18" s="186"/>
      <c r="J18" s="186"/>
      <c r="K18" s="186"/>
      <c r="P18" s="187"/>
      <c r="U18" s="188"/>
    </row>
    <row r="19" spans="1:33" ht="45" x14ac:dyDescent="0.25">
      <c r="B19" s="494" t="s">
        <v>287</v>
      </c>
      <c r="C19" s="495"/>
      <c r="D19" s="495"/>
      <c r="E19" s="189" t="s">
        <v>288</v>
      </c>
      <c r="F19" s="190" t="s">
        <v>289</v>
      </c>
      <c r="G19" s="191" t="s">
        <v>290</v>
      </c>
      <c r="H19" s="190" t="str">
        <f>IF($D$11="no","Check (costs total contract vs. calculated cost)","Check (costs EU project vs. calculated costs)")</f>
        <v>Check (costs EU project vs. calculated costs)</v>
      </c>
      <c r="I19" s="186"/>
      <c r="J19" s="186"/>
      <c r="K19" s="186"/>
      <c r="P19" s="68" t="s">
        <v>262</v>
      </c>
      <c r="Q19" s="68" t="s">
        <v>263</v>
      </c>
      <c r="R19" s="68" t="s">
        <v>264</v>
      </c>
      <c r="S19" s="68" t="s">
        <v>265</v>
      </c>
      <c r="T19" s="68" t="s">
        <v>266</v>
      </c>
      <c r="U19" s="68" t="s">
        <v>267</v>
      </c>
      <c r="V19" s="68" t="s">
        <v>268</v>
      </c>
      <c r="W19" s="68" t="s">
        <v>269</v>
      </c>
      <c r="X19" s="68" t="s">
        <v>270</v>
      </c>
      <c r="Y19" s="68" t="s">
        <v>271</v>
      </c>
      <c r="Z19" s="68" t="s">
        <v>272</v>
      </c>
      <c r="AA19" s="68" t="s">
        <v>273</v>
      </c>
      <c r="AB19" s="68" t="s">
        <v>274</v>
      </c>
      <c r="AC19" s="68" t="s">
        <v>275</v>
      </c>
      <c r="AD19" s="68" t="s">
        <v>276</v>
      </c>
      <c r="AE19" s="192" t="s">
        <v>277</v>
      </c>
      <c r="AF19" s="68" t="s">
        <v>291</v>
      </c>
    </row>
    <row r="20" spans="1:33" ht="19.5" customHeight="1" outlineLevel="1" x14ac:dyDescent="0.3">
      <c r="B20" s="496" t="str">
        <f>'Basic project data'!A12</f>
        <v>P1</v>
      </c>
      <c r="C20" s="496">
        <f>'Basic project data'!D12</f>
        <v>44652</v>
      </c>
      <c r="D20" s="498">
        <f>'Basic project data'!E12</f>
        <v>45016</v>
      </c>
      <c r="E20" s="500">
        <f>IFERROR(SUMIF(B54:B5000,O20,G54:G5000),0)</f>
        <v>6309.1200000000017</v>
      </c>
      <c r="F20" s="502">
        <f>SUMIF(B54:B5000,O20,J54:J5000)</f>
        <v>1577.28</v>
      </c>
      <c r="G20" s="504">
        <f>IF($D$11="no",IF(SUMIF(C35:C48,B20,M35:M48)&lt;E20,SUMIF(C35:C48,B20,M35:M48),E20),IF(SUMIF(C35:C48,B20,M35:M48)&lt;F20,SUMIF(C35:C48,B20,M35:M48),F20))</f>
        <v>1577.28</v>
      </c>
      <c r="H20" s="506">
        <f>IF($D$11="no",IFERROR(-(E20-G20),0),IFERROR(-(F20-G20),0))</f>
        <v>0</v>
      </c>
      <c r="I20" s="508"/>
      <c r="J20" s="509"/>
      <c r="K20" s="508"/>
      <c r="O20" s="96" t="s">
        <v>28</v>
      </c>
      <c r="P20" s="193">
        <f>IFERROR(SUMIF($C$35:$C$48,$O20,$K$35:$K$48)*(SUMIF($B$54:$B$5000,$O20,P$54:P$5000)/$H$2)/(SUMIF($C$35:$C$48,$O20,$J$35:$J$48)),"")</f>
        <v>0</v>
      </c>
      <c r="Q20" s="193">
        <f t="shared" ref="Q20:AD28" si="1">IFERROR(SUMIF($C$35:$C$48,$O20,$K$35:$K$48)*(SUMIF($B$54:$B$5000,$O20,Q$54:Q$5000)/$H$2)/(SUMIF($C$35:$C$48,$O20,$J$35:$J$48)),"")</f>
        <v>6.25</v>
      </c>
      <c r="R20" s="193">
        <f t="shared" si="1"/>
        <v>6.25</v>
      </c>
      <c r="S20" s="193">
        <f t="shared" si="1"/>
        <v>0</v>
      </c>
      <c r="T20" s="193">
        <f t="shared" si="1"/>
        <v>0</v>
      </c>
      <c r="U20" s="193">
        <f t="shared" si="1"/>
        <v>0</v>
      </c>
      <c r="V20" s="193">
        <f t="shared" si="1"/>
        <v>0</v>
      </c>
      <c r="W20" s="193">
        <f t="shared" si="1"/>
        <v>0</v>
      </c>
      <c r="X20" s="193">
        <f t="shared" si="1"/>
        <v>0</v>
      </c>
      <c r="Y20" s="193">
        <f t="shared" si="1"/>
        <v>0</v>
      </c>
      <c r="Z20" s="193">
        <f t="shared" si="1"/>
        <v>0</v>
      </c>
      <c r="AA20" s="193">
        <f t="shared" si="1"/>
        <v>0</v>
      </c>
      <c r="AB20" s="193">
        <f t="shared" si="1"/>
        <v>0</v>
      </c>
      <c r="AC20" s="193">
        <f t="shared" si="1"/>
        <v>0</v>
      </c>
      <c r="AD20" s="193">
        <f t="shared" si="1"/>
        <v>0</v>
      </c>
      <c r="AE20" s="194">
        <f>SUM(P20:AD20)</f>
        <v>12.5</v>
      </c>
      <c r="AF20" s="195">
        <f>ROUND(G20,2)</f>
        <v>1577.28</v>
      </c>
      <c r="AG20" s="198" t="str">
        <f>IF((AF20)=AF5+AF6,"no adjustment needed",IF(ISBLANK(AF5),"no adjustment needed","adjustment needed"))</f>
        <v>no adjustment needed</v>
      </c>
    </row>
    <row r="21" spans="1:33" ht="19.5" customHeight="1" outlineLevel="1" x14ac:dyDescent="0.3">
      <c r="B21" s="497"/>
      <c r="C21" s="497"/>
      <c r="D21" s="499"/>
      <c r="E21" s="501"/>
      <c r="F21" s="503"/>
      <c r="G21" s="505"/>
      <c r="H21" s="507"/>
      <c r="I21" s="508"/>
      <c r="J21" s="509"/>
      <c r="K21" s="508"/>
      <c r="O21" s="100" t="s">
        <v>95</v>
      </c>
      <c r="P21" s="196">
        <f>IFERROR(IF(OR((P5+P6)=P20,P5=0),0,$P20-P5-P6),"")</f>
        <v>0</v>
      </c>
      <c r="Q21" s="196">
        <f>IFERROR(IF(OR((Q5+Q6)=Q20,Q5=0),0,$Q20-Q5-Q6),"")</f>
        <v>0</v>
      </c>
      <c r="R21" s="196">
        <f>IFERROR(IF(OR((R5+R6)=R20,R5=0),0,$R20-R5-R6),"")</f>
        <v>0</v>
      </c>
      <c r="S21" s="196">
        <f>IFERROR(IF(OR((S5+S6)=S20,S5=0),0,$S20-S5-S6),"")</f>
        <v>0</v>
      </c>
      <c r="T21" s="196">
        <f>IFERROR(IF(OR((T5+T6)=T20,T5=0),0,$T20-T5-T6),"")</f>
        <v>0</v>
      </c>
      <c r="U21" s="196">
        <f>IFERROR(IF(OR((U5+U6)=U20,U5=0),0,$U20-U5-U6),"")</f>
        <v>0</v>
      </c>
      <c r="V21" s="196">
        <f>IFERROR(IF(OR((V5+V6)=V20,V5=0),0,$V20-V5-V6),"")</f>
        <v>0</v>
      </c>
      <c r="W21" s="196">
        <f>IFERROR(IF(OR((W5+W6)=W20,W5=0),0,$W20-W5-W6),"")</f>
        <v>0</v>
      </c>
      <c r="X21" s="196">
        <f>IFERROR(IF(OR((X5+X6)=X20,X5=0),0,$X20-X5-X6),"")</f>
        <v>0</v>
      </c>
      <c r="Y21" s="196">
        <f>IFERROR(IF(OR((Y5+Y6)=Y20,Y5=0),0,$Y20-Y5-Y6),"")</f>
        <v>0</v>
      </c>
      <c r="Z21" s="196">
        <f>IFERROR(IF(OR((Z5+Z6)=Z20,Z5=0),0,$Z20-Z5-Z6),"")</f>
        <v>0</v>
      </c>
      <c r="AA21" s="196">
        <f>IFERROR(IF(OR((AA5+AA6)=AA20,AA5=0),0,$AA20-AA5-AA6),"")</f>
        <v>0</v>
      </c>
      <c r="AB21" s="196">
        <f>IFERROR(IF(OR((AB5+AB6)=AB20,AB5=0),0,$AB20-AB5-AB6),"")</f>
        <v>0</v>
      </c>
      <c r="AC21" s="196">
        <f>IFERROR(IF(OR((AC5+AC6)=AC20,AC5=0),0,$AC20-AC5-AC6),"")</f>
        <v>0</v>
      </c>
      <c r="AD21" s="196">
        <f t="shared" ref="AD21:AE21" si="2">IFERROR(IF(OR((AD5+AD6)=AD20,AD5=0),0,AD20-AD5-AD6),"")</f>
        <v>0</v>
      </c>
      <c r="AE21" s="194">
        <f t="shared" si="2"/>
        <v>0</v>
      </c>
      <c r="AF21" s="197">
        <f>IFERROR(IF(OR(ISBLANK(AF5),AF6&lt;&gt;""),0,IF(OR((AF5+AF6)=AF20,ISBLANK(AF5)),0,AF20-AF5-AF6)),"")</f>
        <v>0</v>
      </c>
      <c r="AG21" s="439" t="str">
        <f>IF(AND($AG$20="adjustment needed",AF21&lt;&gt;0),"Only copy this row in table above!","")</f>
        <v/>
      </c>
    </row>
    <row r="22" spans="1:33" ht="19.5" customHeight="1" outlineLevel="1" x14ac:dyDescent="0.3">
      <c r="B22" s="510" t="str">
        <f>'Basic project data'!A13</f>
        <v>P2</v>
      </c>
      <c r="C22" s="510">
        <f>'Basic project data'!D13</f>
        <v>45017</v>
      </c>
      <c r="D22" s="512">
        <f>'Basic project data'!E13</f>
        <v>45747</v>
      </c>
      <c r="E22" s="500">
        <f>IFERROR(SUMIF(B54:B5000,O22,G54:G5000),0)</f>
        <v>0</v>
      </c>
      <c r="F22" s="502">
        <f>SUMIF(B54:B5000,O22,J54:J5000)</f>
        <v>0</v>
      </c>
      <c r="G22" s="504">
        <f>IF($D$11="no",IF(SUMIF(C35:C48,B22,M35:M48)&lt;E22,SUMIF(C35:C48,B22,M35:M48),E22),IF(SUMIF(C35:C48,B22,M35:M48)&lt;F22,SUMIF(C35:C48,B22,M35:M48),F22))</f>
        <v>0</v>
      </c>
      <c r="H22" s="506">
        <f t="shared" ref="H22:H28" si="3">IF($D$11="no",IFERROR(-(E22-G22),0),IFERROR(-(F22-G22),0))</f>
        <v>0</v>
      </c>
      <c r="I22" s="508"/>
      <c r="J22" s="509"/>
      <c r="K22" s="508"/>
      <c r="O22" s="101" t="s">
        <v>29</v>
      </c>
      <c r="P22" s="193" t="str">
        <f>IFERROR(SUMIF($C$35:$C$48,$O22,$K$35:$K$48)*(SUMIF($B$54:$B$5000,$O22,P$54:P$5000)/$H$2)/(SUMIF($C$35:$C$48,$O22,$J$35:$J$48)),"")</f>
        <v/>
      </c>
      <c r="Q22" s="193" t="str">
        <f t="shared" si="1"/>
        <v/>
      </c>
      <c r="R22" s="193" t="str">
        <f t="shared" si="1"/>
        <v/>
      </c>
      <c r="S22" s="193" t="str">
        <f t="shared" si="1"/>
        <v/>
      </c>
      <c r="T22" s="193" t="str">
        <f t="shared" si="1"/>
        <v/>
      </c>
      <c r="U22" s="193" t="str">
        <f t="shared" si="1"/>
        <v/>
      </c>
      <c r="V22" s="193" t="str">
        <f t="shared" si="1"/>
        <v/>
      </c>
      <c r="W22" s="193" t="str">
        <f t="shared" si="1"/>
        <v/>
      </c>
      <c r="X22" s="193" t="str">
        <f t="shared" si="1"/>
        <v/>
      </c>
      <c r="Y22" s="193" t="str">
        <f t="shared" si="1"/>
        <v/>
      </c>
      <c r="Z22" s="193" t="str">
        <f t="shared" si="1"/>
        <v/>
      </c>
      <c r="AA22" s="193" t="str">
        <f t="shared" si="1"/>
        <v/>
      </c>
      <c r="AB22" s="193" t="str">
        <f t="shared" si="1"/>
        <v/>
      </c>
      <c r="AC22" s="193" t="str">
        <f t="shared" si="1"/>
        <v/>
      </c>
      <c r="AD22" s="193" t="str">
        <f t="shared" si="1"/>
        <v/>
      </c>
      <c r="AE22" s="194">
        <f>SUM(P22:AD22)</f>
        <v>0</v>
      </c>
      <c r="AF22" s="195">
        <f>ROUND(G22,2)</f>
        <v>0</v>
      </c>
      <c r="AG22" s="198" t="str">
        <f>IF((AF22)=AF7+AF8,"no adjustment needed",IF(ISBLANK(AF7),"no adjustment needed","adjustment needed"))</f>
        <v>no adjustment needed</v>
      </c>
    </row>
    <row r="23" spans="1:33" ht="19.5" customHeight="1" outlineLevel="1" x14ac:dyDescent="0.3">
      <c r="B23" s="511"/>
      <c r="C23" s="511"/>
      <c r="D23" s="513"/>
      <c r="E23" s="501"/>
      <c r="F23" s="503"/>
      <c r="G23" s="505"/>
      <c r="H23" s="507"/>
      <c r="I23" s="508"/>
      <c r="J23" s="509"/>
      <c r="K23" s="508"/>
      <c r="O23" s="102" t="s">
        <v>131</v>
      </c>
      <c r="P23" s="196">
        <f t="shared" ref="P23:AF23" si="4">IFERROR(IF(OR((P7+P8)=P22,P7=0),0,P22-P7-P8),"")</f>
        <v>0</v>
      </c>
      <c r="Q23" s="196">
        <f t="shared" si="4"/>
        <v>0</v>
      </c>
      <c r="R23" s="196">
        <f t="shared" si="4"/>
        <v>0</v>
      </c>
      <c r="S23" s="196">
        <f t="shared" si="4"/>
        <v>0</v>
      </c>
      <c r="T23" s="196">
        <f t="shared" si="4"/>
        <v>0</v>
      </c>
      <c r="U23" s="196">
        <f t="shared" si="4"/>
        <v>0</v>
      </c>
      <c r="V23" s="196">
        <f t="shared" si="4"/>
        <v>0</v>
      </c>
      <c r="W23" s="196">
        <f t="shared" si="4"/>
        <v>0</v>
      </c>
      <c r="X23" s="196">
        <f t="shared" si="4"/>
        <v>0</v>
      </c>
      <c r="Y23" s="196">
        <f t="shared" si="4"/>
        <v>0</v>
      </c>
      <c r="Z23" s="196">
        <f t="shared" si="4"/>
        <v>0</v>
      </c>
      <c r="AA23" s="196">
        <f t="shared" si="4"/>
        <v>0</v>
      </c>
      <c r="AB23" s="196">
        <f t="shared" si="4"/>
        <v>0</v>
      </c>
      <c r="AC23" s="196">
        <f t="shared" si="4"/>
        <v>0</v>
      </c>
      <c r="AD23" s="196">
        <f t="shared" si="4"/>
        <v>0</v>
      </c>
      <c r="AE23" s="194">
        <f t="shared" si="4"/>
        <v>0</v>
      </c>
      <c r="AF23" s="197">
        <f t="shared" si="4"/>
        <v>0</v>
      </c>
      <c r="AG23" s="439" t="str">
        <f>IF(AND($AG$22="adjustment needed",AF23&lt;&gt;0),"Only copy this row in table above!","")</f>
        <v/>
      </c>
    </row>
    <row r="24" spans="1:33" ht="19.5" customHeight="1" outlineLevel="1" x14ac:dyDescent="0.3">
      <c r="B24" s="514" t="str">
        <f>'Basic project data'!A14</f>
        <v>P3</v>
      </c>
      <c r="C24" s="514" t="str">
        <f>'Basic project data'!D14</f>
        <v/>
      </c>
      <c r="D24" s="516" t="str">
        <f>'Basic project data'!E14</f>
        <v/>
      </c>
      <c r="E24" s="500">
        <f>IFERROR(SUMIF(B54:B5000,O24,G54:G5000),0)</f>
        <v>0</v>
      </c>
      <c r="F24" s="502">
        <f>SUMIF(B54:B5000,O24,J54:J5000)</f>
        <v>0</v>
      </c>
      <c r="G24" s="504">
        <f>IF($D$11="no",IF(SUMIF(C35:C48,B24,M35:M48)&lt;E24,SUMIF(C35:C48,B24,M35:M48),E24),IF(SUMIF(C35:C48,B24,M35:M48)&lt;F24,SUMIF(C35:C48,B24,M35:M48),F24))</f>
        <v>0</v>
      </c>
      <c r="H24" s="506">
        <f t="shared" si="3"/>
        <v>0</v>
      </c>
      <c r="I24" s="508"/>
      <c r="J24" s="509"/>
      <c r="K24" s="508"/>
      <c r="O24" s="103" t="s">
        <v>30</v>
      </c>
      <c r="P24" s="193" t="str">
        <f>IFERROR(SUMIF($C$35:$C$48,$O24,$K$35:$K$48)*(SUMIF($B$54:$B$5000,$O24,P$54:P$5000)/$H$2)/(SUMIF($C$35:$C$48,$O24,$J$35:$J$48)),"")</f>
        <v/>
      </c>
      <c r="Q24" s="193" t="str">
        <f t="shared" si="1"/>
        <v/>
      </c>
      <c r="R24" s="193" t="str">
        <f t="shared" si="1"/>
        <v/>
      </c>
      <c r="S24" s="193" t="str">
        <f t="shared" si="1"/>
        <v/>
      </c>
      <c r="T24" s="193" t="str">
        <f t="shared" si="1"/>
        <v/>
      </c>
      <c r="U24" s="193" t="str">
        <f t="shared" si="1"/>
        <v/>
      </c>
      <c r="V24" s="193" t="str">
        <f t="shared" si="1"/>
        <v/>
      </c>
      <c r="W24" s="193" t="str">
        <f t="shared" si="1"/>
        <v/>
      </c>
      <c r="X24" s="193" t="str">
        <f t="shared" si="1"/>
        <v/>
      </c>
      <c r="Y24" s="193" t="str">
        <f t="shared" si="1"/>
        <v/>
      </c>
      <c r="Z24" s="193" t="str">
        <f t="shared" si="1"/>
        <v/>
      </c>
      <c r="AA24" s="193" t="str">
        <f t="shared" si="1"/>
        <v/>
      </c>
      <c r="AB24" s="193" t="str">
        <f t="shared" si="1"/>
        <v/>
      </c>
      <c r="AC24" s="193" t="str">
        <f t="shared" si="1"/>
        <v/>
      </c>
      <c r="AD24" s="193" t="str">
        <f t="shared" si="1"/>
        <v/>
      </c>
      <c r="AE24" s="194">
        <f>SUM(P24:AD24)</f>
        <v>0</v>
      </c>
      <c r="AF24" s="195">
        <f>ROUND(G24,2)</f>
        <v>0</v>
      </c>
      <c r="AG24" s="198" t="str">
        <f>IF((AF24)=AF9+AF10,"no adjustment needed",IF(ISBLANK(AF9),"no adjustment needed","adjustment needed"))</f>
        <v>no adjustment needed</v>
      </c>
    </row>
    <row r="25" spans="1:33" ht="19.5" customHeight="1" outlineLevel="1" x14ac:dyDescent="0.3">
      <c r="B25" s="515"/>
      <c r="C25" s="515"/>
      <c r="D25" s="517"/>
      <c r="E25" s="501"/>
      <c r="F25" s="503"/>
      <c r="G25" s="505"/>
      <c r="H25" s="507"/>
      <c r="I25" s="508"/>
      <c r="J25" s="509"/>
      <c r="K25" s="508"/>
      <c r="O25" s="104" t="s">
        <v>167</v>
      </c>
      <c r="P25" s="196">
        <f t="shared" ref="P25:AF25" si="5">IFERROR(IF(OR((P9+P10)=P24,P9=0),0,P24-P9-P10),"")</f>
        <v>0</v>
      </c>
      <c r="Q25" s="196">
        <f t="shared" si="5"/>
        <v>0</v>
      </c>
      <c r="R25" s="196">
        <f t="shared" si="5"/>
        <v>0</v>
      </c>
      <c r="S25" s="196">
        <f t="shared" si="5"/>
        <v>0</v>
      </c>
      <c r="T25" s="196">
        <f t="shared" si="5"/>
        <v>0</v>
      </c>
      <c r="U25" s="196">
        <f t="shared" si="5"/>
        <v>0</v>
      </c>
      <c r="V25" s="196">
        <f t="shared" si="5"/>
        <v>0</v>
      </c>
      <c r="W25" s="196">
        <f t="shared" si="5"/>
        <v>0</v>
      </c>
      <c r="X25" s="196">
        <f t="shared" si="5"/>
        <v>0</v>
      </c>
      <c r="Y25" s="196">
        <f t="shared" si="5"/>
        <v>0</v>
      </c>
      <c r="Z25" s="196">
        <f t="shared" si="5"/>
        <v>0</v>
      </c>
      <c r="AA25" s="196">
        <f t="shared" si="5"/>
        <v>0</v>
      </c>
      <c r="AB25" s="196">
        <f t="shared" si="5"/>
        <v>0</v>
      </c>
      <c r="AC25" s="196">
        <f t="shared" si="5"/>
        <v>0</v>
      </c>
      <c r="AD25" s="196">
        <f t="shared" si="5"/>
        <v>0</v>
      </c>
      <c r="AE25" s="194">
        <f t="shared" si="5"/>
        <v>0</v>
      </c>
      <c r="AF25" s="197">
        <f t="shared" si="5"/>
        <v>0</v>
      </c>
      <c r="AG25" s="439" t="str">
        <f>IF(AND($AG$24="adjustment needed",AF25&lt;&gt;0),"Only copy this row in table above!","")</f>
        <v/>
      </c>
    </row>
    <row r="26" spans="1:33" ht="19.5" customHeight="1" outlineLevel="1" x14ac:dyDescent="0.3">
      <c r="B26" s="518" t="str">
        <f>'Basic project data'!A15</f>
        <v>P4</v>
      </c>
      <c r="C26" s="518" t="str">
        <f>'Basic project data'!D15</f>
        <v/>
      </c>
      <c r="D26" s="520" t="str">
        <f>'Basic project data'!E15</f>
        <v/>
      </c>
      <c r="E26" s="500">
        <f>IFERROR(SUMIF(B54:B5000,O26,G54:G5000),0)</f>
        <v>0</v>
      </c>
      <c r="F26" s="502">
        <f>SUMIF(B54:B5000,O26,J54:J5000)</f>
        <v>0</v>
      </c>
      <c r="G26" s="504">
        <f>IF($D$11="no",IF(SUMIF(C35:C48,B26,M35:M48)&lt;E26,SUMIF(C35:C48,B26,M35:M48),E26),IF(SUMIF(C35:C48,B26,M35:M48)&lt;F26,SUMIF(C35:C48,B26,M35:M48),F26))</f>
        <v>0</v>
      </c>
      <c r="H26" s="506">
        <f t="shared" si="3"/>
        <v>0</v>
      </c>
      <c r="I26" s="508"/>
      <c r="J26" s="509"/>
      <c r="K26" s="508"/>
      <c r="O26" s="105" t="s">
        <v>31</v>
      </c>
      <c r="P26" s="193" t="str">
        <f>IFERROR(SUMIF($C$35:$C$48,$O26,$K$35:$K$48)*(SUMIF($B$54:$B$5000,$O26,P$54:P$5000)/$H$2)/(SUMIF($C$35:$C$48,$O26,$J$35:$J$48)),"")</f>
        <v/>
      </c>
      <c r="Q26" s="193" t="str">
        <f t="shared" si="1"/>
        <v/>
      </c>
      <c r="R26" s="193" t="str">
        <f t="shared" si="1"/>
        <v/>
      </c>
      <c r="S26" s="193" t="str">
        <f t="shared" si="1"/>
        <v/>
      </c>
      <c r="T26" s="193" t="str">
        <f t="shared" si="1"/>
        <v/>
      </c>
      <c r="U26" s="193" t="str">
        <f t="shared" si="1"/>
        <v/>
      </c>
      <c r="V26" s="193" t="str">
        <f t="shared" si="1"/>
        <v/>
      </c>
      <c r="W26" s="193" t="str">
        <f t="shared" si="1"/>
        <v/>
      </c>
      <c r="X26" s="193" t="str">
        <f t="shared" si="1"/>
        <v/>
      </c>
      <c r="Y26" s="193" t="str">
        <f t="shared" si="1"/>
        <v/>
      </c>
      <c r="Z26" s="193" t="str">
        <f t="shared" si="1"/>
        <v/>
      </c>
      <c r="AA26" s="193" t="str">
        <f t="shared" si="1"/>
        <v/>
      </c>
      <c r="AB26" s="193" t="str">
        <f t="shared" si="1"/>
        <v/>
      </c>
      <c r="AC26" s="193" t="str">
        <f t="shared" si="1"/>
        <v/>
      </c>
      <c r="AD26" s="193" t="str">
        <f t="shared" si="1"/>
        <v/>
      </c>
      <c r="AE26" s="194">
        <f>SUM(P26:AD26)</f>
        <v>0</v>
      </c>
      <c r="AF26" s="195">
        <f>ROUND(G26,2)</f>
        <v>0</v>
      </c>
      <c r="AG26" s="198" t="str">
        <f>IF((AF26)=AF11+AF12,"no adjustment needed",IF(ISBLANK(AF11),"no adjustment needed","adjustment needed"))</f>
        <v>no adjustment needed</v>
      </c>
    </row>
    <row r="27" spans="1:33" ht="19.5" customHeight="1" outlineLevel="1" x14ac:dyDescent="0.3">
      <c r="B27" s="519"/>
      <c r="C27" s="519"/>
      <c r="D27" s="521"/>
      <c r="E27" s="501"/>
      <c r="F27" s="503"/>
      <c r="G27" s="505"/>
      <c r="H27" s="507"/>
      <c r="I27" s="508"/>
      <c r="J27" s="509"/>
      <c r="K27" s="508"/>
      <c r="O27" s="105" t="s">
        <v>203</v>
      </c>
      <c r="P27" s="196">
        <f t="shared" ref="P27:AE27" si="6">IFERROR(IF(OR((P11+P12)=P26,P11=0),0,P26-P11-P12),"")</f>
        <v>0</v>
      </c>
      <c r="Q27" s="196">
        <f t="shared" si="6"/>
        <v>0</v>
      </c>
      <c r="R27" s="196">
        <f t="shared" si="6"/>
        <v>0</v>
      </c>
      <c r="S27" s="196">
        <f t="shared" si="6"/>
        <v>0</v>
      </c>
      <c r="T27" s="196">
        <f t="shared" si="6"/>
        <v>0</v>
      </c>
      <c r="U27" s="196">
        <f t="shared" si="6"/>
        <v>0</v>
      </c>
      <c r="V27" s="196">
        <f t="shared" si="6"/>
        <v>0</v>
      </c>
      <c r="W27" s="196">
        <f t="shared" si="6"/>
        <v>0</v>
      </c>
      <c r="X27" s="196">
        <f t="shared" si="6"/>
        <v>0</v>
      </c>
      <c r="Y27" s="196">
        <f t="shared" si="6"/>
        <v>0</v>
      </c>
      <c r="Z27" s="196">
        <f t="shared" si="6"/>
        <v>0</v>
      </c>
      <c r="AA27" s="196">
        <f t="shared" si="6"/>
        <v>0</v>
      </c>
      <c r="AB27" s="196">
        <f t="shared" si="6"/>
        <v>0</v>
      </c>
      <c r="AC27" s="196">
        <f t="shared" si="6"/>
        <v>0</v>
      </c>
      <c r="AD27" s="196">
        <f t="shared" si="6"/>
        <v>0</v>
      </c>
      <c r="AE27" s="194">
        <f t="shared" si="6"/>
        <v>0</v>
      </c>
      <c r="AF27" s="197">
        <f>IFERROR(IF(OR((AF11+AF13)=AF26,AF11=0),0,AF26-AF11-AF13),"")</f>
        <v>0</v>
      </c>
      <c r="AG27" s="441" t="str">
        <f>IF(AND($AG$26="adjustment needed",AF27&lt;&gt;0),"Only copy this row in table above!","")</f>
        <v/>
      </c>
    </row>
    <row r="28" spans="1:33" ht="19.5" customHeight="1" outlineLevel="1" x14ac:dyDescent="0.3">
      <c r="B28" s="522" t="str">
        <f>'Basic project data'!A16</f>
        <v>P5</v>
      </c>
      <c r="C28" s="522" t="str">
        <f>'Basic project data'!D16</f>
        <v/>
      </c>
      <c r="D28" s="524" t="str">
        <f>'Basic project data'!E16</f>
        <v/>
      </c>
      <c r="E28" s="500">
        <f>IFERROR(SUMIF(B54:B5000,O28,G54:G5000),0)</f>
        <v>0</v>
      </c>
      <c r="F28" s="502">
        <f>SUMIF(B54:B5000,O28,J54:J5000)</f>
        <v>0</v>
      </c>
      <c r="G28" s="504">
        <f>IF($D$11="no",IF(SUMIF(C35:C48,B28,M35:M48)&lt;E28,SUMIF(C35:C48,B28,M35:M48),E28),IF(SUMIF(C35:C48,B28,M35:M48)&lt;F28,SUMIF(C35:C48,B28,M35:M48),F28))</f>
        <v>0</v>
      </c>
      <c r="H28" s="506">
        <f t="shared" si="3"/>
        <v>0</v>
      </c>
      <c r="I28" s="508"/>
      <c r="J28" s="509"/>
      <c r="K28" s="508"/>
      <c r="O28" s="199" t="s">
        <v>32</v>
      </c>
      <c r="P28" s="193" t="str">
        <f>IFERROR(SUMIF($C$35:$C$48,$O28,$K$35:$K$48)*(SUMIF($B$54:$B$5000,$O28,P$54:P$5000)/$H$2)/(SUMIF($C$35:$C$48,$O28,$J$35:$J$48)),"")</f>
        <v/>
      </c>
      <c r="Q28" s="193" t="str">
        <f t="shared" si="1"/>
        <v/>
      </c>
      <c r="R28" s="193" t="str">
        <f t="shared" si="1"/>
        <v/>
      </c>
      <c r="S28" s="193" t="str">
        <f t="shared" si="1"/>
        <v/>
      </c>
      <c r="T28" s="193" t="str">
        <f t="shared" si="1"/>
        <v/>
      </c>
      <c r="U28" s="193" t="str">
        <f t="shared" si="1"/>
        <v/>
      </c>
      <c r="V28" s="193" t="str">
        <f t="shared" si="1"/>
        <v/>
      </c>
      <c r="W28" s="193" t="str">
        <f t="shared" si="1"/>
        <v/>
      </c>
      <c r="X28" s="193" t="str">
        <f t="shared" si="1"/>
        <v/>
      </c>
      <c r="Y28" s="193" t="str">
        <f t="shared" si="1"/>
        <v/>
      </c>
      <c r="Z28" s="193" t="str">
        <f t="shared" si="1"/>
        <v/>
      </c>
      <c r="AA28" s="193" t="str">
        <f t="shared" si="1"/>
        <v/>
      </c>
      <c r="AB28" s="193" t="str">
        <f t="shared" si="1"/>
        <v/>
      </c>
      <c r="AC28" s="193" t="str">
        <f t="shared" si="1"/>
        <v/>
      </c>
      <c r="AD28" s="193" t="str">
        <f t="shared" si="1"/>
        <v/>
      </c>
      <c r="AE28" s="194">
        <f>SUM(P28:AD28)</f>
        <v>0</v>
      </c>
      <c r="AF28" s="195">
        <f>ROUND(G28,2)</f>
        <v>0</v>
      </c>
      <c r="AG28" s="442"/>
    </row>
    <row r="29" spans="1:33" ht="19.5" customHeight="1" outlineLevel="1" x14ac:dyDescent="0.3">
      <c r="B29" s="523"/>
      <c r="C29" s="523"/>
      <c r="D29" s="525"/>
      <c r="E29" s="526"/>
      <c r="F29" s="503"/>
      <c r="G29" s="505"/>
      <c r="H29" s="507"/>
      <c r="I29" s="508"/>
      <c r="J29" s="509"/>
      <c r="K29" s="508"/>
      <c r="O29" s="200"/>
      <c r="P29" s="179"/>
      <c r="Q29" s="179"/>
      <c r="R29" s="179"/>
      <c r="S29" s="179"/>
      <c r="T29" s="179"/>
      <c r="U29" s="179"/>
      <c r="V29" s="179"/>
      <c r="W29" s="179"/>
      <c r="X29" s="179"/>
      <c r="Y29" s="179"/>
      <c r="Z29" s="179"/>
      <c r="AA29" s="179"/>
      <c r="AB29" s="179"/>
      <c r="AC29" s="179"/>
      <c r="AD29" s="179"/>
      <c r="AE29" s="201"/>
      <c r="AF29" s="202"/>
    </row>
    <row r="30" spans="1:33" ht="15" customHeight="1" outlineLevel="1" x14ac:dyDescent="0.25">
      <c r="B30" s="527" t="s">
        <v>56</v>
      </c>
      <c r="C30" s="528"/>
      <c r="D30" s="528"/>
      <c r="E30" s="203">
        <f>SUM(E20:E29)</f>
        <v>6309.1200000000017</v>
      </c>
      <c r="F30" s="204">
        <f>SUM(F20:F29)</f>
        <v>1577.28</v>
      </c>
      <c r="G30" s="205">
        <f>SUM(G20:G29)</f>
        <v>1577.28</v>
      </c>
      <c r="H30" s="206">
        <f>SUM(H20:H28)</f>
        <v>0</v>
      </c>
      <c r="I30" s="207"/>
      <c r="J30" s="208"/>
      <c r="K30" s="209"/>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0"/>
      <c r="B31" s="210"/>
      <c r="C31" s="210"/>
      <c r="D31" s="210"/>
      <c r="E31" s="211"/>
      <c r="F31" s="212"/>
      <c r="G31" s="213"/>
      <c r="H31" s="181"/>
      <c r="K31" s="214"/>
      <c r="O31" s="177"/>
      <c r="P31" s="177"/>
      <c r="Q31" s="177"/>
      <c r="R31" s="177"/>
      <c r="S31" s="177"/>
      <c r="T31" s="177"/>
      <c r="U31" s="177"/>
      <c r="V31" s="177"/>
      <c r="W31" s="177"/>
      <c r="X31" s="177"/>
      <c r="Y31" s="177"/>
      <c r="Z31" s="177"/>
      <c r="AA31" s="177"/>
      <c r="AB31" s="177"/>
      <c r="AC31" s="177"/>
      <c r="AD31" s="177"/>
      <c r="AE31" s="177"/>
      <c r="AF31" s="177"/>
    </row>
    <row r="32" spans="1:33" ht="49.5" customHeight="1" x14ac:dyDescent="0.5">
      <c r="B32" s="529" t="str">
        <f>INDEX(languages!B10:C10,1,MATCH('Liesmich Readme'!$A$5,languages!$B$2:$C$2,0))</f>
        <v>3. Daily-rate &amp; capping per calendar year</v>
      </c>
      <c r="C32" s="529"/>
      <c r="D32" s="529"/>
      <c r="E32" s="529"/>
      <c r="F32" s="529"/>
      <c r="G32" s="529"/>
      <c r="H32" s="529"/>
      <c r="I32" s="529"/>
      <c r="J32" s="215"/>
      <c r="L32" s="216"/>
      <c r="M32" s="216"/>
    </row>
    <row r="33" spans="2:25" ht="16.5" customHeight="1" x14ac:dyDescent="0.25">
      <c r="D33" s="490" t="s">
        <v>288</v>
      </c>
      <c r="E33" s="530"/>
      <c r="F33" s="491"/>
      <c r="G33" s="490" t="s">
        <v>292</v>
      </c>
      <c r="H33" s="491"/>
      <c r="I33" s="531" t="s">
        <v>293</v>
      </c>
      <c r="J33" s="532"/>
      <c r="K33" s="532"/>
      <c r="L33" s="533"/>
    </row>
    <row r="34" spans="2:25" ht="90.75" customHeight="1" x14ac:dyDescent="0.25">
      <c r="B34" s="68" t="s">
        <v>294</v>
      </c>
      <c r="C34" s="217" t="s">
        <v>295</v>
      </c>
      <c r="D34" s="189" t="s">
        <v>296</v>
      </c>
      <c r="E34" s="218" t="s">
        <v>297</v>
      </c>
      <c r="F34" s="190" t="s">
        <v>298</v>
      </c>
      <c r="G34" s="219" t="s">
        <v>299</v>
      </c>
      <c r="H34" s="190" t="s">
        <v>297</v>
      </c>
      <c r="I34" s="217" t="s">
        <v>300</v>
      </c>
      <c r="J34" s="220" t="s">
        <v>301</v>
      </c>
      <c r="K34" s="221" t="str">
        <f>IF($D$11="no","Day-equivalents to be reported after ceiling and capping to total project (rounded)","Day-equivalents to be reported after ceiling and capping to EU project (rounded)")</f>
        <v>Day-equivalents to be reported after ceiling and capping to EU project (rounded)</v>
      </c>
      <c r="L34" s="222" t="s">
        <v>302</v>
      </c>
      <c r="M34" s="223" t="s">
        <v>303</v>
      </c>
      <c r="N34" s="224"/>
      <c r="O34" s="186"/>
      <c r="Q34" s="186"/>
      <c r="W34" s="225"/>
      <c r="X34" s="224"/>
      <c r="Y34" s="224"/>
    </row>
    <row r="35" spans="2:25" ht="15" customHeight="1" outlineLevel="1" x14ac:dyDescent="0.25">
      <c r="B35" s="534">
        <f>IF('Basic project data'!C5=0,0,DATE(YEAR('Basic project data'!C5),1,1))</f>
        <v>44562</v>
      </c>
      <c r="C35" s="226" t="str">
        <f>IFERROR(INDEX(B54:B65,MATCH("P*",B54:B65,0)),"")</f>
        <v>P1</v>
      </c>
      <c r="D35" s="227">
        <f>IF($C35="","",SUMIF(B54:B65,C35,G54:G65))</f>
        <v>4731.8400000000011</v>
      </c>
      <c r="E35" s="228">
        <f>MROUND(SUMIF(B54:B65,C35,F54:F65),0.5)</f>
        <v>37.5</v>
      </c>
      <c r="F35" s="229">
        <f t="shared" ref="F35:F48" si="7">IF(C35="","",IFERROR(D35/E35,0))</f>
        <v>126.18240000000003</v>
      </c>
      <c r="G35" s="227">
        <f>IF($B35="","",SUMIF(B54:B65,C35,J54:J65))</f>
        <v>0</v>
      </c>
      <c r="H35" s="230">
        <f>MROUND(SUMIF(B54:B65,C35,I54:I65),0.5)</f>
        <v>0</v>
      </c>
      <c r="I35" s="231">
        <f t="shared" ref="I35:I48" si="8">IF(C35="",0,IF($D$11="no",E35,H35))</f>
        <v>0</v>
      </c>
      <c r="J35" s="232">
        <f>IFERROR(SUMIF($B54:$B65,$C35,$AE54:$AE65)/$H$2,0)</f>
        <v>0</v>
      </c>
      <c r="K35" s="233">
        <f t="shared" ref="K35:K48" si="9">IFERROR(IF(C35="",0,(IF(I35&lt;J35,MROUND(I35,0.5),MROUND(J35,0.5)))),"")</f>
        <v>0</v>
      </c>
      <c r="L35" s="234">
        <f t="shared" ref="L35:L48" si="10">-IFERROR(I35-J35,"")</f>
        <v>0</v>
      </c>
      <c r="M35" s="235">
        <f t="shared" ref="M35:M48" si="11">IFERROR(IF($D$11="no",IF(F35*K35&gt;D35,D35,F35*K35),IF(F35*K35&gt;G35,G35,K35*F35)),"")</f>
        <v>0</v>
      </c>
      <c r="N35" s="236"/>
      <c r="O35" s="236"/>
      <c r="Q35" s="237"/>
      <c r="W35" s="179"/>
      <c r="X35" s="179"/>
      <c r="Y35" s="238"/>
    </row>
    <row r="36" spans="2:25" ht="15" customHeight="1" outlineLevel="1" x14ac:dyDescent="0.25">
      <c r="B36" s="535"/>
      <c r="C36" s="239" t="str">
        <f>IF(IFERROR(INDEX(B54:B65,MATCH("P*",B54:B65,-1)),"")=C35,"",IFERROR(INDEX(B54:B65,MATCH("P*",B54:B65,-1)),""))</f>
        <v/>
      </c>
      <c r="D36" s="240">
        <f>IF($C35="","",SUMIF(B54:B65,C36,G54:G65))</f>
        <v>0</v>
      </c>
      <c r="E36" s="241">
        <f>MROUND(SUMIF(B54:B65,C36,F54:F65),0.5)</f>
        <v>0</v>
      </c>
      <c r="F36" s="242" t="str">
        <f t="shared" si="7"/>
        <v/>
      </c>
      <c r="G36" s="240">
        <f>IF($B35="","",SUMIF(B54:B65,C36,J54:J65))</f>
        <v>0</v>
      </c>
      <c r="H36" s="243">
        <f>MROUND(SUMIF(B54:B65,C36,I54:I65),0.5)</f>
        <v>0</v>
      </c>
      <c r="I36" s="244">
        <f t="shared" si="8"/>
        <v>0</v>
      </c>
      <c r="J36" s="245">
        <f>IFERROR(SUMIF($B54:$B65,$C36,$AE54:$AE65)/$H$2,0)</f>
        <v>0</v>
      </c>
      <c r="K36" s="246">
        <f t="shared" si="9"/>
        <v>0</v>
      </c>
      <c r="L36" s="247">
        <f t="shared" si="10"/>
        <v>0</v>
      </c>
      <c r="M36" s="248" t="str">
        <f t="shared" si="11"/>
        <v/>
      </c>
      <c r="N36" s="236"/>
      <c r="O36" s="236"/>
      <c r="Q36" s="237"/>
      <c r="W36" s="179"/>
      <c r="X36" s="179"/>
      <c r="Y36" s="238"/>
    </row>
    <row r="37" spans="2:25" ht="18.75" outlineLevel="1" x14ac:dyDescent="0.25">
      <c r="B37" s="534">
        <f>IFERROR(IF(EDATE(B35,12)&lt;=(DATE(YEAR('Basic project data'!$C$6),1,1)),EDATE(B35,12),""),"")</f>
        <v>44927</v>
      </c>
      <c r="C37" s="226" t="str">
        <f>IFERROR(INDEX(B69:B80,MATCH("P*",B69:B80,0)),"")</f>
        <v>P1</v>
      </c>
      <c r="D37" s="227">
        <f>IF($C37="","",SUMIF(B69:B80,C37,G69:G80))</f>
        <v>1577.28</v>
      </c>
      <c r="E37" s="228">
        <f>MROUND(SUMIF(B69:B80,C37,F69:F80),0.5)</f>
        <v>12.5</v>
      </c>
      <c r="F37" s="229">
        <f t="shared" si="7"/>
        <v>126.1824</v>
      </c>
      <c r="G37" s="227">
        <f>IF($B35="","",SUMIF(B69:B80,C37,J69:J80))</f>
        <v>1577.28</v>
      </c>
      <c r="H37" s="230">
        <f>MROUND(SUMIF(B69:B80,C37,I69:I80),0.5)</f>
        <v>12.5</v>
      </c>
      <c r="I37" s="231">
        <f t="shared" si="8"/>
        <v>12.5</v>
      </c>
      <c r="J37" s="232">
        <f>IFERROR(SUMIF($B69:$B80,$C37,$AE69:$AE80)/$H$2,0)</f>
        <v>15.555</v>
      </c>
      <c r="K37" s="233">
        <f t="shared" si="9"/>
        <v>12.5</v>
      </c>
      <c r="L37" s="234">
        <f t="shared" si="10"/>
        <v>3.0549999999999997</v>
      </c>
      <c r="M37" s="235">
        <f t="shared" si="11"/>
        <v>1577.28</v>
      </c>
      <c r="N37" s="236"/>
      <c r="O37" s="236"/>
      <c r="Q37" s="237"/>
      <c r="W37" s="179"/>
      <c r="X37" s="179"/>
      <c r="Y37" s="238"/>
    </row>
    <row r="38" spans="2:25" ht="18.75" outlineLevel="1" x14ac:dyDescent="0.25">
      <c r="B38" s="535"/>
      <c r="C38" s="239" t="str">
        <f>IF(IFERROR(INDEX(B69:B80,MATCH("P*",B69:B80,-1)),"")=C37,"",IFERROR(INDEX(B69:B80,MATCH("P*",B69:B80,-1)),""))</f>
        <v>P2</v>
      </c>
      <c r="D38" s="240">
        <f>IF($C37="","",SUMIF(B69:B80,C38,G69:G80))</f>
        <v>0</v>
      </c>
      <c r="E38" s="241">
        <f>MROUND(SUMIF(B69:B80,C38,F69:F80),0.5)</f>
        <v>0</v>
      </c>
      <c r="F38" s="242">
        <f t="shared" si="7"/>
        <v>0</v>
      </c>
      <c r="G38" s="240">
        <f>IF($B35="","",SUMIF(B69:B80,C38,J69:J80))</f>
        <v>0</v>
      </c>
      <c r="H38" s="243">
        <f>MROUND(SUMIF(B69:B80,C38,I69:I80),0.5)</f>
        <v>0</v>
      </c>
      <c r="I38" s="244">
        <f t="shared" si="8"/>
        <v>0</v>
      </c>
      <c r="J38" s="245">
        <f>IFERROR(SUMIF($B69:$B80,$C38,$AE69:$AE80)/$H$2,0)</f>
        <v>0</v>
      </c>
      <c r="K38" s="246">
        <f t="shared" si="9"/>
        <v>0</v>
      </c>
      <c r="L38" s="247">
        <f t="shared" si="10"/>
        <v>0</v>
      </c>
      <c r="M38" s="248">
        <f t="shared" si="11"/>
        <v>0</v>
      </c>
      <c r="N38" s="236"/>
      <c r="O38" s="236"/>
      <c r="Q38" s="237"/>
      <c r="W38" s="179"/>
      <c r="X38" s="179"/>
      <c r="Y38" s="238"/>
    </row>
    <row r="39" spans="2:25" ht="18.75" outlineLevel="1" x14ac:dyDescent="0.25">
      <c r="B39" s="534">
        <f>IFERROR(IF(EDATE(B37,12)&lt;=(DATE(YEAR('Basic project data'!$C$6),1,1)),EDATE(B37,12),""),"")</f>
        <v>45292</v>
      </c>
      <c r="C39" s="226" t="str">
        <f>IFERROR(INDEX(B84:B95,MATCH("P*",B84:B95,0)),"")</f>
        <v>P2</v>
      </c>
      <c r="D39" s="227">
        <f>IF($C39="","",SUMIF(B84:B95,C39,G84:G95))</f>
        <v>0</v>
      </c>
      <c r="E39" s="228">
        <f>MROUND(SUMIF(B84:B95,C39,F84:F95),0.5)</f>
        <v>0</v>
      </c>
      <c r="F39" s="229">
        <f t="shared" si="7"/>
        <v>0</v>
      </c>
      <c r="G39" s="227">
        <f>IF($B35="","",SUMIF(B84:B95,C39,J84:J95))</f>
        <v>0</v>
      </c>
      <c r="H39" s="230">
        <f>MROUND(SUMIF(B84:B95,C39,I84:I95),0.5)</f>
        <v>0</v>
      </c>
      <c r="I39" s="231">
        <f t="shared" si="8"/>
        <v>0</v>
      </c>
      <c r="J39" s="232">
        <f>IFERROR(SUMIF($B84:$B95,$C39,$AE84:$AE95)/$H$2,0)</f>
        <v>0</v>
      </c>
      <c r="K39" s="233">
        <f t="shared" si="9"/>
        <v>0</v>
      </c>
      <c r="L39" s="234">
        <f t="shared" si="10"/>
        <v>0</v>
      </c>
      <c r="M39" s="235">
        <f t="shared" si="11"/>
        <v>0</v>
      </c>
      <c r="N39" s="236"/>
      <c r="O39" s="236"/>
      <c r="Q39" s="237"/>
      <c r="W39" s="179"/>
      <c r="X39" s="179"/>
      <c r="Y39" s="238"/>
    </row>
    <row r="40" spans="2:25" ht="18.75" outlineLevel="1" x14ac:dyDescent="0.25">
      <c r="B40" s="535"/>
      <c r="C40" s="239" t="str">
        <f>IF(IFERROR(INDEX(B84:B95,MATCH("P*",B84:B95,-1)),"")=C39,"",IFERROR(INDEX(B84:B95,MATCH("P*",B84:B95,-1)),""))</f>
        <v/>
      </c>
      <c r="D40" s="240">
        <f>IF($C39="","",SUMIF(B84:B95,C40,G84:G95))</f>
        <v>0</v>
      </c>
      <c r="E40" s="241">
        <f>MROUND(SUMIF(B84:B95,C40,F84:F95),0.5)</f>
        <v>0</v>
      </c>
      <c r="F40" s="242" t="str">
        <f t="shared" si="7"/>
        <v/>
      </c>
      <c r="G40" s="240">
        <f>IF($B35="","",SUMIF(B84:B95,C40,J84:J95))</f>
        <v>0</v>
      </c>
      <c r="H40" s="243">
        <f>MROUND(SUMIF(B84:B95,C40,I84:I95),0.5)</f>
        <v>0</v>
      </c>
      <c r="I40" s="244">
        <f t="shared" si="8"/>
        <v>0</v>
      </c>
      <c r="J40" s="245">
        <f>IFERROR(SUMIF($B84:$B95,$C40,$AE84:$AE95)/$H$2,0)</f>
        <v>0</v>
      </c>
      <c r="K40" s="246">
        <f t="shared" si="9"/>
        <v>0</v>
      </c>
      <c r="L40" s="247">
        <f t="shared" si="10"/>
        <v>0</v>
      </c>
      <c r="M40" s="248" t="str">
        <f t="shared" si="11"/>
        <v/>
      </c>
      <c r="N40" s="236"/>
      <c r="O40" s="236"/>
      <c r="Q40" s="237"/>
      <c r="W40" s="179"/>
      <c r="X40" s="179"/>
      <c r="Y40" s="238"/>
    </row>
    <row r="41" spans="2:25" ht="18.75" outlineLevel="1" x14ac:dyDescent="0.25">
      <c r="B41" s="534">
        <f>IFERROR(IF(EDATE(B39,12)&lt;=(DATE(YEAR('Basic project data'!$C$6),1,1)),EDATE(B39,12),""),"")</f>
        <v>45658</v>
      </c>
      <c r="C41" s="226" t="str">
        <f>IFERROR(INDEX(B99:B110,MATCH("P*",B99:B110,0)),"")</f>
        <v>P2</v>
      </c>
      <c r="D41" s="227">
        <f>IF($C41="","",SUMIF(B99:B110,C41,G99:G110))</f>
        <v>0</v>
      </c>
      <c r="E41" s="228">
        <f>MROUND(SUMIF(B99:B110,C41,F99:F110),0.5)</f>
        <v>0</v>
      </c>
      <c r="F41" s="229">
        <f t="shared" si="7"/>
        <v>0</v>
      </c>
      <c r="G41" s="227">
        <f>IF($B35="","",SUMIF(B99:B110,C41,J99:J110))</f>
        <v>0</v>
      </c>
      <c r="H41" s="230">
        <f>MROUND(SUMIF(B99:B110,C41,I99:I110),0.5)</f>
        <v>0</v>
      </c>
      <c r="I41" s="231">
        <f t="shared" si="8"/>
        <v>0</v>
      </c>
      <c r="J41" s="232">
        <f>IFERROR(SUMIF($B99:$B110,$C41,$AE99:$AE110)/$H$2,0)</f>
        <v>0</v>
      </c>
      <c r="K41" s="233">
        <f t="shared" si="9"/>
        <v>0</v>
      </c>
      <c r="L41" s="234">
        <f t="shared" si="10"/>
        <v>0</v>
      </c>
      <c r="M41" s="235">
        <f t="shared" si="11"/>
        <v>0</v>
      </c>
      <c r="N41" s="236"/>
      <c r="O41" s="236"/>
      <c r="Q41" s="237"/>
      <c r="W41" s="179"/>
      <c r="X41" s="179"/>
      <c r="Y41" s="238"/>
    </row>
    <row r="42" spans="2:25" ht="18.75" outlineLevel="1" x14ac:dyDescent="0.25">
      <c r="B42" s="535"/>
      <c r="C42" s="239" t="str">
        <f>IF(IFERROR(INDEX(B99:B110,MATCH("P*",B99:B110,-1)),"")=C41,"",IFERROR(INDEX(B99:B110,MATCH("P*",B99:B110,-1)),""))</f>
        <v/>
      </c>
      <c r="D42" s="240">
        <f>IF($C41="","",SUMIF(B99:B110,C42,G99:G110))</f>
        <v>0</v>
      </c>
      <c r="E42" s="241">
        <f>MROUND(SUMIF(B99:B110,C42,F99:F110),0.5)</f>
        <v>0</v>
      </c>
      <c r="F42" s="242" t="str">
        <f t="shared" si="7"/>
        <v/>
      </c>
      <c r="G42" s="240">
        <f>IF($B35="","",SUMIF(B99:B110,C42,J99:J110))</f>
        <v>0</v>
      </c>
      <c r="H42" s="243">
        <f>MROUND(SUMIF(B99:B110,C42,I99:I110),0.5)</f>
        <v>0</v>
      </c>
      <c r="I42" s="244">
        <f t="shared" si="8"/>
        <v>0</v>
      </c>
      <c r="J42" s="245">
        <f>IFERROR(SUMIF($B99:$B110,$C42,$AE99:$AE110)/$H$2,0)</f>
        <v>0</v>
      </c>
      <c r="K42" s="246">
        <f t="shared" si="9"/>
        <v>0</v>
      </c>
      <c r="L42" s="247">
        <f t="shared" si="10"/>
        <v>0</v>
      </c>
      <c r="M42" s="248" t="str">
        <f t="shared" si="11"/>
        <v/>
      </c>
      <c r="N42" s="236"/>
      <c r="O42" s="236"/>
      <c r="Q42" s="237"/>
      <c r="W42" s="179"/>
      <c r="X42" s="179"/>
      <c r="Y42" s="238"/>
    </row>
    <row r="43" spans="2:25" ht="18.75" outlineLevel="1" x14ac:dyDescent="0.25">
      <c r="B43" s="534" t="str">
        <f>IFERROR(IF(EDATE(B41,12)&lt;=(DATE(YEAR('Basic project data'!$C$6),1,1)),EDATE(B41,12),""),"")</f>
        <v/>
      </c>
      <c r="C43" s="226" t="str">
        <f>IFERROR(INDEX(B114:B125,MATCH("P*",B114:B125,0)),"")</f>
        <v/>
      </c>
      <c r="D43" s="227" t="str">
        <f>IF($C43="","",SUMIF(B114:B125,C43,G114:G125))</f>
        <v/>
      </c>
      <c r="E43" s="228">
        <f>MROUND(SUMIF(B114:B125,C43,F114:F125),0.5)</f>
        <v>0</v>
      </c>
      <c r="F43" s="229" t="str">
        <f t="shared" si="7"/>
        <v/>
      </c>
      <c r="G43" s="227">
        <f>IF($B35="","",SUMIF(B114:B125,C43,J114:J125))</f>
        <v>0</v>
      </c>
      <c r="H43" s="230">
        <f>MROUND(SUMIF(B114:B125,C43,I114:I125),0.5)</f>
        <v>0</v>
      </c>
      <c r="I43" s="231">
        <f t="shared" si="8"/>
        <v>0</v>
      </c>
      <c r="J43" s="232">
        <f>IFERROR(SUMIF($B114:$B125,$C43,$AE114:$AE125)/$H$2,0)</f>
        <v>0</v>
      </c>
      <c r="K43" s="233">
        <f t="shared" si="9"/>
        <v>0</v>
      </c>
      <c r="L43" s="234">
        <f t="shared" si="10"/>
        <v>0</v>
      </c>
      <c r="M43" s="235" t="str">
        <f t="shared" si="11"/>
        <v/>
      </c>
      <c r="N43" s="236"/>
      <c r="O43" s="236"/>
      <c r="Q43" s="237"/>
      <c r="W43" s="179"/>
      <c r="X43" s="179"/>
      <c r="Y43" s="238"/>
    </row>
    <row r="44" spans="2:25" ht="18.75" outlineLevel="1" x14ac:dyDescent="0.25">
      <c r="B44" s="535"/>
      <c r="C44" s="239" t="str">
        <f>IF(IFERROR(INDEX(B114:B125,MATCH("P*",B114:B125,-1)),"")=C43,"",IFERROR(INDEX(B114:B125,MATCH("P*",B114:B125,-1)),""))</f>
        <v/>
      </c>
      <c r="D44" s="240" t="str">
        <f>IF($C43="","",SUMIF(B114:B125,C44,G114:G125))</f>
        <v/>
      </c>
      <c r="E44" s="241">
        <f>MROUND(SUMIF(B114:B125,C44,F114:F125),0.5)</f>
        <v>0</v>
      </c>
      <c r="F44" s="242" t="str">
        <f t="shared" si="7"/>
        <v/>
      </c>
      <c r="G44" s="240">
        <f>IF($B35="","",SUMIF(B114:B125,C44,J114:J125))</f>
        <v>0</v>
      </c>
      <c r="H44" s="243">
        <f>MROUND(SUMIF(B114:B125,C44,I114:I125),0.5)</f>
        <v>0</v>
      </c>
      <c r="I44" s="244">
        <f t="shared" si="8"/>
        <v>0</v>
      </c>
      <c r="J44" s="245">
        <f>IFERROR(SUMIF($B114:$B125,$C44,$AE114:$AE125)/$H$2,0)</f>
        <v>0</v>
      </c>
      <c r="K44" s="246">
        <f t="shared" si="9"/>
        <v>0</v>
      </c>
      <c r="L44" s="247">
        <f t="shared" si="10"/>
        <v>0</v>
      </c>
      <c r="M44" s="248" t="str">
        <f t="shared" si="11"/>
        <v/>
      </c>
      <c r="N44" s="236"/>
      <c r="O44" s="236"/>
      <c r="Q44" s="237"/>
      <c r="W44" s="179"/>
      <c r="X44" s="179"/>
      <c r="Y44" s="238"/>
    </row>
    <row r="45" spans="2:25" ht="18.75" outlineLevel="1" x14ac:dyDescent="0.25">
      <c r="B45" s="534" t="str">
        <f>IFERROR(IF(EDATE(B43,12)&lt;=(DATE(YEAR('Basic project data'!$C$6),1,1)),EDATE(B43,12),""),"")</f>
        <v/>
      </c>
      <c r="C45" s="226" t="str">
        <f>IFERROR(INDEX(B129:B140,MATCH("P*",B129:B140,0)),"")</f>
        <v/>
      </c>
      <c r="D45" s="227" t="str">
        <f>IF($C45="","",SUMIF(B129:B140,C45,G129:G140))</f>
        <v/>
      </c>
      <c r="E45" s="228">
        <f>MROUND(SUMIF(B129:B140,C45,F129:F140),0.5)</f>
        <v>0</v>
      </c>
      <c r="F45" s="229" t="str">
        <f t="shared" si="7"/>
        <v/>
      </c>
      <c r="G45" s="227">
        <f>IF($B35="","",SUMIF(B129:B140,C45,J129:J140))</f>
        <v>0</v>
      </c>
      <c r="H45" s="230">
        <f>MROUND(SUMIF(B129:B140,C45,I129:I140),0.5)</f>
        <v>0</v>
      </c>
      <c r="I45" s="231">
        <f t="shared" si="8"/>
        <v>0</v>
      </c>
      <c r="J45" s="232">
        <f>IFERROR(SUMIF($B129:$B140,$C45,$AE129:$AE140)/$H$2,0)</f>
        <v>0</v>
      </c>
      <c r="K45" s="233">
        <f t="shared" si="9"/>
        <v>0</v>
      </c>
      <c r="L45" s="234">
        <f t="shared" si="10"/>
        <v>0</v>
      </c>
      <c r="M45" s="235" t="str">
        <f t="shared" si="11"/>
        <v/>
      </c>
      <c r="N45" s="236"/>
      <c r="O45" s="236"/>
      <c r="Q45" s="237"/>
      <c r="W45" s="179"/>
      <c r="X45" s="179"/>
      <c r="Y45" s="238"/>
    </row>
    <row r="46" spans="2:25" ht="18.75" outlineLevel="1" x14ac:dyDescent="0.25">
      <c r="B46" s="535"/>
      <c r="C46" s="239" t="str">
        <f>IF(IFERROR(INDEX(B129:B140,MATCH("P*",B129:B140,-1)),"")=C45,"",IFERROR(INDEX(B129:B140,MATCH("P*",B129:B140,-1)),""))</f>
        <v/>
      </c>
      <c r="D46" s="240" t="str">
        <f>IF($C45="","",SUMIF(B129:B140,C46,G129:G140))</f>
        <v/>
      </c>
      <c r="E46" s="241">
        <f>MROUND(SUMIF(B129:B140,C46,F129:F140),0.5)</f>
        <v>0</v>
      </c>
      <c r="F46" s="242" t="str">
        <f t="shared" si="7"/>
        <v/>
      </c>
      <c r="G46" s="240">
        <f>IF($B35="","",SUMIF(B129:B140,C46,J129:J140))</f>
        <v>0</v>
      </c>
      <c r="H46" s="243">
        <f>MROUND(SUMIF(B129:B140,C46,I129:I140),0.5)</f>
        <v>0</v>
      </c>
      <c r="I46" s="244">
        <f t="shared" si="8"/>
        <v>0</v>
      </c>
      <c r="J46" s="245">
        <f>IFERROR(SUMIF($B129:$B140,$C46,$AE129:$AE140)/$H$2,0)</f>
        <v>0</v>
      </c>
      <c r="K46" s="246">
        <f t="shared" si="9"/>
        <v>0</v>
      </c>
      <c r="L46" s="247">
        <f t="shared" si="10"/>
        <v>0</v>
      </c>
      <c r="M46" s="248" t="str">
        <f t="shared" si="11"/>
        <v/>
      </c>
      <c r="N46" s="236"/>
      <c r="O46" s="236"/>
      <c r="Q46" s="237"/>
      <c r="W46" s="179"/>
      <c r="X46" s="179"/>
      <c r="Y46" s="238"/>
    </row>
    <row r="47" spans="2:25" ht="18.75" outlineLevel="1" x14ac:dyDescent="0.25">
      <c r="B47" s="534" t="str">
        <f>IFERROR(IF(EDATE(B45,12)&lt;=(DATE(YEAR('Basic project data'!$C$6),1,1)),EDATE(B45,12),""),"")</f>
        <v/>
      </c>
      <c r="C47" s="226" t="str">
        <f>IFERROR(INDEX(B144:B155,MATCH("P*",B144:B155,0)),"")</f>
        <v/>
      </c>
      <c r="D47" s="227" t="str">
        <f>IF($C47="","",SUMIF(B144:B155,C47,G144:G155))</f>
        <v/>
      </c>
      <c r="E47" s="228">
        <f>MROUND(SUMIF(B144:B155,C47,F144:F155),0.5)</f>
        <v>0</v>
      </c>
      <c r="F47" s="229" t="str">
        <f t="shared" si="7"/>
        <v/>
      </c>
      <c r="G47" s="227">
        <f>IF($B35="","",SUMIF(B144:B155,C47,J144:J155))</f>
        <v>0</v>
      </c>
      <c r="H47" s="230">
        <f>MROUND(SUMIF(B144:B155,C47,I144:I155),0.5)</f>
        <v>0</v>
      </c>
      <c r="I47" s="231">
        <f t="shared" si="8"/>
        <v>0</v>
      </c>
      <c r="J47" s="232">
        <f>IFERROR(SUMIF($B144:$B155,$C47,$AE144:$AE155)/$H$2,0)</f>
        <v>0</v>
      </c>
      <c r="K47" s="233">
        <f t="shared" si="9"/>
        <v>0</v>
      </c>
      <c r="L47" s="234">
        <f t="shared" si="10"/>
        <v>0</v>
      </c>
      <c r="M47" s="235" t="str">
        <f t="shared" si="11"/>
        <v/>
      </c>
      <c r="N47" s="236"/>
      <c r="O47" s="236"/>
      <c r="Q47" s="237"/>
      <c r="W47" s="179"/>
      <c r="X47" s="179"/>
      <c r="Y47" s="238"/>
    </row>
    <row r="48" spans="2:25" ht="15" customHeight="1" outlineLevel="1" x14ac:dyDescent="0.25">
      <c r="B48" s="535" t="str">
        <f>IFERROR(IF(EDATE(B45,12)&lt;=(DATE(YEAR('Basic project data'!$C$6),1,1)),EDATE(B45,12),""),"")</f>
        <v/>
      </c>
      <c r="C48" s="249" t="str">
        <f>IF(IFERROR(INDEX(B144:B155,MATCH("P*",B144:B155,-1)),"")=C47,"",IFERROR(INDEX(B144:B155,MATCH("P*",B144:B155,-1)),""))</f>
        <v/>
      </c>
      <c r="D48" s="250" t="str">
        <f>IF($C47="","",SUMIF(B144:B155,C48,G144:G155))</f>
        <v/>
      </c>
      <c r="E48" s="251">
        <f>MROUND(SUMIF(B144:B155,C48,F144:F155),0.5)</f>
        <v>0</v>
      </c>
      <c r="F48" s="252" t="str">
        <f t="shared" si="7"/>
        <v/>
      </c>
      <c r="G48" s="250">
        <f>IF($B35="","",SUMIF(B144:B155,C48,J144:J155))</f>
        <v>0</v>
      </c>
      <c r="H48" s="253">
        <f>MROUND(SUMIF(B144:B155,C48,I144:I155),0.5)</f>
        <v>0</v>
      </c>
      <c r="I48" s="254">
        <f t="shared" si="8"/>
        <v>0</v>
      </c>
      <c r="J48" s="255">
        <f>IFERROR(SUMIF($B144:$B155,$C48,$AE144:$AE155)/$H$2,0)</f>
        <v>0</v>
      </c>
      <c r="K48" s="256">
        <f t="shared" si="9"/>
        <v>0</v>
      </c>
      <c r="L48" s="257">
        <f t="shared" si="10"/>
        <v>0</v>
      </c>
      <c r="M48" s="258" t="str">
        <f t="shared" si="11"/>
        <v/>
      </c>
      <c r="N48" s="236"/>
      <c r="O48" s="236"/>
      <c r="Q48" s="237"/>
      <c r="W48" s="179"/>
      <c r="X48" s="179"/>
      <c r="Y48" s="238"/>
    </row>
    <row r="49" spans="1:33" ht="24.75" customHeight="1" outlineLevel="1" x14ac:dyDescent="0.25">
      <c r="E49" s="259"/>
      <c r="F49" s="260"/>
      <c r="G49" s="180"/>
      <c r="H49" s="261"/>
      <c r="I49" s="262"/>
      <c r="J49" s="262"/>
      <c r="K49" s="263"/>
      <c r="Q49" s="188"/>
    </row>
    <row r="50" spans="1:33" ht="33.75" x14ac:dyDescent="0.5">
      <c r="B50" s="529" t="str">
        <f>INDEX(languages!B8:C8,1,MATCH('Liesmich Readme'!$A$5,languages!$B$2:$C$2,0))</f>
        <v>2a. Day-equivalents and personnel costs total and EU grant</v>
      </c>
      <c r="C50" s="529"/>
      <c r="D50" s="529"/>
      <c r="E50" s="529"/>
      <c r="F50" s="529"/>
      <c r="G50" s="529"/>
      <c r="H50" s="529"/>
      <c r="I50" s="529"/>
      <c r="J50" s="529"/>
      <c r="K50" s="264"/>
      <c r="O50" s="536" t="str">
        <f>INDEX(languages!B9:C9,1,MATCH('Liesmich Readme'!$A$5,languages!$B$2:$C$2,0))</f>
        <v>2b. Working hours EU grant per Work Package and per month</v>
      </c>
      <c r="P50" s="536"/>
      <c r="Q50" s="536"/>
      <c r="R50" s="536"/>
      <c r="S50" s="536"/>
      <c r="T50" s="536"/>
      <c r="U50" s="536"/>
      <c r="V50" s="536"/>
      <c r="W50" s="536"/>
      <c r="X50" s="536"/>
      <c r="Y50" s="536"/>
      <c r="Z50" s="536"/>
      <c r="AA50" s="536"/>
      <c r="AB50" s="536"/>
      <c r="AC50" s="536"/>
      <c r="AD50" s="536"/>
      <c r="AE50" s="536"/>
      <c r="AF50" s="536"/>
      <c r="AG50" s="536"/>
    </row>
    <row r="51" spans="1:33" x14ac:dyDescent="0.25">
      <c r="A51" s="66"/>
      <c r="E51" s="66"/>
    </row>
    <row r="52" spans="1:33" ht="15.75" customHeight="1" x14ac:dyDescent="0.25">
      <c r="B52" s="265"/>
      <c r="C52" s="265"/>
      <c r="D52" s="265"/>
      <c r="E52" s="537" t="s">
        <v>288</v>
      </c>
      <c r="F52" s="538"/>
      <c r="G52" s="539"/>
      <c r="H52" s="537" t="s">
        <v>292</v>
      </c>
      <c r="I52" s="538"/>
      <c r="J52" s="539"/>
      <c r="P52" s="540" t="s">
        <v>304</v>
      </c>
      <c r="Q52" s="541"/>
      <c r="R52" s="541"/>
      <c r="S52" s="541"/>
      <c r="T52" s="541"/>
      <c r="U52" s="541"/>
      <c r="V52" s="541"/>
      <c r="W52" s="541"/>
      <c r="X52" s="541"/>
      <c r="Y52" s="541"/>
      <c r="Z52" s="541"/>
      <c r="AA52" s="541"/>
      <c r="AB52" s="541"/>
      <c r="AC52" s="541"/>
      <c r="AD52" s="541"/>
      <c r="AE52" s="542"/>
    </row>
    <row r="53" spans="1:33" ht="49.5" customHeight="1" x14ac:dyDescent="0.25">
      <c r="B53" s="266" t="s">
        <v>74</v>
      </c>
      <c r="C53" s="266" t="s">
        <v>22</v>
      </c>
      <c r="D53" s="267" t="s">
        <v>305</v>
      </c>
      <c r="E53" s="268" t="s">
        <v>306</v>
      </c>
      <c r="F53" s="52" t="s">
        <v>307</v>
      </c>
      <c r="G53" s="269" t="s">
        <v>308</v>
      </c>
      <c r="H53" s="270" t="s">
        <v>306</v>
      </c>
      <c r="I53" s="52" t="s">
        <v>307</v>
      </c>
      <c r="J53" s="269" t="s">
        <v>309</v>
      </c>
      <c r="O53" s="52" t="s">
        <v>305</v>
      </c>
      <c r="P53" s="271" t="s">
        <v>310</v>
      </c>
      <c r="Q53" s="271" t="s">
        <v>311</v>
      </c>
      <c r="R53" s="271" t="s">
        <v>312</v>
      </c>
      <c r="S53" s="271" t="s">
        <v>313</v>
      </c>
      <c r="T53" s="271" t="s">
        <v>314</v>
      </c>
      <c r="U53" s="52" t="s">
        <v>315</v>
      </c>
      <c r="V53" s="52" t="s">
        <v>316</v>
      </c>
      <c r="W53" s="52" t="s">
        <v>317</v>
      </c>
      <c r="X53" s="52" t="s">
        <v>318</v>
      </c>
      <c r="Y53" s="52" t="s">
        <v>319</v>
      </c>
      <c r="Z53" s="52" t="s">
        <v>320</v>
      </c>
      <c r="AA53" s="52" t="s">
        <v>321</v>
      </c>
      <c r="AB53" s="52" t="s">
        <v>322</v>
      </c>
      <c r="AC53" s="52" t="s">
        <v>323</v>
      </c>
      <c r="AD53" s="52" t="s">
        <v>324</v>
      </c>
      <c r="AE53" s="271" t="s">
        <v>325</v>
      </c>
      <c r="AG53" s="272"/>
    </row>
    <row r="54" spans="1:33" outlineLevel="1" x14ac:dyDescent="0.25">
      <c r="B54" s="27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73">
        <f>IF(DATE(YEAR('Basic project data'!$C$5),MONTH('Basic project data'!$C$5),1)=D54,1,0)</f>
        <v>0</v>
      </c>
      <c r="D54" s="274">
        <f>IF('Basic project data'!C5=0,0,DATE(YEAR('Basic project data'!$C$5),1,1))</f>
        <v>44562</v>
      </c>
      <c r="E54" s="275"/>
      <c r="F54" s="193">
        <f t="shared" ref="F54:F65" si="12">215/12*E54</f>
        <v>0</v>
      </c>
      <c r="G54" s="276"/>
      <c r="H54" s="275"/>
      <c r="I54" s="193">
        <f t="shared" ref="I54:I65" si="13">215/12*H54</f>
        <v>0</v>
      </c>
      <c r="J54" s="277"/>
      <c r="O54" s="274">
        <f t="shared" ref="O54:O111" si="14">D54</f>
        <v>44562</v>
      </c>
      <c r="P54" s="278"/>
      <c r="Q54" s="278"/>
      <c r="R54" s="278"/>
      <c r="S54" s="278"/>
      <c r="T54" s="278"/>
      <c r="U54" s="278"/>
      <c r="V54" s="278"/>
      <c r="W54" s="278"/>
      <c r="X54" s="278"/>
      <c r="Y54" s="278"/>
      <c r="Z54" s="278"/>
      <c r="AA54" s="278"/>
      <c r="AB54" s="278"/>
      <c r="AC54" s="278"/>
      <c r="AD54" s="278"/>
      <c r="AE54" s="279">
        <f t="shared" ref="AE54:AE65" si="15">SUM(P54:AD54)</f>
        <v>0</v>
      </c>
      <c r="AF54" s="280"/>
      <c r="AG54" s="272"/>
    </row>
    <row r="55" spans="1:33" outlineLevel="1" x14ac:dyDescent="0.25">
      <c r="B55" s="27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73">
        <f>IF(C54&gt;0,C54+1,IF(DATE(YEAR('Basic project data'!$C$5),MONTH('Basic project data'!$C$5),1)=D55,1,0))</f>
        <v>0</v>
      </c>
      <c r="D55" s="274">
        <f t="shared" ref="D55:D65" si="16">DATE(YEAR(D54),MONTH(D54)+1,DAY(D54))</f>
        <v>44593</v>
      </c>
      <c r="E55" s="275"/>
      <c r="F55" s="193">
        <f t="shared" si="12"/>
        <v>0</v>
      </c>
      <c r="G55" s="276"/>
      <c r="H55" s="275"/>
      <c r="I55" s="193">
        <f t="shared" si="13"/>
        <v>0</v>
      </c>
      <c r="J55" s="277"/>
      <c r="O55" s="274">
        <f t="shared" si="14"/>
        <v>44593</v>
      </c>
      <c r="P55" s="278"/>
      <c r="Q55" s="278"/>
      <c r="R55" s="278"/>
      <c r="S55" s="278"/>
      <c r="T55" s="278"/>
      <c r="U55" s="278"/>
      <c r="V55" s="278"/>
      <c r="W55" s="278"/>
      <c r="X55" s="278"/>
      <c r="Y55" s="278"/>
      <c r="Z55" s="278"/>
      <c r="AA55" s="278"/>
      <c r="AB55" s="278"/>
      <c r="AC55" s="278"/>
      <c r="AD55" s="278"/>
      <c r="AE55" s="279">
        <f t="shared" si="15"/>
        <v>0</v>
      </c>
      <c r="AF55" s="280"/>
      <c r="AG55" s="272"/>
    </row>
    <row r="56" spans="1:33" outlineLevel="1" x14ac:dyDescent="0.25">
      <c r="B56" s="27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73">
        <f>IF(C55&gt;0,C55+1,IF(DATE(YEAR('Basic project data'!$C$5),MONTH('Basic project data'!$C$5),1)=D56,1,0))</f>
        <v>0</v>
      </c>
      <c r="D56" s="274">
        <f t="shared" si="16"/>
        <v>44621</v>
      </c>
      <c r="E56" s="275"/>
      <c r="F56" s="193">
        <f t="shared" si="12"/>
        <v>0</v>
      </c>
      <c r="G56" s="276"/>
      <c r="H56" s="275"/>
      <c r="I56" s="193">
        <f t="shared" si="13"/>
        <v>0</v>
      </c>
      <c r="J56" s="277"/>
      <c r="O56" s="274">
        <f t="shared" si="14"/>
        <v>44621</v>
      </c>
      <c r="P56" s="278"/>
      <c r="Q56" s="278"/>
      <c r="R56" s="278"/>
      <c r="S56" s="278"/>
      <c r="T56" s="278"/>
      <c r="U56" s="278"/>
      <c r="V56" s="278"/>
      <c r="W56" s="278"/>
      <c r="X56" s="278"/>
      <c r="Y56" s="278"/>
      <c r="Z56" s="278"/>
      <c r="AA56" s="278"/>
      <c r="AB56" s="278"/>
      <c r="AC56" s="278"/>
      <c r="AD56" s="278"/>
      <c r="AE56" s="279">
        <f t="shared" si="15"/>
        <v>0</v>
      </c>
      <c r="AF56" s="280"/>
      <c r="AG56" s="272"/>
    </row>
    <row r="57" spans="1:33" outlineLevel="1" x14ac:dyDescent="0.25">
      <c r="B57" s="27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P1</v>
      </c>
      <c r="C57" s="273">
        <f>IF(C56&gt;0,C56+1,IF(DATE(YEAR('Basic project data'!$C$5),MONTH('Basic project data'!$C$5),1)=D57,1,0))</f>
        <v>1</v>
      </c>
      <c r="D57" s="274">
        <f t="shared" si="16"/>
        <v>44652</v>
      </c>
      <c r="E57" s="275">
        <v>0.2326</v>
      </c>
      <c r="F57" s="193">
        <f t="shared" si="12"/>
        <v>4.167416666666667</v>
      </c>
      <c r="G57" s="327">
        <v>525.76</v>
      </c>
      <c r="H57" s="275"/>
      <c r="I57" s="193">
        <f t="shared" si="13"/>
        <v>0</v>
      </c>
      <c r="J57" s="277"/>
      <c r="O57" s="274">
        <f t="shared" si="14"/>
        <v>44652</v>
      </c>
      <c r="P57" s="278"/>
      <c r="Q57" s="278"/>
      <c r="R57" s="278"/>
      <c r="S57" s="278"/>
      <c r="T57" s="278"/>
      <c r="U57" s="278"/>
      <c r="V57" s="278"/>
      <c r="W57" s="278"/>
      <c r="X57" s="278"/>
      <c r="Y57" s="278"/>
      <c r="Z57" s="278"/>
      <c r="AA57" s="278"/>
      <c r="AB57" s="278"/>
      <c r="AC57" s="278"/>
      <c r="AD57" s="278"/>
      <c r="AE57" s="279">
        <f t="shared" si="15"/>
        <v>0</v>
      </c>
      <c r="AF57" s="281"/>
    </row>
    <row r="58" spans="1:33" outlineLevel="1" x14ac:dyDescent="0.25">
      <c r="B58" s="27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P1</v>
      </c>
      <c r="C58" s="273">
        <f>IF(C57&gt;0,C57+1,IF(DATE(YEAR('Basic project data'!$C$5),MONTH('Basic project data'!$C$5),1)=D58,1,0))</f>
        <v>2</v>
      </c>
      <c r="D58" s="274">
        <f t="shared" si="16"/>
        <v>44682</v>
      </c>
      <c r="E58" s="275">
        <v>0.2326</v>
      </c>
      <c r="F58" s="193">
        <f t="shared" si="12"/>
        <v>4.167416666666667</v>
      </c>
      <c r="G58" s="327">
        <v>525.76</v>
      </c>
      <c r="H58" s="275"/>
      <c r="I58" s="193">
        <f t="shared" si="13"/>
        <v>0</v>
      </c>
      <c r="J58" s="277"/>
      <c r="O58" s="274">
        <f t="shared" si="14"/>
        <v>44682</v>
      </c>
      <c r="P58" s="278"/>
      <c r="Q58" s="278"/>
      <c r="R58" s="278"/>
      <c r="S58" s="278"/>
      <c r="T58" s="278"/>
      <c r="U58" s="278"/>
      <c r="V58" s="278"/>
      <c r="W58" s="278"/>
      <c r="X58" s="278"/>
      <c r="Y58" s="278"/>
      <c r="Z58" s="278"/>
      <c r="AA58" s="278"/>
      <c r="AB58" s="278"/>
      <c r="AC58" s="278"/>
      <c r="AD58" s="278"/>
      <c r="AE58" s="279">
        <f t="shared" si="15"/>
        <v>0</v>
      </c>
      <c r="AF58" s="281"/>
      <c r="AG58" s="272"/>
    </row>
    <row r="59" spans="1:33" outlineLevel="1" x14ac:dyDescent="0.25">
      <c r="B59" s="27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P1</v>
      </c>
      <c r="C59" s="273">
        <f>IF(C58&gt;0,C58+1,IF(DATE(YEAR('Basic project data'!$C$5),MONTH('Basic project data'!$C$5),1)=D59,1,0))</f>
        <v>3</v>
      </c>
      <c r="D59" s="274">
        <f t="shared" si="16"/>
        <v>44713</v>
      </c>
      <c r="E59" s="275">
        <v>0.2326</v>
      </c>
      <c r="F59" s="193">
        <f t="shared" si="12"/>
        <v>4.167416666666667</v>
      </c>
      <c r="G59" s="327">
        <v>525.76</v>
      </c>
      <c r="H59" s="275"/>
      <c r="I59" s="193">
        <f t="shared" si="13"/>
        <v>0</v>
      </c>
      <c r="J59" s="277"/>
      <c r="O59" s="274">
        <f t="shared" si="14"/>
        <v>44713</v>
      </c>
      <c r="P59" s="278"/>
      <c r="Q59" s="278"/>
      <c r="R59" s="278"/>
      <c r="S59" s="278"/>
      <c r="T59" s="278"/>
      <c r="U59" s="278"/>
      <c r="V59" s="278"/>
      <c r="W59" s="278"/>
      <c r="X59" s="278"/>
      <c r="Y59" s="278"/>
      <c r="Z59" s="278"/>
      <c r="AA59" s="278"/>
      <c r="AB59" s="278"/>
      <c r="AC59" s="278"/>
      <c r="AD59" s="278"/>
      <c r="AE59" s="279">
        <f t="shared" si="15"/>
        <v>0</v>
      </c>
      <c r="AF59" s="281"/>
      <c r="AG59" s="272"/>
    </row>
    <row r="60" spans="1:33" outlineLevel="1" x14ac:dyDescent="0.25">
      <c r="B60" s="27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P1</v>
      </c>
      <c r="C60" s="273">
        <f>IF(C59&gt;0,C59+1,IF(DATE(YEAR('Basic project data'!$C$5),MONTH('Basic project data'!$C$5),1)=D60,1,0))</f>
        <v>4</v>
      </c>
      <c r="D60" s="274">
        <f t="shared" si="16"/>
        <v>44743</v>
      </c>
      <c r="E60" s="275">
        <v>0.2326</v>
      </c>
      <c r="F60" s="193">
        <f t="shared" si="12"/>
        <v>4.167416666666667</v>
      </c>
      <c r="G60" s="327">
        <v>525.76</v>
      </c>
      <c r="H60" s="275"/>
      <c r="I60" s="193">
        <f t="shared" si="13"/>
        <v>0</v>
      </c>
      <c r="J60" s="277"/>
      <c r="O60" s="274">
        <f t="shared" si="14"/>
        <v>44743</v>
      </c>
      <c r="P60" s="278"/>
      <c r="Q60" s="278"/>
      <c r="R60" s="278"/>
      <c r="S60" s="278"/>
      <c r="T60" s="278"/>
      <c r="U60" s="278"/>
      <c r="V60" s="278"/>
      <c r="W60" s="278"/>
      <c r="X60" s="278"/>
      <c r="Y60" s="278"/>
      <c r="Z60" s="278"/>
      <c r="AA60" s="278"/>
      <c r="AB60" s="278"/>
      <c r="AC60" s="278"/>
      <c r="AD60" s="278"/>
      <c r="AE60" s="279">
        <f t="shared" si="15"/>
        <v>0</v>
      </c>
      <c r="AF60" s="281"/>
      <c r="AG60" s="264"/>
    </row>
    <row r="61" spans="1:33" outlineLevel="1" x14ac:dyDescent="0.25">
      <c r="B61" s="27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P1</v>
      </c>
      <c r="C61" s="273">
        <f>IF(C60&gt;0,C60+1,IF(DATE(YEAR('Basic project data'!$C$5),MONTH('Basic project data'!$C$5),1)=D61,1,0))</f>
        <v>5</v>
      </c>
      <c r="D61" s="274">
        <f t="shared" si="16"/>
        <v>44774</v>
      </c>
      <c r="E61" s="275">
        <v>0.2326</v>
      </c>
      <c r="F61" s="193">
        <f t="shared" si="12"/>
        <v>4.167416666666667</v>
      </c>
      <c r="G61" s="327">
        <v>525.76</v>
      </c>
      <c r="H61" s="275"/>
      <c r="I61" s="193">
        <f t="shared" si="13"/>
        <v>0</v>
      </c>
      <c r="J61" s="277"/>
      <c r="O61" s="274">
        <f t="shared" si="14"/>
        <v>44774</v>
      </c>
      <c r="P61" s="278"/>
      <c r="Q61" s="278"/>
      <c r="R61" s="278"/>
      <c r="S61" s="278"/>
      <c r="T61" s="278"/>
      <c r="U61" s="278"/>
      <c r="V61" s="278"/>
      <c r="W61" s="278"/>
      <c r="X61" s="278"/>
      <c r="Y61" s="278"/>
      <c r="Z61" s="278"/>
      <c r="AA61" s="278"/>
      <c r="AB61" s="278"/>
      <c r="AC61" s="278"/>
      <c r="AD61" s="278"/>
      <c r="AE61" s="279">
        <f t="shared" si="15"/>
        <v>0</v>
      </c>
      <c r="AF61" s="281"/>
      <c r="AG61" s="264"/>
    </row>
    <row r="62" spans="1:33" outlineLevel="1" x14ac:dyDescent="0.25">
      <c r="B62" s="27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P1</v>
      </c>
      <c r="C62" s="273">
        <f>IF(C61&gt;0,C61+1,IF(DATE(YEAR('Basic project data'!$C$5),MONTH('Basic project data'!$C$5),1)=D62,1,0))</f>
        <v>6</v>
      </c>
      <c r="D62" s="274">
        <f t="shared" si="16"/>
        <v>44805</v>
      </c>
      <c r="E62" s="275">
        <v>0.2326</v>
      </c>
      <c r="F62" s="193">
        <f t="shared" si="12"/>
        <v>4.167416666666667</v>
      </c>
      <c r="G62" s="327">
        <v>525.76</v>
      </c>
      <c r="H62" s="275"/>
      <c r="I62" s="193">
        <f t="shared" si="13"/>
        <v>0</v>
      </c>
      <c r="J62" s="277"/>
      <c r="O62" s="274">
        <f t="shared" si="14"/>
        <v>44805</v>
      </c>
      <c r="P62" s="278"/>
      <c r="Q62" s="278"/>
      <c r="R62" s="278"/>
      <c r="S62" s="278"/>
      <c r="T62" s="278"/>
      <c r="U62" s="278"/>
      <c r="V62" s="278"/>
      <c r="W62" s="278"/>
      <c r="X62" s="278"/>
      <c r="Y62" s="278"/>
      <c r="Z62" s="278"/>
      <c r="AA62" s="278"/>
      <c r="AB62" s="278"/>
      <c r="AC62" s="278"/>
      <c r="AD62" s="278"/>
      <c r="AE62" s="279">
        <f t="shared" si="15"/>
        <v>0</v>
      </c>
      <c r="AF62" s="281"/>
    </row>
    <row r="63" spans="1:33" outlineLevel="1" x14ac:dyDescent="0.25">
      <c r="B63" s="27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P1</v>
      </c>
      <c r="C63" s="273">
        <f>IF(C62&gt;0,C62+1,IF(DATE(YEAR('Basic project data'!$C$5),MONTH('Basic project data'!$C$5),1)=D63,1,0))</f>
        <v>7</v>
      </c>
      <c r="D63" s="274">
        <f t="shared" si="16"/>
        <v>44835</v>
      </c>
      <c r="E63" s="275">
        <v>0.2326</v>
      </c>
      <c r="F63" s="193">
        <f t="shared" si="12"/>
        <v>4.167416666666667</v>
      </c>
      <c r="G63" s="327">
        <v>525.76</v>
      </c>
      <c r="H63" s="275"/>
      <c r="I63" s="193">
        <f t="shared" si="13"/>
        <v>0</v>
      </c>
      <c r="J63" s="277"/>
      <c r="O63" s="274">
        <f t="shared" si="14"/>
        <v>44835</v>
      </c>
      <c r="P63" s="278"/>
      <c r="Q63" s="278"/>
      <c r="R63" s="278"/>
      <c r="S63" s="278"/>
      <c r="T63" s="278"/>
      <c r="U63" s="278"/>
      <c r="V63" s="278"/>
      <c r="W63" s="278"/>
      <c r="X63" s="278"/>
      <c r="Y63" s="278"/>
      <c r="Z63" s="278"/>
      <c r="AA63" s="278"/>
      <c r="AB63" s="278"/>
      <c r="AC63" s="278"/>
      <c r="AD63" s="278"/>
      <c r="AE63" s="279">
        <f t="shared" si="15"/>
        <v>0</v>
      </c>
      <c r="AF63" s="281"/>
      <c r="AG63" s="280"/>
    </row>
    <row r="64" spans="1:33" outlineLevel="1" x14ac:dyDescent="0.25">
      <c r="B64" s="27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P1</v>
      </c>
      <c r="C64" s="273">
        <f>IF(C63&gt;0,C63+1,IF(DATE(YEAR('Basic project data'!$C$5),MONTH('Basic project data'!$C$5),1)=D64,1,0))</f>
        <v>8</v>
      </c>
      <c r="D64" s="274">
        <f t="shared" si="16"/>
        <v>44866</v>
      </c>
      <c r="E64" s="275">
        <v>0.2326</v>
      </c>
      <c r="F64" s="193">
        <f t="shared" si="12"/>
        <v>4.167416666666667</v>
      </c>
      <c r="G64" s="327">
        <v>525.76</v>
      </c>
      <c r="H64" s="275"/>
      <c r="I64" s="193">
        <f t="shared" si="13"/>
        <v>0</v>
      </c>
      <c r="J64" s="277"/>
      <c r="O64" s="274">
        <f t="shared" si="14"/>
        <v>44866</v>
      </c>
      <c r="P64" s="278"/>
      <c r="Q64" s="278"/>
      <c r="R64" s="278"/>
      <c r="S64" s="278"/>
      <c r="T64" s="278"/>
      <c r="U64" s="278"/>
      <c r="V64" s="278"/>
      <c r="W64" s="278"/>
      <c r="X64" s="278"/>
      <c r="Y64" s="278"/>
      <c r="Z64" s="278"/>
      <c r="AA64" s="278"/>
      <c r="AB64" s="278"/>
      <c r="AC64" s="278"/>
      <c r="AD64" s="278"/>
      <c r="AE64" s="279">
        <f t="shared" si="15"/>
        <v>0</v>
      </c>
      <c r="AF64" s="281"/>
    </row>
    <row r="65" spans="2:33" outlineLevel="1" x14ac:dyDescent="0.25">
      <c r="B65" s="27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P1</v>
      </c>
      <c r="C65" s="273">
        <f>IF(C64&gt;0,C64+1,IF(DATE(YEAR('Basic project data'!$C$5),MONTH('Basic project data'!$C$5),1)=D65,1,0))</f>
        <v>9</v>
      </c>
      <c r="D65" s="274">
        <f t="shared" si="16"/>
        <v>44896</v>
      </c>
      <c r="E65" s="275">
        <v>0.2326</v>
      </c>
      <c r="F65" s="193">
        <f t="shared" si="12"/>
        <v>4.167416666666667</v>
      </c>
      <c r="G65" s="327">
        <v>525.76</v>
      </c>
      <c r="H65" s="275"/>
      <c r="I65" s="193">
        <f t="shared" si="13"/>
        <v>0</v>
      </c>
      <c r="J65" s="277"/>
      <c r="O65" s="274">
        <f t="shared" si="14"/>
        <v>44896</v>
      </c>
      <c r="P65" s="278"/>
      <c r="Q65" s="278"/>
      <c r="R65" s="278"/>
      <c r="S65" s="278"/>
      <c r="T65" s="278"/>
      <c r="U65" s="278"/>
      <c r="V65" s="278"/>
      <c r="W65" s="278"/>
      <c r="X65" s="278"/>
      <c r="Y65" s="278"/>
      <c r="Z65" s="278"/>
      <c r="AA65" s="278"/>
      <c r="AB65" s="278"/>
      <c r="AC65" s="278"/>
      <c r="AD65" s="278"/>
      <c r="AE65" s="279">
        <f t="shared" si="15"/>
        <v>0</v>
      </c>
      <c r="AF65" s="281"/>
    </row>
    <row r="66" spans="2:33" x14ac:dyDescent="0.25">
      <c r="B66" s="282"/>
      <c r="C66" s="283"/>
      <c r="D66" s="284">
        <f>D65</f>
        <v>44896</v>
      </c>
      <c r="E66" s="285"/>
      <c r="F66" s="286">
        <f>SUM(F54:F65)</f>
        <v>37.506750000000004</v>
      </c>
      <c r="G66" s="287">
        <f>SUM(G54:G65)</f>
        <v>4731.8400000000011</v>
      </c>
      <c r="H66" s="288"/>
      <c r="I66" s="286">
        <f>SUM(I54:I65)</f>
        <v>0</v>
      </c>
      <c r="J66" s="287">
        <f>SUM(J54:J65)</f>
        <v>0</v>
      </c>
      <c r="O66" s="284">
        <f t="shared" si="14"/>
        <v>44896</v>
      </c>
      <c r="P66" s="289">
        <f>SUM(P54:P65)</f>
        <v>0</v>
      </c>
      <c r="Q66" s="290">
        <f>SUM(Q54:Q65)</f>
        <v>0</v>
      </c>
      <c r="R66" s="289">
        <f>SUM(R54:R65)</f>
        <v>0</v>
      </c>
      <c r="S66" s="290">
        <f>SUM(S54:S65)</f>
        <v>0</v>
      </c>
      <c r="T66" s="290">
        <f>SUM(T54:T65)</f>
        <v>0</v>
      </c>
      <c r="U66" s="290">
        <f t="shared" ref="U66:AD66" si="17">SUM(U54:U65)</f>
        <v>0</v>
      </c>
      <c r="V66" s="290">
        <f t="shared" si="17"/>
        <v>0</v>
      </c>
      <c r="W66" s="290">
        <f t="shared" si="17"/>
        <v>0</v>
      </c>
      <c r="X66" s="290">
        <f t="shared" si="17"/>
        <v>0</v>
      </c>
      <c r="Y66" s="290">
        <f t="shared" si="17"/>
        <v>0</v>
      </c>
      <c r="Z66" s="290">
        <f t="shared" si="17"/>
        <v>0</v>
      </c>
      <c r="AA66" s="290">
        <f t="shared" si="17"/>
        <v>0</v>
      </c>
      <c r="AB66" s="290">
        <f t="shared" si="17"/>
        <v>0</v>
      </c>
      <c r="AC66" s="290">
        <f t="shared" si="17"/>
        <v>0</v>
      </c>
      <c r="AD66" s="290">
        <f t="shared" si="17"/>
        <v>0</v>
      </c>
      <c r="AE66" s="290">
        <f>SUM(AE54:AE65)</f>
        <v>0</v>
      </c>
      <c r="AF66" s="281"/>
    </row>
    <row r="67" spans="2:33" ht="28.5" customHeight="1" x14ac:dyDescent="0.25">
      <c r="B67" s="18"/>
      <c r="C67" s="18"/>
      <c r="E67" s="280"/>
      <c r="F67" s="280"/>
      <c r="H67" s="280"/>
      <c r="I67" s="280"/>
      <c r="P67" s="289">
        <f t="shared" ref="P67:AE67" si="18">IFERROR(P66/$H$2,0)</f>
        <v>0</v>
      </c>
      <c r="Q67" s="289">
        <f t="shared" si="18"/>
        <v>0</v>
      </c>
      <c r="R67" s="289">
        <f t="shared" si="18"/>
        <v>0</v>
      </c>
      <c r="S67" s="289">
        <f t="shared" si="18"/>
        <v>0</v>
      </c>
      <c r="T67" s="289">
        <f t="shared" si="18"/>
        <v>0</v>
      </c>
      <c r="U67" s="289">
        <f t="shared" si="18"/>
        <v>0</v>
      </c>
      <c r="V67" s="289">
        <f t="shared" si="18"/>
        <v>0</v>
      </c>
      <c r="W67" s="289">
        <f t="shared" si="18"/>
        <v>0</v>
      </c>
      <c r="X67" s="289">
        <f t="shared" si="18"/>
        <v>0</v>
      </c>
      <c r="Y67" s="289">
        <f t="shared" si="18"/>
        <v>0</v>
      </c>
      <c r="Z67" s="289">
        <f t="shared" si="18"/>
        <v>0</v>
      </c>
      <c r="AA67" s="289">
        <f t="shared" si="18"/>
        <v>0</v>
      </c>
      <c r="AB67" s="289">
        <f t="shared" si="18"/>
        <v>0</v>
      </c>
      <c r="AC67" s="289">
        <f t="shared" si="18"/>
        <v>0</v>
      </c>
      <c r="AD67" s="289">
        <f t="shared" si="18"/>
        <v>0</v>
      </c>
      <c r="AE67" s="289">
        <f t="shared" si="18"/>
        <v>0</v>
      </c>
      <c r="AF67" s="291" t="s">
        <v>326</v>
      </c>
    </row>
    <row r="68" spans="2:33" x14ac:dyDescent="0.25">
      <c r="B68" s="18"/>
      <c r="C68" s="18"/>
      <c r="E68" s="280"/>
      <c r="F68" s="280"/>
      <c r="H68" s="280"/>
      <c r="I68" s="280"/>
      <c r="P68" s="292"/>
      <c r="Q68" s="292"/>
      <c r="R68" s="292"/>
      <c r="S68" s="292"/>
      <c r="T68" s="292"/>
      <c r="U68" s="293"/>
      <c r="V68" s="294"/>
      <c r="W68" s="295"/>
      <c r="X68" s="295"/>
      <c r="Y68" s="295"/>
      <c r="Z68" s="295"/>
      <c r="AA68" s="295"/>
      <c r="AB68" s="295"/>
      <c r="AC68" s="295"/>
      <c r="AD68" s="296"/>
      <c r="AE68" s="292"/>
      <c r="AF68" s="297"/>
    </row>
    <row r="69" spans="2:33" outlineLevel="1" x14ac:dyDescent="0.25">
      <c r="B69" s="27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P1</v>
      </c>
      <c r="C69" s="273">
        <f>IF(C65&gt;0,C65+1,IF(DATE(YEAR('Basic project data'!$C$5),MONTH('Basic project data'!$C$5),1)=D69,1,0))</f>
        <v>10</v>
      </c>
      <c r="D69" s="274">
        <f>DATE(YEAR(D65),MONTH(D65)+1,DAY(D65))</f>
        <v>44927</v>
      </c>
      <c r="E69" s="275">
        <v>0.2326</v>
      </c>
      <c r="F69" s="299">
        <f t="shared" ref="F69:F80" si="19">215/12*E69</f>
        <v>4.167416666666667</v>
      </c>
      <c r="G69" s="326">
        <v>525.76</v>
      </c>
      <c r="H69" s="323">
        <v>0.2326</v>
      </c>
      <c r="I69" s="299">
        <f t="shared" ref="I69:I80" si="20">215/12*H69</f>
        <v>4.167416666666667</v>
      </c>
      <c r="J69" s="326">
        <v>525.76</v>
      </c>
      <c r="O69" s="274">
        <f t="shared" si="14"/>
        <v>44927</v>
      </c>
      <c r="P69" s="278"/>
      <c r="Q69" s="278">
        <v>17.52</v>
      </c>
      <c r="R69" s="278">
        <v>17.52</v>
      </c>
      <c r="S69" s="278"/>
      <c r="T69" s="278"/>
      <c r="U69" s="278"/>
      <c r="V69" s="278"/>
      <c r="W69" s="278"/>
      <c r="X69" s="278"/>
      <c r="Y69" s="278"/>
      <c r="Z69" s="278"/>
      <c r="AA69" s="278"/>
      <c r="AB69" s="278"/>
      <c r="AC69" s="278"/>
      <c r="AD69" s="278"/>
      <c r="AE69" s="279">
        <f t="shared" ref="AE69:AE80" si="21">SUM(P69:AD69)</f>
        <v>35.04</v>
      </c>
      <c r="AF69" s="281"/>
      <c r="AG69" s="280"/>
    </row>
    <row r="70" spans="2:33" outlineLevel="1" x14ac:dyDescent="0.25">
      <c r="B70" s="27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P1</v>
      </c>
      <c r="C70" s="273">
        <f>IF(C69&gt;0,C69+1,IF(DATE(YEAR('Basic project data'!$C$5),MONTH('Basic project data'!$C$5),1)=D70,1,0))</f>
        <v>11</v>
      </c>
      <c r="D70" s="274">
        <f t="shared" ref="D70:D80" si="22">DATE(YEAR(D69),MONTH(D69)+1,DAY(D69))</f>
        <v>44958</v>
      </c>
      <c r="E70" s="275">
        <v>0.2326</v>
      </c>
      <c r="F70" s="193">
        <f t="shared" si="19"/>
        <v>4.167416666666667</v>
      </c>
      <c r="G70" s="325">
        <v>525.76</v>
      </c>
      <c r="H70" s="322">
        <v>0.2326</v>
      </c>
      <c r="I70" s="193">
        <f t="shared" si="20"/>
        <v>4.167416666666667</v>
      </c>
      <c r="J70" s="325">
        <v>525.76</v>
      </c>
      <c r="O70" s="274">
        <f t="shared" si="14"/>
        <v>44958</v>
      </c>
      <c r="P70" s="278"/>
      <c r="Q70" s="278">
        <v>29.2</v>
      </c>
      <c r="R70" s="278">
        <v>29.2</v>
      </c>
      <c r="S70" s="278"/>
      <c r="T70" s="278"/>
      <c r="U70" s="278"/>
      <c r="V70" s="278"/>
      <c r="W70" s="278"/>
      <c r="X70" s="278"/>
      <c r="Y70" s="278"/>
      <c r="Z70" s="278"/>
      <c r="AA70" s="278"/>
      <c r="AB70" s="278"/>
      <c r="AC70" s="278"/>
      <c r="AD70" s="278"/>
      <c r="AE70" s="279">
        <f t="shared" si="21"/>
        <v>58.4</v>
      </c>
      <c r="AF70" s="281"/>
    </row>
    <row r="71" spans="2:33" outlineLevel="1" x14ac:dyDescent="0.25">
      <c r="B71" s="27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P1</v>
      </c>
      <c r="C71" s="273">
        <f>IF(C70&gt;0,C70+1,IF(DATE(YEAR('Basic project data'!$C$5),MONTH('Basic project data'!$C$5),1)=D71,1,0))</f>
        <v>12</v>
      </c>
      <c r="D71" s="274">
        <f t="shared" si="22"/>
        <v>44986</v>
      </c>
      <c r="E71" s="275">
        <v>0.2326</v>
      </c>
      <c r="F71" s="193">
        <f t="shared" si="19"/>
        <v>4.167416666666667</v>
      </c>
      <c r="G71" s="325">
        <v>525.76</v>
      </c>
      <c r="H71" s="322">
        <v>0.2326</v>
      </c>
      <c r="I71" s="193">
        <f t="shared" si="20"/>
        <v>4.167416666666667</v>
      </c>
      <c r="J71" s="325">
        <v>525.76</v>
      </c>
      <c r="O71" s="274">
        <f t="shared" si="14"/>
        <v>44986</v>
      </c>
      <c r="P71" s="278"/>
      <c r="Q71" s="278">
        <v>15.5</v>
      </c>
      <c r="R71" s="278">
        <v>15.5</v>
      </c>
      <c r="S71" s="278"/>
      <c r="T71" s="278"/>
      <c r="U71" s="278"/>
      <c r="V71" s="278"/>
      <c r="W71" s="278"/>
      <c r="X71" s="278"/>
      <c r="Y71" s="278"/>
      <c r="Z71" s="278"/>
      <c r="AA71" s="278"/>
      <c r="AB71" s="278"/>
      <c r="AC71" s="278"/>
      <c r="AD71" s="278"/>
      <c r="AE71" s="279">
        <f t="shared" si="21"/>
        <v>31</v>
      </c>
      <c r="AF71" s="281"/>
    </row>
    <row r="72" spans="2:33" outlineLevel="1" x14ac:dyDescent="0.25">
      <c r="B72" s="27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P2</v>
      </c>
      <c r="C72" s="273">
        <f>IF(C71&gt;0,C71+1,IF(DATE(YEAR('Basic project data'!$C$5),MONTH('Basic project data'!$C$5),1)=D72,1,0))</f>
        <v>13</v>
      </c>
      <c r="D72" s="274">
        <f t="shared" si="22"/>
        <v>45017</v>
      </c>
      <c r="E72" s="275"/>
      <c r="F72" s="193">
        <f t="shared" si="19"/>
        <v>0</v>
      </c>
      <c r="G72" s="277"/>
      <c r="H72" s="275"/>
      <c r="I72" s="193">
        <f t="shared" si="20"/>
        <v>0</v>
      </c>
      <c r="J72" s="277"/>
      <c r="O72" s="274">
        <f t="shared" si="14"/>
        <v>45017</v>
      </c>
      <c r="P72" s="278"/>
      <c r="Q72" s="278"/>
      <c r="R72" s="278"/>
      <c r="S72" s="278"/>
      <c r="T72" s="278"/>
      <c r="U72" s="278"/>
      <c r="V72" s="278"/>
      <c r="W72" s="278"/>
      <c r="X72" s="278"/>
      <c r="Y72" s="278"/>
      <c r="Z72" s="278"/>
      <c r="AA72" s="278"/>
      <c r="AB72" s="278"/>
      <c r="AC72" s="278"/>
      <c r="AD72" s="278"/>
      <c r="AE72" s="279">
        <f t="shared" si="21"/>
        <v>0</v>
      </c>
      <c r="AF72" s="281"/>
    </row>
    <row r="73" spans="2:33" outlineLevel="1" x14ac:dyDescent="0.25">
      <c r="B73" s="27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P2</v>
      </c>
      <c r="C73" s="273">
        <f>IF(C72&gt;0,C72+1,IF(DATE(YEAR('Basic project data'!$C$5),MONTH('Basic project data'!$C$5),1)=D73,1,0))</f>
        <v>14</v>
      </c>
      <c r="D73" s="274">
        <f t="shared" si="22"/>
        <v>45047</v>
      </c>
      <c r="E73" s="275"/>
      <c r="F73" s="193">
        <f t="shared" si="19"/>
        <v>0</v>
      </c>
      <c r="G73" s="277"/>
      <c r="H73" s="275"/>
      <c r="I73" s="193">
        <f t="shared" si="20"/>
        <v>0</v>
      </c>
      <c r="J73" s="277"/>
      <c r="O73" s="274">
        <f t="shared" si="14"/>
        <v>45047</v>
      </c>
      <c r="P73" s="278"/>
      <c r="Q73" s="278"/>
      <c r="R73" s="278"/>
      <c r="S73" s="278"/>
      <c r="T73" s="278"/>
      <c r="U73" s="278"/>
      <c r="V73" s="278"/>
      <c r="W73" s="278"/>
      <c r="X73" s="278"/>
      <c r="Y73" s="278"/>
      <c r="Z73" s="278"/>
      <c r="AA73" s="278"/>
      <c r="AB73" s="278"/>
      <c r="AC73" s="278"/>
      <c r="AD73" s="278"/>
      <c r="AE73" s="279">
        <f t="shared" si="21"/>
        <v>0</v>
      </c>
      <c r="AF73" s="281"/>
    </row>
    <row r="74" spans="2:33" outlineLevel="1" x14ac:dyDescent="0.25">
      <c r="B74" s="27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P2</v>
      </c>
      <c r="C74" s="273">
        <f>IF(C73&gt;0,C73+1,IF(DATE(YEAR('Basic project data'!$C$5),MONTH('Basic project data'!$C$5),1)=D74,1,0))</f>
        <v>15</v>
      </c>
      <c r="D74" s="274">
        <f t="shared" si="22"/>
        <v>45078</v>
      </c>
      <c r="E74" s="275"/>
      <c r="F74" s="193">
        <f t="shared" si="19"/>
        <v>0</v>
      </c>
      <c r="G74" s="277"/>
      <c r="H74" s="275"/>
      <c r="I74" s="193">
        <f t="shared" si="20"/>
        <v>0</v>
      </c>
      <c r="J74" s="277"/>
      <c r="O74" s="274">
        <f t="shared" si="14"/>
        <v>45078</v>
      </c>
      <c r="P74" s="278"/>
      <c r="Q74" s="278"/>
      <c r="R74" s="278"/>
      <c r="S74" s="278"/>
      <c r="T74" s="278"/>
      <c r="U74" s="278"/>
      <c r="V74" s="278"/>
      <c r="W74" s="278"/>
      <c r="X74" s="278"/>
      <c r="Y74" s="278"/>
      <c r="Z74" s="278"/>
      <c r="AA74" s="278"/>
      <c r="AB74" s="278"/>
      <c r="AC74" s="278"/>
      <c r="AD74" s="278"/>
      <c r="AE74" s="279">
        <f t="shared" si="21"/>
        <v>0</v>
      </c>
      <c r="AF74" s="281"/>
    </row>
    <row r="75" spans="2:33" outlineLevel="1" x14ac:dyDescent="0.25">
      <c r="B75" s="27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P2</v>
      </c>
      <c r="C75" s="273">
        <f>IF(C74&gt;0,C74+1,IF(DATE(YEAR('Basic project data'!$C$5),MONTH('Basic project data'!$C$5),1)=D75,1,0))</f>
        <v>16</v>
      </c>
      <c r="D75" s="274">
        <f t="shared" si="22"/>
        <v>45108</v>
      </c>
      <c r="E75" s="275"/>
      <c r="F75" s="193">
        <f t="shared" si="19"/>
        <v>0</v>
      </c>
      <c r="G75" s="277"/>
      <c r="H75" s="275"/>
      <c r="I75" s="193">
        <f t="shared" si="20"/>
        <v>0</v>
      </c>
      <c r="J75" s="277"/>
      <c r="O75" s="274">
        <f t="shared" si="14"/>
        <v>45108</v>
      </c>
      <c r="P75" s="278"/>
      <c r="Q75" s="278"/>
      <c r="R75" s="278"/>
      <c r="S75" s="278"/>
      <c r="T75" s="278"/>
      <c r="U75" s="278"/>
      <c r="V75" s="278"/>
      <c r="W75" s="278"/>
      <c r="X75" s="278"/>
      <c r="Y75" s="278"/>
      <c r="Z75" s="278"/>
      <c r="AA75" s="278"/>
      <c r="AB75" s="278"/>
      <c r="AC75" s="278"/>
      <c r="AD75" s="278"/>
      <c r="AE75" s="279">
        <f t="shared" si="21"/>
        <v>0</v>
      </c>
      <c r="AF75" s="281"/>
    </row>
    <row r="76" spans="2:33" outlineLevel="1" x14ac:dyDescent="0.25">
      <c r="B76" s="27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P2</v>
      </c>
      <c r="C76" s="273">
        <f>IF(C75&gt;0,C75+1,IF(DATE(YEAR('Basic project data'!$C$5),MONTH('Basic project data'!$C$5),1)=D76,1,0))</f>
        <v>17</v>
      </c>
      <c r="D76" s="274">
        <f t="shared" si="22"/>
        <v>45139</v>
      </c>
      <c r="E76" s="275"/>
      <c r="F76" s="193">
        <f t="shared" si="19"/>
        <v>0</v>
      </c>
      <c r="G76" s="277"/>
      <c r="H76" s="275"/>
      <c r="I76" s="193">
        <f t="shared" si="20"/>
        <v>0</v>
      </c>
      <c r="J76" s="277"/>
      <c r="O76" s="274">
        <f t="shared" si="14"/>
        <v>45139</v>
      </c>
      <c r="P76" s="278"/>
      <c r="Q76" s="278"/>
      <c r="R76" s="278"/>
      <c r="S76" s="278"/>
      <c r="T76" s="278"/>
      <c r="U76" s="278"/>
      <c r="V76" s="278"/>
      <c r="W76" s="278"/>
      <c r="X76" s="278"/>
      <c r="Y76" s="278"/>
      <c r="Z76" s="278"/>
      <c r="AA76" s="278"/>
      <c r="AB76" s="278"/>
      <c r="AC76" s="278"/>
      <c r="AD76" s="278"/>
      <c r="AE76" s="279">
        <f t="shared" si="21"/>
        <v>0</v>
      </c>
      <c r="AF76" s="281"/>
    </row>
    <row r="77" spans="2:33" outlineLevel="1" x14ac:dyDescent="0.25">
      <c r="B77" s="27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P2</v>
      </c>
      <c r="C77" s="273">
        <f>IF(C76&gt;0,C76+1,IF(DATE(YEAR('Basic project data'!$C$5),MONTH('Basic project data'!$C$5),1)=D77,1,0))</f>
        <v>18</v>
      </c>
      <c r="D77" s="274">
        <f t="shared" si="22"/>
        <v>45170</v>
      </c>
      <c r="E77" s="275"/>
      <c r="F77" s="193">
        <f t="shared" si="19"/>
        <v>0</v>
      </c>
      <c r="G77" s="277"/>
      <c r="H77" s="275"/>
      <c r="I77" s="193">
        <f t="shared" si="20"/>
        <v>0</v>
      </c>
      <c r="J77" s="277"/>
      <c r="O77" s="274">
        <f t="shared" si="14"/>
        <v>45170</v>
      </c>
      <c r="P77" s="278"/>
      <c r="Q77" s="278"/>
      <c r="R77" s="278"/>
      <c r="S77" s="278"/>
      <c r="T77" s="278"/>
      <c r="U77" s="278"/>
      <c r="V77" s="278"/>
      <c r="W77" s="278"/>
      <c r="X77" s="278"/>
      <c r="Y77" s="278"/>
      <c r="Z77" s="278"/>
      <c r="AA77" s="278"/>
      <c r="AB77" s="278"/>
      <c r="AC77" s="278"/>
      <c r="AD77" s="278"/>
      <c r="AE77" s="279">
        <f t="shared" si="21"/>
        <v>0</v>
      </c>
      <c r="AF77" s="281"/>
    </row>
    <row r="78" spans="2:33" outlineLevel="1" x14ac:dyDescent="0.25">
      <c r="B78" s="27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P2</v>
      </c>
      <c r="C78" s="273">
        <f>IF(C77&gt;0,C77+1,IF(DATE(YEAR('Basic project data'!$C$5),MONTH('Basic project data'!$C$5),1)=D78,1,0))</f>
        <v>19</v>
      </c>
      <c r="D78" s="274">
        <f t="shared" si="22"/>
        <v>45200</v>
      </c>
      <c r="E78" s="275"/>
      <c r="F78" s="193">
        <f t="shared" si="19"/>
        <v>0</v>
      </c>
      <c r="G78" s="277"/>
      <c r="H78" s="275"/>
      <c r="I78" s="193">
        <f t="shared" si="20"/>
        <v>0</v>
      </c>
      <c r="J78" s="277"/>
      <c r="O78" s="274">
        <f t="shared" si="14"/>
        <v>45200</v>
      </c>
      <c r="P78" s="278"/>
      <c r="Q78" s="278"/>
      <c r="R78" s="278"/>
      <c r="S78" s="278"/>
      <c r="T78" s="278"/>
      <c r="U78" s="278"/>
      <c r="V78" s="278"/>
      <c r="W78" s="278"/>
      <c r="X78" s="278"/>
      <c r="Y78" s="278"/>
      <c r="Z78" s="278"/>
      <c r="AA78" s="278"/>
      <c r="AB78" s="278"/>
      <c r="AC78" s="278"/>
      <c r="AD78" s="278"/>
      <c r="AE78" s="279">
        <f t="shared" si="21"/>
        <v>0</v>
      </c>
      <c r="AF78" s="281"/>
    </row>
    <row r="79" spans="2:33" outlineLevel="1" x14ac:dyDescent="0.25">
      <c r="B79" s="27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P2</v>
      </c>
      <c r="C79" s="273">
        <f>IF(C78&gt;0,C78+1,IF(DATE(YEAR('Basic project data'!$C$5),MONTH('Basic project data'!$C$5),1)=D79,1,0))</f>
        <v>20</v>
      </c>
      <c r="D79" s="274">
        <f t="shared" si="22"/>
        <v>45231</v>
      </c>
      <c r="E79" s="275"/>
      <c r="F79" s="193">
        <f t="shared" si="19"/>
        <v>0</v>
      </c>
      <c r="G79" s="277"/>
      <c r="H79" s="275"/>
      <c r="I79" s="193">
        <f t="shared" si="20"/>
        <v>0</v>
      </c>
      <c r="J79" s="277"/>
      <c r="O79" s="274">
        <f t="shared" si="14"/>
        <v>45231</v>
      </c>
      <c r="P79" s="278"/>
      <c r="Q79" s="278"/>
      <c r="R79" s="278"/>
      <c r="S79" s="278"/>
      <c r="T79" s="278"/>
      <c r="U79" s="278"/>
      <c r="V79" s="278"/>
      <c r="W79" s="278"/>
      <c r="X79" s="278"/>
      <c r="Y79" s="278"/>
      <c r="Z79" s="278"/>
      <c r="AA79" s="278"/>
      <c r="AB79" s="278"/>
      <c r="AC79" s="278"/>
      <c r="AD79" s="278"/>
      <c r="AE79" s="279">
        <f t="shared" si="21"/>
        <v>0</v>
      </c>
      <c r="AF79" s="281"/>
    </row>
    <row r="80" spans="2:33" outlineLevel="1" x14ac:dyDescent="0.25">
      <c r="B80" s="27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P2</v>
      </c>
      <c r="C80" s="273">
        <f>IF(C79&gt;0,C79+1,IF(DATE(YEAR('Basic project data'!$C$5),MONTH('Basic project data'!$C$5),1)=D80,1,0))</f>
        <v>21</v>
      </c>
      <c r="D80" s="274">
        <f t="shared" si="22"/>
        <v>45261</v>
      </c>
      <c r="E80" s="275"/>
      <c r="F80" s="193">
        <f t="shared" si="19"/>
        <v>0</v>
      </c>
      <c r="G80" s="277"/>
      <c r="H80" s="275"/>
      <c r="I80" s="193">
        <f t="shared" si="20"/>
        <v>0</v>
      </c>
      <c r="J80" s="277"/>
      <c r="O80" s="274">
        <f t="shared" si="14"/>
        <v>45261</v>
      </c>
      <c r="P80" s="278"/>
      <c r="Q80" s="278"/>
      <c r="R80" s="278"/>
      <c r="S80" s="278"/>
      <c r="T80" s="278"/>
      <c r="U80" s="278"/>
      <c r="V80" s="278"/>
      <c r="W80" s="278"/>
      <c r="X80" s="278"/>
      <c r="Y80" s="278"/>
      <c r="Z80" s="278"/>
      <c r="AA80" s="278"/>
      <c r="AB80" s="278"/>
      <c r="AC80" s="278"/>
      <c r="AD80" s="278"/>
      <c r="AE80" s="279">
        <f t="shared" si="21"/>
        <v>0</v>
      </c>
      <c r="AF80" s="281"/>
    </row>
    <row r="81" spans="2:32" x14ac:dyDescent="0.25">
      <c r="B81" s="282"/>
      <c r="C81" s="283"/>
      <c r="D81" s="284">
        <f>D80</f>
        <v>45261</v>
      </c>
      <c r="E81" s="285"/>
      <c r="F81" s="286">
        <f>SUM(F69:F80)</f>
        <v>12.50225</v>
      </c>
      <c r="G81" s="287">
        <f>SUM(G69:G80)</f>
        <v>1577.28</v>
      </c>
      <c r="H81" s="301"/>
      <c r="I81" s="286">
        <f>SUM(I69:I80)</f>
        <v>12.50225</v>
      </c>
      <c r="J81" s="287">
        <f>SUM(J69:J80)</f>
        <v>1577.28</v>
      </c>
      <c r="O81" s="284">
        <f t="shared" si="14"/>
        <v>45261</v>
      </c>
      <c r="P81" s="290">
        <f>SUM(P69:P80)</f>
        <v>0</v>
      </c>
      <c r="Q81" s="290">
        <f>SUM(Q69:Q80)</f>
        <v>62.22</v>
      </c>
      <c r="R81" s="290">
        <f>SUM(R69:R80)</f>
        <v>62.22</v>
      </c>
      <c r="S81" s="290">
        <f>SUM(S69:S80)</f>
        <v>0</v>
      </c>
      <c r="T81" s="290">
        <f>SUM(T69:T80)</f>
        <v>0</v>
      </c>
      <c r="U81" s="290">
        <f t="shared" ref="U81:AD81" si="23">SUM(U69:U80)</f>
        <v>0</v>
      </c>
      <c r="V81" s="290">
        <f t="shared" si="23"/>
        <v>0</v>
      </c>
      <c r="W81" s="290">
        <f t="shared" si="23"/>
        <v>0</v>
      </c>
      <c r="X81" s="290">
        <f t="shared" si="23"/>
        <v>0</v>
      </c>
      <c r="Y81" s="290">
        <f t="shared" si="23"/>
        <v>0</v>
      </c>
      <c r="Z81" s="290">
        <f t="shared" si="23"/>
        <v>0</v>
      </c>
      <c r="AA81" s="290">
        <f t="shared" si="23"/>
        <v>0</v>
      </c>
      <c r="AB81" s="290">
        <f t="shared" si="23"/>
        <v>0</v>
      </c>
      <c r="AC81" s="290">
        <f t="shared" si="23"/>
        <v>0</v>
      </c>
      <c r="AD81" s="290">
        <f t="shared" si="23"/>
        <v>0</v>
      </c>
      <c r="AE81" s="290">
        <f>SUM(AE69:AE80)</f>
        <v>124.44</v>
      </c>
      <c r="AF81" s="281"/>
    </row>
    <row r="82" spans="2:32" ht="28.5" customHeight="1" x14ac:dyDescent="0.25">
      <c r="B82" s="18"/>
      <c r="C82" s="18"/>
      <c r="E82" s="280"/>
      <c r="F82" s="280"/>
      <c r="H82" s="280"/>
      <c r="I82" s="280"/>
      <c r="P82" s="289">
        <f t="shared" ref="P82:AE82" si="24">IFERROR(P81/$H$2,0)</f>
        <v>0</v>
      </c>
      <c r="Q82" s="289">
        <f t="shared" si="24"/>
        <v>7.7774999999999999</v>
      </c>
      <c r="R82" s="289">
        <f t="shared" si="24"/>
        <v>7.7774999999999999</v>
      </c>
      <c r="S82" s="289">
        <f t="shared" si="24"/>
        <v>0</v>
      </c>
      <c r="T82" s="289">
        <f t="shared" si="24"/>
        <v>0</v>
      </c>
      <c r="U82" s="289">
        <f t="shared" si="24"/>
        <v>0</v>
      </c>
      <c r="V82" s="289">
        <f t="shared" si="24"/>
        <v>0</v>
      </c>
      <c r="W82" s="289">
        <f t="shared" si="24"/>
        <v>0</v>
      </c>
      <c r="X82" s="289">
        <f t="shared" si="24"/>
        <v>0</v>
      </c>
      <c r="Y82" s="289">
        <f t="shared" si="24"/>
        <v>0</v>
      </c>
      <c r="Z82" s="289">
        <f t="shared" si="24"/>
        <v>0</v>
      </c>
      <c r="AA82" s="289">
        <f t="shared" si="24"/>
        <v>0</v>
      </c>
      <c r="AB82" s="289">
        <f t="shared" si="24"/>
        <v>0</v>
      </c>
      <c r="AC82" s="289">
        <f t="shared" si="24"/>
        <v>0</v>
      </c>
      <c r="AD82" s="289">
        <f t="shared" si="24"/>
        <v>0</v>
      </c>
      <c r="AE82" s="289">
        <f t="shared" si="24"/>
        <v>15.555</v>
      </c>
      <c r="AF82" s="291" t="s">
        <v>326</v>
      </c>
    </row>
    <row r="83" spans="2:32" x14ac:dyDescent="0.25">
      <c r="B83" s="18"/>
      <c r="C83" s="18"/>
      <c r="E83" s="280"/>
      <c r="F83" s="280"/>
      <c r="H83" s="280"/>
      <c r="I83" s="280"/>
      <c r="P83" s="292"/>
      <c r="Q83" s="292"/>
      <c r="R83" s="292"/>
      <c r="S83" s="292"/>
      <c r="T83" s="292"/>
      <c r="U83" s="293"/>
      <c r="V83" s="294"/>
      <c r="W83" s="295"/>
      <c r="X83" s="295"/>
      <c r="Y83" s="295"/>
      <c r="Z83" s="295"/>
      <c r="AA83" s="295"/>
      <c r="AB83" s="295"/>
      <c r="AC83" s="295"/>
      <c r="AD83" s="296"/>
      <c r="AE83" s="292"/>
      <c r="AF83" s="297"/>
    </row>
    <row r="84" spans="2:32" outlineLevel="1" x14ac:dyDescent="0.25">
      <c r="B84" s="27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P2</v>
      </c>
      <c r="C84" s="273">
        <f>IF(C80&gt;0,C80+1,IF(DATE(YEAR('Basic project data'!$C$5),MONTH('Basic project data'!$C$5),1)=D84,1,0))</f>
        <v>22</v>
      </c>
      <c r="D84" s="274">
        <f>DATE(YEAR(D80),MONTH(D80)+1,DAY(D80))</f>
        <v>45292</v>
      </c>
      <c r="E84" s="298"/>
      <c r="F84" s="299">
        <f t="shared" ref="F84:F95" si="25">215/12*E84</f>
        <v>0</v>
      </c>
      <c r="G84" s="300"/>
      <c r="H84" s="298"/>
      <c r="I84" s="299">
        <f t="shared" ref="I84:I95" si="26">215/12*H84</f>
        <v>0</v>
      </c>
      <c r="J84" s="300"/>
      <c r="O84" s="274">
        <f t="shared" si="14"/>
        <v>45292</v>
      </c>
      <c r="P84" s="278"/>
      <c r="Q84" s="278"/>
      <c r="R84" s="278"/>
      <c r="S84" s="278"/>
      <c r="T84" s="278"/>
      <c r="U84" s="278"/>
      <c r="V84" s="278"/>
      <c r="W84" s="278"/>
      <c r="X84" s="278"/>
      <c r="Y84" s="278"/>
      <c r="Z84" s="278"/>
      <c r="AA84" s="278"/>
      <c r="AB84" s="278"/>
      <c r="AC84" s="278"/>
      <c r="AD84" s="278"/>
      <c r="AE84" s="279">
        <f t="shared" ref="AE84:AE95" si="27">SUM(P84:AD84)</f>
        <v>0</v>
      </c>
      <c r="AF84" s="281"/>
    </row>
    <row r="85" spans="2:32" outlineLevel="1" x14ac:dyDescent="0.25">
      <c r="B85" s="27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P2</v>
      </c>
      <c r="C85" s="273">
        <f>IF(C84&gt;0,C84+1,IF(DATE(YEAR('Basic project data'!$C$5),MONTH('Basic project data'!$C$5),1)=D85,1,0))</f>
        <v>23</v>
      </c>
      <c r="D85" s="274">
        <f t="shared" ref="D85:D95" si="28">DATE(YEAR(D84),MONTH(D84)+1,DAY(D84))</f>
        <v>45323</v>
      </c>
      <c r="E85" s="275"/>
      <c r="F85" s="193">
        <f t="shared" si="25"/>
        <v>0</v>
      </c>
      <c r="G85" s="277"/>
      <c r="H85" s="275"/>
      <c r="I85" s="193">
        <f t="shared" si="26"/>
        <v>0</v>
      </c>
      <c r="J85" s="277"/>
      <c r="O85" s="274">
        <f t="shared" si="14"/>
        <v>45323</v>
      </c>
      <c r="P85" s="278"/>
      <c r="Q85" s="278"/>
      <c r="R85" s="278"/>
      <c r="S85" s="278"/>
      <c r="T85" s="278"/>
      <c r="U85" s="278"/>
      <c r="V85" s="278"/>
      <c r="W85" s="278"/>
      <c r="X85" s="278"/>
      <c r="Y85" s="278"/>
      <c r="Z85" s="278"/>
      <c r="AA85" s="278"/>
      <c r="AB85" s="278"/>
      <c r="AC85" s="278"/>
      <c r="AD85" s="278"/>
      <c r="AE85" s="279">
        <f t="shared" si="27"/>
        <v>0</v>
      </c>
      <c r="AF85" s="281"/>
    </row>
    <row r="86" spans="2:32" outlineLevel="1" x14ac:dyDescent="0.25">
      <c r="B86" s="27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P2</v>
      </c>
      <c r="C86" s="273">
        <f>IF(C85&gt;0,C85+1,IF(DATE(YEAR('Basic project data'!$C$5),MONTH('Basic project data'!$C$5),1)=D86,1,0))</f>
        <v>24</v>
      </c>
      <c r="D86" s="274">
        <f t="shared" si="28"/>
        <v>45352</v>
      </c>
      <c r="E86" s="275"/>
      <c r="F86" s="193">
        <f t="shared" si="25"/>
        <v>0</v>
      </c>
      <c r="G86" s="277"/>
      <c r="H86" s="275"/>
      <c r="I86" s="193">
        <f t="shared" si="26"/>
        <v>0</v>
      </c>
      <c r="J86" s="277"/>
      <c r="O86" s="274">
        <f t="shared" si="14"/>
        <v>45352</v>
      </c>
      <c r="P86" s="278"/>
      <c r="Q86" s="278"/>
      <c r="R86" s="278"/>
      <c r="S86" s="278"/>
      <c r="T86" s="278"/>
      <c r="U86" s="278"/>
      <c r="V86" s="278"/>
      <c r="W86" s="278"/>
      <c r="X86" s="278"/>
      <c r="Y86" s="278"/>
      <c r="Z86" s="278"/>
      <c r="AA86" s="278"/>
      <c r="AB86" s="278"/>
      <c r="AC86" s="278"/>
      <c r="AD86" s="278"/>
      <c r="AE86" s="279">
        <f t="shared" si="27"/>
        <v>0</v>
      </c>
      <c r="AF86" s="281"/>
    </row>
    <row r="87" spans="2:32" outlineLevel="1" x14ac:dyDescent="0.25">
      <c r="B87" s="27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P2</v>
      </c>
      <c r="C87" s="273">
        <f>IF(C86&gt;0,C86+1,IF(DATE(YEAR('Basic project data'!$C$5),MONTH('Basic project data'!$C$5),1)=D87,1,0))</f>
        <v>25</v>
      </c>
      <c r="D87" s="274">
        <f t="shared" si="28"/>
        <v>45383</v>
      </c>
      <c r="E87" s="275"/>
      <c r="F87" s="193">
        <f t="shared" si="25"/>
        <v>0</v>
      </c>
      <c r="G87" s="277"/>
      <c r="H87" s="275"/>
      <c r="I87" s="193">
        <f t="shared" si="26"/>
        <v>0</v>
      </c>
      <c r="J87" s="277"/>
      <c r="O87" s="274">
        <f t="shared" si="14"/>
        <v>45383</v>
      </c>
      <c r="P87" s="278"/>
      <c r="Q87" s="278"/>
      <c r="R87" s="278"/>
      <c r="S87" s="278"/>
      <c r="T87" s="278"/>
      <c r="U87" s="278"/>
      <c r="V87" s="278"/>
      <c r="W87" s="278"/>
      <c r="X87" s="278"/>
      <c r="Y87" s="278"/>
      <c r="Z87" s="278"/>
      <c r="AA87" s="278"/>
      <c r="AB87" s="278"/>
      <c r="AC87" s="278"/>
      <c r="AD87" s="278"/>
      <c r="AE87" s="279">
        <f t="shared" si="27"/>
        <v>0</v>
      </c>
      <c r="AF87" s="281"/>
    </row>
    <row r="88" spans="2:32" outlineLevel="1" x14ac:dyDescent="0.25">
      <c r="B88" s="27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P2</v>
      </c>
      <c r="C88" s="273">
        <f>IF(C87&gt;0,C87+1,IF(DATE(YEAR('Basic project data'!$C$5),MONTH('Basic project data'!$C$5),1)=D88,1,0))</f>
        <v>26</v>
      </c>
      <c r="D88" s="274">
        <f t="shared" si="28"/>
        <v>45413</v>
      </c>
      <c r="E88" s="275"/>
      <c r="F88" s="193">
        <f t="shared" si="25"/>
        <v>0</v>
      </c>
      <c r="G88" s="277"/>
      <c r="H88" s="275"/>
      <c r="I88" s="193">
        <f t="shared" si="26"/>
        <v>0</v>
      </c>
      <c r="J88" s="277"/>
      <c r="O88" s="274">
        <f t="shared" si="14"/>
        <v>45413</v>
      </c>
      <c r="P88" s="278"/>
      <c r="Q88" s="278"/>
      <c r="R88" s="278"/>
      <c r="S88" s="278"/>
      <c r="T88" s="278"/>
      <c r="U88" s="278"/>
      <c r="V88" s="278"/>
      <c r="W88" s="278"/>
      <c r="X88" s="278"/>
      <c r="Y88" s="278"/>
      <c r="Z88" s="278"/>
      <c r="AA88" s="278"/>
      <c r="AB88" s="278"/>
      <c r="AC88" s="278"/>
      <c r="AD88" s="278"/>
      <c r="AE88" s="279">
        <f t="shared" si="27"/>
        <v>0</v>
      </c>
      <c r="AF88" s="281"/>
    </row>
    <row r="89" spans="2:32" outlineLevel="1" x14ac:dyDescent="0.25">
      <c r="B89" s="27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P2</v>
      </c>
      <c r="C89" s="273">
        <f>IF(C88&gt;0,C88+1,IF(DATE(YEAR('Basic project data'!$C$5),MONTH('Basic project data'!$C$5),1)=D89,1,0))</f>
        <v>27</v>
      </c>
      <c r="D89" s="274">
        <f t="shared" si="28"/>
        <v>45444</v>
      </c>
      <c r="E89" s="275"/>
      <c r="F89" s="193">
        <f t="shared" si="25"/>
        <v>0</v>
      </c>
      <c r="G89" s="277"/>
      <c r="H89" s="275"/>
      <c r="I89" s="193">
        <f t="shared" si="26"/>
        <v>0</v>
      </c>
      <c r="J89" s="277"/>
      <c r="O89" s="274">
        <f t="shared" si="14"/>
        <v>45444</v>
      </c>
      <c r="P89" s="278"/>
      <c r="Q89" s="278"/>
      <c r="R89" s="278"/>
      <c r="S89" s="278"/>
      <c r="T89" s="278"/>
      <c r="U89" s="278"/>
      <c r="V89" s="278"/>
      <c r="W89" s="278"/>
      <c r="X89" s="278"/>
      <c r="Y89" s="278"/>
      <c r="Z89" s="278"/>
      <c r="AA89" s="278"/>
      <c r="AB89" s="278"/>
      <c r="AC89" s="278"/>
      <c r="AD89" s="278"/>
      <c r="AE89" s="279">
        <f t="shared" si="27"/>
        <v>0</v>
      </c>
      <c r="AF89" s="281"/>
    </row>
    <row r="90" spans="2:32" outlineLevel="1" x14ac:dyDescent="0.25">
      <c r="B90" s="27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P2</v>
      </c>
      <c r="C90" s="273">
        <f>IF(C89&gt;0,C89+1,IF(DATE(YEAR('Basic project data'!$C$5),MONTH('Basic project data'!$C$5),1)=D90,1,0))</f>
        <v>28</v>
      </c>
      <c r="D90" s="274">
        <f t="shared" si="28"/>
        <v>45474</v>
      </c>
      <c r="E90" s="275"/>
      <c r="F90" s="193">
        <f t="shared" si="25"/>
        <v>0</v>
      </c>
      <c r="G90" s="277"/>
      <c r="H90" s="275"/>
      <c r="I90" s="193">
        <f t="shared" si="26"/>
        <v>0</v>
      </c>
      <c r="J90" s="277"/>
      <c r="O90" s="274">
        <f t="shared" si="14"/>
        <v>45474</v>
      </c>
      <c r="P90" s="278"/>
      <c r="Q90" s="278"/>
      <c r="R90" s="278"/>
      <c r="S90" s="278"/>
      <c r="T90" s="278"/>
      <c r="U90" s="278"/>
      <c r="V90" s="278"/>
      <c r="W90" s="278"/>
      <c r="X90" s="278"/>
      <c r="Y90" s="278"/>
      <c r="Z90" s="278"/>
      <c r="AA90" s="278"/>
      <c r="AB90" s="278"/>
      <c r="AC90" s="278"/>
      <c r="AD90" s="278"/>
      <c r="AE90" s="279">
        <f t="shared" si="27"/>
        <v>0</v>
      </c>
      <c r="AF90" s="281"/>
    </row>
    <row r="91" spans="2:32" outlineLevel="1" x14ac:dyDescent="0.25">
      <c r="B91" s="27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P2</v>
      </c>
      <c r="C91" s="273">
        <f>IF(C90&gt;0,C90+1,IF(DATE(YEAR('Basic project data'!$C$5),MONTH('Basic project data'!$C$5),1)=D91,1,0))</f>
        <v>29</v>
      </c>
      <c r="D91" s="274">
        <f t="shared" si="28"/>
        <v>45505</v>
      </c>
      <c r="E91" s="275"/>
      <c r="F91" s="193">
        <f t="shared" si="25"/>
        <v>0</v>
      </c>
      <c r="G91" s="277"/>
      <c r="H91" s="275"/>
      <c r="I91" s="193">
        <f t="shared" si="26"/>
        <v>0</v>
      </c>
      <c r="J91" s="277"/>
      <c r="O91" s="274">
        <f t="shared" si="14"/>
        <v>45505</v>
      </c>
      <c r="P91" s="278"/>
      <c r="Q91" s="278"/>
      <c r="R91" s="278"/>
      <c r="S91" s="278"/>
      <c r="T91" s="278"/>
      <c r="U91" s="278"/>
      <c r="V91" s="278"/>
      <c r="W91" s="278"/>
      <c r="X91" s="278"/>
      <c r="Y91" s="278"/>
      <c r="Z91" s="278"/>
      <c r="AA91" s="278"/>
      <c r="AB91" s="278"/>
      <c r="AC91" s="278"/>
      <c r="AD91" s="278"/>
      <c r="AE91" s="279">
        <f t="shared" si="27"/>
        <v>0</v>
      </c>
      <c r="AF91" s="281"/>
    </row>
    <row r="92" spans="2:32" outlineLevel="1" x14ac:dyDescent="0.25">
      <c r="B92" s="27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P2</v>
      </c>
      <c r="C92" s="273">
        <f>IF(C91&gt;0,C91+1,IF(DATE(YEAR('Basic project data'!$C$5),MONTH('Basic project data'!$C$5),1)=D92,1,0))</f>
        <v>30</v>
      </c>
      <c r="D92" s="274">
        <f t="shared" si="28"/>
        <v>45536</v>
      </c>
      <c r="E92" s="275"/>
      <c r="F92" s="193">
        <f t="shared" si="25"/>
        <v>0</v>
      </c>
      <c r="G92" s="277"/>
      <c r="H92" s="275"/>
      <c r="I92" s="193">
        <f t="shared" si="26"/>
        <v>0</v>
      </c>
      <c r="J92" s="277"/>
      <c r="O92" s="274">
        <f t="shared" si="14"/>
        <v>45536</v>
      </c>
      <c r="P92" s="278"/>
      <c r="Q92" s="278"/>
      <c r="R92" s="278"/>
      <c r="S92" s="278"/>
      <c r="T92" s="278"/>
      <c r="U92" s="278"/>
      <c r="V92" s="278"/>
      <c r="W92" s="278"/>
      <c r="X92" s="278"/>
      <c r="Y92" s="278"/>
      <c r="Z92" s="278"/>
      <c r="AA92" s="278"/>
      <c r="AB92" s="278"/>
      <c r="AC92" s="278"/>
      <c r="AD92" s="278"/>
      <c r="AE92" s="279">
        <f t="shared" si="27"/>
        <v>0</v>
      </c>
      <c r="AF92" s="281"/>
    </row>
    <row r="93" spans="2:32" outlineLevel="1" x14ac:dyDescent="0.25">
      <c r="B93" s="27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P2</v>
      </c>
      <c r="C93" s="273">
        <f>IF(C92&gt;0,C92+1,IF(DATE(YEAR('Basic project data'!$C$5),MONTH('Basic project data'!$C$5),1)=D93,1,0))</f>
        <v>31</v>
      </c>
      <c r="D93" s="274">
        <f t="shared" si="28"/>
        <v>45566</v>
      </c>
      <c r="E93" s="275"/>
      <c r="F93" s="193">
        <f t="shared" si="25"/>
        <v>0</v>
      </c>
      <c r="G93" s="277"/>
      <c r="H93" s="275"/>
      <c r="I93" s="193">
        <f t="shared" si="26"/>
        <v>0</v>
      </c>
      <c r="J93" s="277"/>
      <c r="O93" s="274">
        <f t="shared" si="14"/>
        <v>45566</v>
      </c>
      <c r="P93" s="278"/>
      <c r="Q93" s="278"/>
      <c r="R93" s="278"/>
      <c r="S93" s="278"/>
      <c r="T93" s="278"/>
      <c r="U93" s="278"/>
      <c r="V93" s="278"/>
      <c r="W93" s="278"/>
      <c r="X93" s="278"/>
      <c r="Y93" s="278"/>
      <c r="Z93" s="278"/>
      <c r="AA93" s="278"/>
      <c r="AB93" s="278"/>
      <c r="AC93" s="278"/>
      <c r="AD93" s="278"/>
      <c r="AE93" s="279">
        <f t="shared" si="27"/>
        <v>0</v>
      </c>
      <c r="AF93" s="281"/>
    </row>
    <row r="94" spans="2:32" outlineLevel="1" x14ac:dyDescent="0.25">
      <c r="B94" s="27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P2</v>
      </c>
      <c r="C94" s="273">
        <f>IF(C93&gt;0,C93+1,IF(DATE(YEAR('Basic project data'!$C$5),MONTH('Basic project data'!$C$5),1)=D94,1,0))</f>
        <v>32</v>
      </c>
      <c r="D94" s="274">
        <f t="shared" si="28"/>
        <v>45597</v>
      </c>
      <c r="E94" s="275"/>
      <c r="F94" s="193">
        <f t="shared" si="25"/>
        <v>0</v>
      </c>
      <c r="G94" s="277"/>
      <c r="H94" s="275"/>
      <c r="I94" s="193">
        <f t="shared" si="26"/>
        <v>0</v>
      </c>
      <c r="J94" s="277"/>
      <c r="O94" s="274">
        <f t="shared" si="14"/>
        <v>45597</v>
      </c>
      <c r="P94" s="278"/>
      <c r="Q94" s="278"/>
      <c r="R94" s="278"/>
      <c r="S94" s="278"/>
      <c r="T94" s="278"/>
      <c r="U94" s="278"/>
      <c r="V94" s="278"/>
      <c r="W94" s="278"/>
      <c r="X94" s="278"/>
      <c r="Y94" s="278"/>
      <c r="Z94" s="278"/>
      <c r="AA94" s="278"/>
      <c r="AB94" s="278"/>
      <c r="AC94" s="278"/>
      <c r="AD94" s="278"/>
      <c r="AE94" s="279">
        <f t="shared" si="27"/>
        <v>0</v>
      </c>
      <c r="AF94" s="281"/>
    </row>
    <row r="95" spans="2:32" outlineLevel="1" x14ac:dyDescent="0.25">
      <c r="B95" s="27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P2</v>
      </c>
      <c r="C95" s="273">
        <f>IF(C94&gt;0,C94+1,IF(DATE(YEAR('Basic project data'!$C$5),MONTH('Basic project data'!$C$5),1)=D95,1,0))</f>
        <v>33</v>
      </c>
      <c r="D95" s="274">
        <f t="shared" si="28"/>
        <v>45627</v>
      </c>
      <c r="E95" s="275"/>
      <c r="F95" s="193">
        <f t="shared" si="25"/>
        <v>0</v>
      </c>
      <c r="G95" s="277"/>
      <c r="H95" s="275"/>
      <c r="I95" s="193">
        <f t="shared" si="26"/>
        <v>0</v>
      </c>
      <c r="J95" s="277"/>
      <c r="O95" s="274">
        <f t="shared" si="14"/>
        <v>45627</v>
      </c>
      <c r="P95" s="278"/>
      <c r="Q95" s="278"/>
      <c r="R95" s="278"/>
      <c r="S95" s="278"/>
      <c r="T95" s="278"/>
      <c r="U95" s="278"/>
      <c r="V95" s="278"/>
      <c r="W95" s="278"/>
      <c r="X95" s="278"/>
      <c r="Y95" s="278"/>
      <c r="Z95" s="278"/>
      <c r="AA95" s="278"/>
      <c r="AB95" s="278"/>
      <c r="AC95" s="278"/>
      <c r="AD95" s="278"/>
      <c r="AE95" s="279">
        <f t="shared" si="27"/>
        <v>0</v>
      </c>
      <c r="AF95" s="281"/>
    </row>
    <row r="96" spans="2:32" x14ac:dyDescent="0.25">
      <c r="B96" s="282"/>
      <c r="C96" s="283"/>
      <c r="D96" s="284">
        <f>D95</f>
        <v>45627</v>
      </c>
      <c r="E96" s="285"/>
      <c r="F96" s="286">
        <f>SUM(F84:F95)</f>
        <v>0</v>
      </c>
      <c r="G96" s="287">
        <f>SUM(G84:G95)</f>
        <v>0</v>
      </c>
      <c r="H96" s="301"/>
      <c r="I96" s="286">
        <f>SUM(I84:I95)</f>
        <v>0</v>
      </c>
      <c r="J96" s="287">
        <f>SUM(J84:J95)</f>
        <v>0</v>
      </c>
      <c r="O96" s="284">
        <f t="shared" si="14"/>
        <v>45627</v>
      </c>
      <c r="P96" s="290">
        <f>SUM(P84:P95)</f>
        <v>0</v>
      </c>
      <c r="Q96" s="290">
        <f>SUM(Q84:Q95)</f>
        <v>0</v>
      </c>
      <c r="R96" s="290">
        <f>SUM(R84:R95)</f>
        <v>0</v>
      </c>
      <c r="S96" s="290">
        <f>SUM(S84:S95)</f>
        <v>0</v>
      </c>
      <c r="T96" s="290">
        <f>SUM(T84:T95)</f>
        <v>0</v>
      </c>
      <c r="U96" s="290">
        <f t="shared" ref="U96:AD96" si="29">SUM(U84:U95)</f>
        <v>0</v>
      </c>
      <c r="V96" s="290">
        <f t="shared" si="29"/>
        <v>0</v>
      </c>
      <c r="W96" s="290">
        <f t="shared" si="29"/>
        <v>0</v>
      </c>
      <c r="X96" s="290">
        <f t="shared" si="29"/>
        <v>0</v>
      </c>
      <c r="Y96" s="290">
        <f t="shared" si="29"/>
        <v>0</v>
      </c>
      <c r="Z96" s="290">
        <f t="shared" si="29"/>
        <v>0</v>
      </c>
      <c r="AA96" s="290">
        <f t="shared" si="29"/>
        <v>0</v>
      </c>
      <c r="AB96" s="290">
        <f t="shared" si="29"/>
        <v>0</v>
      </c>
      <c r="AC96" s="290">
        <f t="shared" si="29"/>
        <v>0</v>
      </c>
      <c r="AD96" s="290">
        <f t="shared" si="29"/>
        <v>0</v>
      </c>
      <c r="AE96" s="290">
        <f>SUM(AE84:AE95)</f>
        <v>0</v>
      </c>
      <c r="AF96" s="281"/>
    </row>
    <row r="97" spans="2:32" ht="28.5" customHeight="1" x14ac:dyDescent="0.25">
      <c r="B97" s="18"/>
      <c r="C97" s="18"/>
      <c r="E97" s="280"/>
      <c r="F97" s="280"/>
      <c r="H97" s="280"/>
      <c r="I97" s="280"/>
      <c r="P97" s="289">
        <f t="shared" ref="P97:AE97" si="30">IFERROR(P96/$H$2,0)</f>
        <v>0</v>
      </c>
      <c r="Q97" s="289">
        <f t="shared" si="30"/>
        <v>0</v>
      </c>
      <c r="R97" s="289">
        <f t="shared" si="30"/>
        <v>0</v>
      </c>
      <c r="S97" s="289">
        <f t="shared" si="30"/>
        <v>0</v>
      </c>
      <c r="T97" s="289">
        <f t="shared" si="30"/>
        <v>0</v>
      </c>
      <c r="U97" s="289">
        <f t="shared" si="30"/>
        <v>0</v>
      </c>
      <c r="V97" s="289">
        <f t="shared" si="30"/>
        <v>0</v>
      </c>
      <c r="W97" s="289">
        <f t="shared" si="30"/>
        <v>0</v>
      </c>
      <c r="X97" s="289">
        <f t="shared" si="30"/>
        <v>0</v>
      </c>
      <c r="Y97" s="289">
        <f t="shared" si="30"/>
        <v>0</v>
      </c>
      <c r="Z97" s="289">
        <f t="shared" si="30"/>
        <v>0</v>
      </c>
      <c r="AA97" s="289">
        <f t="shared" si="30"/>
        <v>0</v>
      </c>
      <c r="AB97" s="289">
        <f t="shared" si="30"/>
        <v>0</v>
      </c>
      <c r="AC97" s="289">
        <f t="shared" si="30"/>
        <v>0</v>
      </c>
      <c r="AD97" s="289">
        <f t="shared" si="30"/>
        <v>0</v>
      </c>
      <c r="AE97" s="289">
        <f t="shared" si="30"/>
        <v>0</v>
      </c>
      <c r="AF97" s="291" t="s">
        <v>326</v>
      </c>
    </row>
    <row r="98" spans="2:32" x14ac:dyDescent="0.25">
      <c r="B98" s="18"/>
      <c r="C98" s="18"/>
      <c r="E98" s="280"/>
      <c r="F98" s="280"/>
      <c r="H98" s="280"/>
      <c r="I98" s="280"/>
      <c r="P98" s="292"/>
      <c r="Q98" s="292"/>
      <c r="R98" s="292"/>
      <c r="S98" s="292"/>
      <c r="T98" s="292"/>
      <c r="U98" s="293"/>
      <c r="V98" s="294"/>
      <c r="W98" s="295"/>
      <c r="X98" s="295"/>
      <c r="Y98" s="295"/>
      <c r="Z98" s="295"/>
      <c r="AA98" s="295"/>
      <c r="AB98" s="295"/>
      <c r="AC98" s="295"/>
      <c r="AD98" s="296"/>
      <c r="AE98" s="292"/>
      <c r="AF98" s="297"/>
    </row>
    <row r="99" spans="2:32" outlineLevel="1" x14ac:dyDescent="0.25">
      <c r="B99" s="27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P2</v>
      </c>
      <c r="C99" s="273">
        <f>IF(C95&gt;0,C95+1,IF(DATE(YEAR('Basic project data'!$C$5),MONTH('Basic project data'!$C$5),1)=D99,1,0))</f>
        <v>34</v>
      </c>
      <c r="D99" s="274">
        <f>DATE(YEAR(D95),MONTH(D95)+1,DAY(D95))</f>
        <v>45658</v>
      </c>
      <c r="E99" s="298"/>
      <c r="F99" s="299">
        <f t="shared" ref="F99:F110" si="31">215/12*E99</f>
        <v>0</v>
      </c>
      <c r="G99" s="300"/>
      <c r="H99" s="298"/>
      <c r="I99" s="299">
        <f t="shared" ref="I99:I110" si="32">215/12*H99</f>
        <v>0</v>
      </c>
      <c r="J99" s="300"/>
      <c r="O99" s="274">
        <f t="shared" si="14"/>
        <v>45658</v>
      </c>
      <c r="P99" s="278"/>
      <c r="Q99" s="278"/>
      <c r="R99" s="278"/>
      <c r="S99" s="278"/>
      <c r="T99" s="278"/>
      <c r="U99" s="278"/>
      <c r="V99" s="278"/>
      <c r="W99" s="278"/>
      <c r="X99" s="278"/>
      <c r="Y99" s="278"/>
      <c r="Z99" s="278"/>
      <c r="AA99" s="278"/>
      <c r="AB99" s="278"/>
      <c r="AC99" s="278"/>
      <c r="AD99" s="278"/>
      <c r="AE99" s="279">
        <f t="shared" ref="AE99:AE110" si="33">SUM(P99:AD99)</f>
        <v>0</v>
      </c>
      <c r="AF99" s="281"/>
    </row>
    <row r="100" spans="2:32" outlineLevel="1" x14ac:dyDescent="0.25">
      <c r="B100" s="27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P2</v>
      </c>
      <c r="C100" s="273">
        <f>IF(C99&gt;0,C99+1,IF(DATE(YEAR('Basic project data'!$C$5),MONTH('Basic project data'!$C$5),1)=D100,1,0))</f>
        <v>35</v>
      </c>
      <c r="D100" s="274">
        <f t="shared" ref="D100:D110" si="34">DATE(YEAR(D99),MONTH(D99)+1,DAY(D99))</f>
        <v>45689</v>
      </c>
      <c r="E100" s="275"/>
      <c r="F100" s="193">
        <f t="shared" si="31"/>
        <v>0</v>
      </c>
      <c r="G100" s="277"/>
      <c r="H100" s="275"/>
      <c r="I100" s="193">
        <f t="shared" si="32"/>
        <v>0</v>
      </c>
      <c r="J100" s="277"/>
      <c r="O100" s="274">
        <f t="shared" si="14"/>
        <v>45689</v>
      </c>
      <c r="P100" s="278"/>
      <c r="Q100" s="278"/>
      <c r="R100" s="278"/>
      <c r="S100" s="278"/>
      <c r="T100" s="278"/>
      <c r="U100" s="278"/>
      <c r="V100" s="278"/>
      <c r="W100" s="278"/>
      <c r="X100" s="278"/>
      <c r="Y100" s="278"/>
      <c r="Z100" s="278"/>
      <c r="AA100" s="278"/>
      <c r="AB100" s="278"/>
      <c r="AC100" s="278"/>
      <c r="AD100" s="278"/>
      <c r="AE100" s="279">
        <f t="shared" si="33"/>
        <v>0</v>
      </c>
      <c r="AF100" s="281"/>
    </row>
    <row r="101" spans="2:32" outlineLevel="1" x14ac:dyDescent="0.25">
      <c r="B101" s="27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P2</v>
      </c>
      <c r="C101" s="273">
        <f>IF(C100&gt;0,C100+1,IF(DATE(YEAR('Basic project data'!$C$5),MONTH('Basic project data'!$C$5),1)=D101,1,0))</f>
        <v>36</v>
      </c>
      <c r="D101" s="274">
        <f t="shared" si="34"/>
        <v>45717</v>
      </c>
      <c r="E101" s="275"/>
      <c r="F101" s="193">
        <f t="shared" si="31"/>
        <v>0</v>
      </c>
      <c r="G101" s="277"/>
      <c r="H101" s="275"/>
      <c r="I101" s="193">
        <f t="shared" si="32"/>
        <v>0</v>
      </c>
      <c r="J101" s="277"/>
      <c r="O101" s="274">
        <f t="shared" si="14"/>
        <v>45717</v>
      </c>
      <c r="P101" s="278"/>
      <c r="Q101" s="278"/>
      <c r="R101" s="278"/>
      <c r="S101" s="278"/>
      <c r="T101" s="278"/>
      <c r="U101" s="278"/>
      <c r="V101" s="278"/>
      <c r="W101" s="278"/>
      <c r="X101" s="278"/>
      <c r="Y101" s="278"/>
      <c r="Z101" s="278"/>
      <c r="AA101" s="278"/>
      <c r="AB101" s="278"/>
      <c r="AC101" s="278"/>
      <c r="AD101" s="278"/>
      <c r="AE101" s="279">
        <f t="shared" si="33"/>
        <v>0</v>
      </c>
      <c r="AF101" s="281"/>
    </row>
    <row r="102" spans="2:32" outlineLevel="1" x14ac:dyDescent="0.25">
      <c r="B102" s="27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73">
        <f>IF(C101&gt;0,C101+1,IF(DATE(YEAR('Basic project data'!$C$5),MONTH('Basic project data'!$C$5),1)=D102,1,0))</f>
        <v>37</v>
      </c>
      <c r="D102" s="274">
        <f t="shared" si="34"/>
        <v>45748</v>
      </c>
      <c r="E102" s="275"/>
      <c r="F102" s="193">
        <f t="shared" si="31"/>
        <v>0</v>
      </c>
      <c r="G102" s="277"/>
      <c r="H102" s="275"/>
      <c r="I102" s="193">
        <f t="shared" si="32"/>
        <v>0</v>
      </c>
      <c r="J102" s="277"/>
      <c r="O102" s="274">
        <f t="shared" si="14"/>
        <v>45748</v>
      </c>
      <c r="P102" s="278"/>
      <c r="Q102" s="278"/>
      <c r="R102" s="278"/>
      <c r="S102" s="278"/>
      <c r="T102" s="278"/>
      <c r="U102" s="278"/>
      <c r="V102" s="278"/>
      <c r="W102" s="278"/>
      <c r="X102" s="278"/>
      <c r="Y102" s="278"/>
      <c r="Z102" s="278"/>
      <c r="AA102" s="278"/>
      <c r="AB102" s="278"/>
      <c r="AC102" s="278"/>
      <c r="AD102" s="278"/>
      <c r="AE102" s="279">
        <f t="shared" si="33"/>
        <v>0</v>
      </c>
      <c r="AF102" s="281"/>
    </row>
    <row r="103" spans="2:32" outlineLevel="1" x14ac:dyDescent="0.25">
      <c r="B103" s="27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73">
        <f>IF(C102&gt;0,C102+1,IF(DATE(YEAR('Basic project data'!$C$5),MONTH('Basic project data'!$C$5),1)=D103,1,0))</f>
        <v>38</v>
      </c>
      <c r="D103" s="274">
        <f t="shared" si="34"/>
        <v>45778</v>
      </c>
      <c r="E103" s="275"/>
      <c r="F103" s="193">
        <f t="shared" si="31"/>
        <v>0</v>
      </c>
      <c r="G103" s="277"/>
      <c r="H103" s="275"/>
      <c r="I103" s="193">
        <f t="shared" si="32"/>
        <v>0</v>
      </c>
      <c r="J103" s="277"/>
      <c r="O103" s="274">
        <f t="shared" si="14"/>
        <v>45778</v>
      </c>
      <c r="P103" s="278"/>
      <c r="Q103" s="278"/>
      <c r="R103" s="278"/>
      <c r="S103" s="278"/>
      <c r="T103" s="278"/>
      <c r="U103" s="278"/>
      <c r="V103" s="278"/>
      <c r="W103" s="278"/>
      <c r="X103" s="278"/>
      <c r="Y103" s="278"/>
      <c r="Z103" s="278"/>
      <c r="AA103" s="278"/>
      <c r="AB103" s="278"/>
      <c r="AC103" s="278"/>
      <c r="AD103" s="278"/>
      <c r="AE103" s="279">
        <f t="shared" si="33"/>
        <v>0</v>
      </c>
      <c r="AF103" s="281"/>
    </row>
    <row r="104" spans="2:32" outlineLevel="1" x14ac:dyDescent="0.25">
      <c r="B104" s="27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73">
        <f>IF(C103&gt;0,C103+1,IF(DATE(YEAR('Basic project data'!$C$5),MONTH('Basic project data'!$C$5),1)=D104,1,0))</f>
        <v>39</v>
      </c>
      <c r="D104" s="274">
        <f t="shared" si="34"/>
        <v>45809</v>
      </c>
      <c r="E104" s="275"/>
      <c r="F104" s="193">
        <f t="shared" si="31"/>
        <v>0</v>
      </c>
      <c r="G104" s="277"/>
      <c r="H104" s="275"/>
      <c r="I104" s="193">
        <f t="shared" si="32"/>
        <v>0</v>
      </c>
      <c r="J104" s="277"/>
      <c r="O104" s="274">
        <f t="shared" si="14"/>
        <v>45809</v>
      </c>
      <c r="P104" s="278"/>
      <c r="Q104" s="278"/>
      <c r="R104" s="278"/>
      <c r="S104" s="278"/>
      <c r="T104" s="278"/>
      <c r="U104" s="278"/>
      <c r="V104" s="278"/>
      <c r="W104" s="278"/>
      <c r="X104" s="278"/>
      <c r="Y104" s="278"/>
      <c r="Z104" s="278"/>
      <c r="AA104" s="278"/>
      <c r="AB104" s="278"/>
      <c r="AC104" s="278"/>
      <c r="AD104" s="278"/>
      <c r="AE104" s="279">
        <f t="shared" si="33"/>
        <v>0</v>
      </c>
      <c r="AF104" s="281"/>
    </row>
    <row r="105" spans="2:32" outlineLevel="1" x14ac:dyDescent="0.25">
      <c r="B105" s="27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73">
        <f>IF(C104&gt;0,C104+1,IF(DATE(YEAR('Basic project data'!$C$5),MONTH('Basic project data'!$C$5),1)=D105,1,0))</f>
        <v>40</v>
      </c>
      <c r="D105" s="274">
        <f t="shared" si="34"/>
        <v>45839</v>
      </c>
      <c r="E105" s="275"/>
      <c r="F105" s="193">
        <f t="shared" si="31"/>
        <v>0</v>
      </c>
      <c r="G105" s="277"/>
      <c r="H105" s="275"/>
      <c r="I105" s="193">
        <f t="shared" si="32"/>
        <v>0</v>
      </c>
      <c r="J105" s="277"/>
      <c r="O105" s="274">
        <f t="shared" si="14"/>
        <v>45839</v>
      </c>
      <c r="P105" s="278"/>
      <c r="Q105" s="278"/>
      <c r="R105" s="278"/>
      <c r="S105" s="278"/>
      <c r="T105" s="278"/>
      <c r="U105" s="278"/>
      <c r="V105" s="278"/>
      <c r="W105" s="278"/>
      <c r="X105" s="278"/>
      <c r="Y105" s="278"/>
      <c r="Z105" s="278"/>
      <c r="AA105" s="278"/>
      <c r="AB105" s="278"/>
      <c r="AC105" s="278"/>
      <c r="AD105" s="278"/>
      <c r="AE105" s="279">
        <f t="shared" si="33"/>
        <v>0</v>
      </c>
      <c r="AF105" s="281"/>
    </row>
    <row r="106" spans="2:32" outlineLevel="1" x14ac:dyDescent="0.25">
      <c r="B106" s="27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73">
        <f>IF(C105&gt;0,C105+1,IF(DATE(YEAR('Basic project data'!$C$5),MONTH('Basic project data'!$C$5),1)=D106,1,0))</f>
        <v>41</v>
      </c>
      <c r="D106" s="274">
        <f t="shared" si="34"/>
        <v>45870</v>
      </c>
      <c r="E106" s="275"/>
      <c r="F106" s="193">
        <f t="shared" si="31"/>
        <v>0</v>
      </c>
      <c r="G106" s="277"/>
      <c r="H106" s="275"/>
      <c r="I106" s="193">
        <f t="shared" si="32"/>
        <v>0</v>
      </c>
      <c r="J106" s="277"/>
      <c r="O106" s="274">
        <f t="shared" si="14"/>
        <v>45870</v>
      </c>
      <c r="P106" s="278"/>
      <c r="Q106" s="278"/>
      <c r="R106" s="278"/>
      <c r="S106" s="278"/>
      <c r="T106" s="278"/>
      <c r="U106" s="278"/>
      <c r="V106" s="278"/>
      <c r="W106" s="278"/>
      <c r="X106" s="278"/>
      <c r="Y106" s="278"/>
      <c r="Z106" s="278"/>
      <c r="AA106" s="278"/>
      <c r="AB106" s="278"/>
      <c r="AC106" s="278"/>
      <c r="AD106" s="278"/>
      <c r="AE106" s="279">
        <f t="shared" si="33"/>
        <v>0</v>
      </c>
      <c r="AF106" s="281"/>
    </row>
    <row r="107" spans="2:32" outlineLevel="1" x14ac:dyDescent="0.25">
      <c r="B107" s="27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73">
        <f>IF(C106&gt;0,C106+1,IF(DATE(YEAR('Basic project data'!$C$5),MONTH('Basic project data'!$C$5),1)=D107,1,0))</f>
        <v>42</v>
      </c>
      <c r="D107" s="274">
        <f t="shared" si="34"/>
        <v>45901</v>
      </c>
      <c r="E107" s="275"/>
      <c r="F107" s="193">
        <f t="shared" si="31"/>
        <v>0</v>
      </c>
      <c r="G107" s="277"/>
      <c r="H107" s="275"/>
      <c r="I107" s="193">
        <f t="shared" si="32"/>
        <v>0</v>
      </c>
      <c r="J107" s="277"/>
      <c r="O107" s="274">
        <f t="shared" si="14"/>
        <v>45901</v>
      </c>
      <c r="P107" s="278"/>
      <c r="Q107" s="278"/>
      <c r="R107" s="278"/>
      <c r="S107" s="278"/>
      <c r="T107" s="278"/>
      <c r="U107" s="278"/>
      <c r="V107" s="278"/>
      <c r="W107" s="278"/>
      <c r="X107" s="278"/>
      <c r="Y107" s="278"/>
      <c r="Z107" s="278"/>
      <c r="AA107" s="278"/>
      <c r="AB107" s="278"/>
      <c r="AC107" s="278"/>
      <c r="AD107" s="278"/>
      <c r="AE107" s="279">
        <f t="shared" si="33"/>
        <v>0</v>
      </c>
      <c r="AF107" s="281"/>
    </row>
    <row r="108" spans="2:32" outlineLevel="1" x14ac:dyDescent="0.25">
      <c r="B108" s="27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73">
        <f>IF(C107&gt;0,C107+1,IF(DATE(YEAR('Basic project data'!$C$5),MONTH('Basic project data'!$C$5),1)=D108,1,0))</f>
        <v>43</v>
      </c>
      <c r="D108" s="274">
        <f t="shared" si="34"/>
        <v>45931</v>
      </c>
      <c r="E108" s="275"/>
      <c r="F108" s="193">
        <f t="shared" si="31"/>
        <v>0</v>
      </c>
      <c r="G108" s="277"/>
      <c r="H108" s="275"/>
      <c r="I108" s="193">
        <f t="shared" si="32"/>
        <v>0</v>
      </c>
      <c r="J108" s="277"/>
      <c r="O108" s="274">
        <f t="shared" si="14"/>
        <v>45931</v>
      </c>
      <c r="P108" s="278"/>
      <c r="Q108" s="278"/>
      <c r="R108" s="278"/>
      <c r="S108" s="278"/>
      <c r="T108" s="278"/>
      <c r="U108" s="278"/>
      <c r="V108" s="278"/>
      <c r="W108" s="278"/>
      <c r="X108" s="278"/>
      <c r="Y108" s="278"/>
      <c r="Z108" s="278"/>
      <c r="AA108" s="278"/>
      <c r="AB108" s="278"/>
      <c r="AC108" s="278"/>
      <c r="AD108" s="278"/>
      <c r="AE108" s="279">
        <f t="shared" si="33"/>
        <v>0</v>
      </c>
      <c r="AF108" s="281"/>
    </row>
    <row r="109" spans="2:32" outlineLevel="1" x14ac:dyDescent="0.25">
      <c r="B109" s="27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73">
        <f>IF(C108&gt;0,C108+1,IF(DATE(YEAR('Basic project data'!$C$5),MONTH('Basic project data'!$C$5),1)=D109,1,0))</f>
        <v>44</v>
      </c>
      <c r="D109" s="274">
        <f t="shared" si="34"/>
        <v>45962</v>
      </c>
      <c r="E109" s="275"/>
      <c r="F109" s="193">
        <f t="shared" si="31"/>
        <v>0</v>
      </c>
      <c r="G109" s="277"/>
      <c r="H109" s="275"/>
      <c r="I109" s="193">
        <f t="shared" si="32"/>
        <v>0</v>
      </c>
      <c r="J109" s="277"/>
      <c r="O109" s="274">
        <f t="shared" si="14"/>
        <v>45962</v>
      </c>
      <c r="P109" s="278"/>
      <c r="Q109" s="278"/>
      <c r="R109" s="278"/>
      <c r="S109" s="278"/>
      <c r="T109" s="278"/>
      <c r="U109" s="278"/>
      <c r="V109" s="278"/>
      <c r="W109" s="278"/>
      <c r="X109" s="278"/>
      <c r="Y109" s="278"/>
      <c r="Z109" s="278"/>
      <c r="AA109" s="278"/>
      <c r="AB109" s="278"/>
      <c r="AC109" s="278"/>
      <c r="AD109" s="278"/>
      <c r="AE109" s="279">
        <f t="shared" si="33"/>
        <v>0</v>
      </c>
      <c r="AF109" s="281"/>
    </row>
    <row r="110" spans="2:32" outlineLevel="1" x14ac:dyDescent="0.25">
      <c r="B110" s="27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73">
        <f>IF(C109&gt;0,C109+1,IF(DATE(YEAR('Basic project data'!$C$5),MONTH('Basic project data'!$C$5),1)=D110,1,0))</f>
        <v>45</v>
      </c>
      <c r="D110" s="274">
        <f t="shared" si="34"/>
        <v>45992</v>
      </c>
      <c r="E110" s="275"/>
      <c r="F110" s="193">
        <f t="shared" si="31"/>
        <v>0</v>
      </c>
      <c r="G110" s="277"/>
      <c r="H110" s="275"/>
      <c r="I110" s="193">
        <f t="shared" si="32"/>
        <v>0</v>
      </c>
      <c r="J110" s="277"/>
      <c r="O110" s="274">
        <f t="shared" si="14"/>
        <v>45992</v>
      </c>
      <c r="P110" s="278"/>
      <c r="Q110" s="278"/>
      <c r="R110" s="278"/>
      <c r="S110" s="278"/>
      <c r="T110" s="278"/>
      <c r="U110" s="278"/>
      <c r="V110" s="278"/>
      <c r="W110" s="278"/>
      <c r="X110" s="278"/>
      <c r="Y110" s="278"/>
      <c r="Z110" s="278"/>
      <c r="AA110" s="278"/>
      <c r="AB110" s="278"/>
      <c r="AC110" s="278"/>
      <c r="AD110" s="278"/>
      <c r="AE110" s="279">
        <f t="shared" si="33"/>
        <v>0</v>
      </c>
      <c r="AF110" s="281"/>
    </row>
    <row r="111" spans="2:32" x14ac:dyDescent="0.25">
      <c r="B111" s="282"/>
      <c r="C111" s="283"/>
      <c r="D111" s="284">
        <f>D110</f>
        <v>45992</v>
      </c>
      <c r="E111" s="285"/>
      <c r="F111" s="286">
        <f>SUM(F99:F110)</f>
        <v>0</v>
      </c>
      <c r="G111" s="287">
        <f>SUM(G99:G110)</f>
        <v>0</v>
      </c>
      <c r="H111" s="288"/>
      <c r="I111" s="286">
        <f>SUM(I99:I110)</f>
        <v>0</v>
      </c>
      <c r="J111" s="287">
        <f>SUM(J99:J110)</f>
        <v>0</v>
      </c>
      <c r="O111" s="284">
        <f t="shared" si="14"/>
        <v>45992</v>
      </c>
      <c r="P111" s="290">
        <f>SUM(P99:P110)</f>
        <v>0</v>
      </c>
      <c r="Q111" s="290">
        <f>SUM(Q99:Q110)</f>
        <v>0</v>
      </c>
      <c r="R111" s="290">
        <f>SUM(R99:R110)</f>
        <v>0</v>
      </c>
      <c r="S111" s="290">
        <f>SUM(S99:S110)</f>
        <v>0</v>
      </c>
      <c r="T111" s="290">
        <f>SUM(T99:T110)</f>
        <v>0</v>
      </c>
      <c r="U111" s="290">
        <f t="shared" ref="U111:AD111" si="35">SUM(U99:U110)</f>
        <v>0</v>
      </c>
      <c r="V111" s="290">
        <f t="shared" si="35"/>
        <v>0</v>
      </c>
      <c r="W111" s="290">
        <f t="shared" si="35"/>
        <v>0</v>
      </c>
      <c r="X111" s="290">
        <f t="shared" si="35"/>
        <v>0</v>
      </c>
      <c r="Y111" s="290">
        <f t="shared" si="35"/>
        <v>0</v>
      </c>
      <c r="Z111" s="290">
        <f t="shared" si="35"/>
        <v>0</v>
      </c>
      <c r="AA111" s="290">
        <f t="shared" si="35"/>
        <v>0</v>
      </c>
      <c r="AB111" s="290">
        <f t="shared" si="35"/>
        <v>0</v>
      </c>
      <c r="AC111" s="290">
        <f t="shared" si="35"/>
        <v>0</v>
      </c>
      <c r="AD111" s="290">
        <f t="shared" si="35"/>
        <v>0</v>
      </c>
      <c r="AE111" s="290">
        <f>SUM(AE99:AE110)</f>
        <v>0</v>
      </c>
      <c r="AF111" s="281"/>
    </row>
    <row r="112" spans="2:32" ht="28.5" customHeight="1" x14ac:dyDescent="0.25">
      <c r="B112" s="18"/>
      <c r="C112" s="18"/>
      <c r="E112" s="280"/>
      <c r="F112" s="280"/>
      <c r="H112" s="280"/>
      <c r="I112" s="280"/>
      <c r="P112" s="289">
        <f t="shared" ref="P112:AE112" si="36">IFERROR(P111/$H$2,0)</f>
        <v>0</v>
      </c>
      <c r="Q112" s="289">
        <f t="shared" si="36"/>
        <v>0</v>
      </c>
      <c r="R112" s="289">
        <f t="shared" si="36"/>
        <v>0</v>
      </c>
      <c r="S112" s="289">
        <f t="shared" si="36"/>
        <v>0</v>
      </c>
      <c r="T112" s="289">
        <f t="shared" si="36"/>
        <v>0</v>
      </c>
      <c r="U112" s="289">
        <f t="shared" si="36"/>
        <v>0</v>
      </c>
      <c r="V112" s="289">
        <f t="shared" si="36"/>
        <v>0</v>
      </c>
      <c r="W112" s="289">
        <f t="shared" si="36"/>
        <v>0</v>
      </c>
      <c r="X112" s="289">
        <f t="shared" si="36"/>
        <v>0</v>
      </c>
      <c r="Y112" s="289">
        <f t="shared" si="36"/>
        <v>0</v>
      </c>
      <c r="Z112" s="289">
        <f t="shared" si="36"/>
        <v>0</v>
      </c>
      <c r="AA112" s="289">
        <f t="shared" si="36"/>
        <v>0</v>
      </c>
      <c r="AB112" s="289">
        <f t="shared" si="36"/>
        <v>0</v>
      </c>
      <c r="AC112" s="289">
        <f t="shared" si="36"/>
        <v>0</v>
      </c>
      <c r="AD112" s="289">
        <f t="shared" si="36"/>
        <v>0</v>
      </c>
      <c r="AE112" s="289">
        <f t="shared" si="36"/>
        <v>0</v>
      </c>
      <c r="AF112" s="291" t="s">
        <v>326</v>
      </c>
    </row>
    <row r="113" spans="2:32" x14ac:dyDescent="0.25">
      <c r="B113" s="18"/>
      <c r="C113" s="18"/>
      <c r="E113" s="280"/>
      <c r="F113" s="280"/>
      <c r="H113" s="280"/>
      <c r="I113" s="280"/>
      <c r="P113" s="292"/>
      <c r="Q113" s="292"/>
      <c r="R113" s="292"/>
      <c r="S113" s="292"/>
      <c r="T113" s="292"/>
      <c r="U113" s="293"/>
      <c r="V113" s="294"/>
      <c r="W113" s="295"/>
      <c r="X113" s="295"/>
      <c r="Y113" s="295"/>
      <c r="Z113" s="295"/>
      <c r="AA113" s="295"/>
      <c r="AB113" s="295"/>
      <c r="AC113" s="295"/>
      <c r="AD113" s="296"/>
      <c r="AE113" s="292"/>
      <c r="AF113" s="297"/>
    </row>
    <row r="114" spans="2:32" outlineLevel="1" x14ac:dyDescent="0.25">
      <c r="B114" s="27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73">
        <f>IF(C110&gt;0,C110+1,IF(DATE(YEAR('Basic project data'!$C$5),MONTH('Basic project data'!$C$5),1)=D114,1,0))</f>
        <v>46</v>
      </c>
      <c r="D114" s="274">
        <f>DATE(YEAR(D110),MONTH(D110)+1,DAY(D110))</f>
        <v>46023</v>
      </c>
      <c r="E114" s="298"/>
      <c r="F114" s="299">
        <f t="shared" ref="F114:F125" si="37">215/12*E114</f>
        <v>0</v>
      </c>
      <c r="G114" s="300"/>
      <c r="H114" s="298"/>
      <c r="I114" s="193">
        <f t="shared" ref="I114:I125" si="38">215/12*H114</f>
        <v>0</v>
      </c>
      <c r="J114" s="300"/>
      <c r="O114" s="274">
        <f t="shared" ref="O114:O156" si="39">D114</f>
        <v>46023</v>
      </c>
      <c r="P114" s="278"/>
      <c r="Q114" s="278"/>
      <c r="R114" s="278"/>
      <c r="S114" s="278"/>
      <c r="T114" s="278"/>
      <c r="U114" s="278"/>
      <c r="V114" s="278"/>
      <c r="W114" s="278"/>
      <c r="X114" s="278"/>
      <c r="Y114" s="278"/>
      <c r="Z114" s="278"/>
      <c r="AA114" s="278"/>
      <c r="AB114" s="278"/>
      <c r="AC114" s="278"/>
      <c r="AD114" s="278"/>
      <c r="AE114" s="279">
        <f t="shared" ref="AE114:AE125" si="40">SUM(P114:AD114)</f>
        <v>0</v>
      </c>
      <c r="AF114" s="281"/>
    </row>
    <row r="115" spans="2:32" outlineLevel="1" x14ac:dyDescent="0.25">
      <c r="B115" s="27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73">
        <f>IF(C114&gt;0,C114+1,IF(DATE(YEAR('Basic project data'!$C$5),MONTH('Basic project data'!$C$5),1)=D115,1,0))</f>
        <v>47</v>
      </c>
      <c r="D115" s="274">
        <f t="shared" ref="D115:D125" si="41">DATE(YEAR(D114),MONTH(D114)+1,DAY(D114))</f>
        <v>46054</v>
      </c>
      <c r="E115" s="275"/>
      <c r="F115" s="193">
        <f t="shared" si="37"/>
        <v>0</v>
      </c>
      <c r="G115" s="277"/>
      <c r="H115" s="275"/>
      <c r="I115" s="193">
        <f t="shared" si="38"/>
        <v>0</v>
      </c>
      <c r="J115" s="277"/>
      <c r="O115" s="274">
        <f t="shared" si="39"/>
        <v>46054</v>
      </c>
      <c r="P115" s="278"/>
      <c r="Q115" s="278"/>
      <c r="R115" s="278"/>
      <c r="S115" s="278"/>
      <c r="T115" s="278"/>
      <c r="U115" s="278"/>
      <c r="V115" s="278"/>
      <c r="W115" s="278"/>
      <c r="X115" s="278"/>
      <c r="Y115" s="278"/>
      <c r="Z115" s="278"/>
      <c r="AA115" s="278"/>
      <c r="AB115" s="278"/>
      <c r="AC115" s="278"/>
      <c r="AD115" s="278"/>
      <c r="AE115" s="279">
        <f t="shared" si="40"/>
        <v>0</v>
      </c>
      <c r="AF115" s="281"/>
    </row>
    <row r="116" spans="2:32" outlineLevel="1" x14ac:dyDescent="0.25">
      <c r="B116" s="27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73">
        <f>IF(C115&gt;0,C115+1,IF(DATE(YEAR('Basic project data'!$C$5),MONTH('Basic project data'!$C$5),1)=D116,1,0))</f>
        <v>48</v>
      </c>
      <c r="D116" s="274">
        <f t="shared" si="41"/>
        <v>46082</v>
      </c>
      <c r="E116" s="275"/>
      <c r="F116" s="193">
        <f t="shared" si="37"/>
        <v>0</v>
      </c>
      <c r="G116" s="277"/>
      <c r="H116" s="275"/>
      <c r="I116" s="193">
        <f t="shared" si="38"/>
        <v>0</v>
      </c>
      <c r="J116" s="277"/>
      <c r="O116" s="274">
        <f t="shared" si="39"/>
        <v>46082</v>
      </c>
      <c r="P116" s="278"/>
      <c r="Q116" s="278"/>
      <c r="R116" s="278"/>
      <c r="S116" s="278"/>
      <c r="T116" s="278"/>
      <c r="U116" s="278"/>
      <c r="V116" s="278"/>
      <c r="W116" s="278"/>
      <c r="X116" s="278"/>
      <c r="Y116" s="278"/>
      <c r="Z116" s="278"/>
      <c r="AA116" s="278"/>
      <c r="AB116" s="278"/>
      <c r="AC116" s="278"/>
      <c r="AD116" s="278"/>
      <c r="AE116" s="279">
        <f t="shared" si="40"/>
        <v>0</v>
      </c>
      <c r="AF116" s="281"/>
    </row>
    <row r="117" spans="2:32" outlineLevel="1" x14ac:dyDescent="0.25">
      <c r="B117" s="27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73">
        <f>IF(C116&gt;0,C116+1,IF(DATE(YEAR('Basic project data'!$C$5),MONTH('Basic project data'!$C$5),1)=D117,1,0))</f>
        <v>49</v>
      </c>
      <c r="D117" s="274">
        <f t="shared" si="41"/>
        <v>46113</v>
      </c>
      <c r="E117" s="275"/>
      <c r="F117" s="193">
        <f t="shared" si="37"/>
        <v>0</v>
      </c>
      <c r="G117" s="277"/>
      <c r="H117" s="275"/>
      <c r="I117" s="193">
        <f t="shared" si="38"/>
        <v>0</v>
      </c>
      <c r="J117" s="277"/>
      <c r="O117" s="274">
        <f t="shared" si="39"/>
        <v>46113</v>
      </c>
      <c r="P117" s="278"/>
      <c r="Q117" s="278"/>
      <c r="R117" s="278"/>
      <c r="S117" s="278"/>
      <c r="T117" s="278"/>
      <c r="U117" s="278"/>
      <c r="V117" s="278"/>
      <c r="W117" s="278"/>
      <c r="X117" s="278"/>
      <c r="Y117" s="278"/>
      <c r="Z117" s="278"/>
      <c r="AA117" s="278"/>
      <c r="AB117" s="278"/>
      <c r="AC117" s="278"/>
      <c r="AD117" s="278"/>
      <c r="AE117" s="279">
        <f t="shared" si="40"/>
        <v>0</v>
      </c>
      <c r="AF117" s="281"/>
    </row>
    <row r="118" spans="2:32" outlineLevel="1" x14ac:dyDescent="0.25">
      <c r="B118" s="27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73">
        <f>IF(C117&gt;0,C117+1,IF(DATE(YEAR('Basic project data'!$C$5),MONTH('Basic project data'!$C$5),1)=D118,1,0))</f>
        <v>50</v>
      </c>
      <c r="D118" s="274">
        <f t="shared" si="41"/>
        <v>46143</v>
      </c>
      <c r="E118" s="275"/>
      <c r="F118" s="193">
        <f t="shared" si="37"/>
        <v>0</v>
      </c>
      <c r="G118" s="277"/>
      <c r="H118" s="275"/>
      <c r="I118" s="193">
        <f t="shared" si="38"/>
        <v>0</v>
      </c>
      <c r="J118" s="277"/>
      <c r="O118" s="274">
        <f t="shared" si="39"/>
        <v>46143</v>
      </c>
      <c r="P118" s="278"/>
      <c r="Q118" s="278"/>
      <c r="R118" s="278"/>
      <c r="S118" s="278"/>
      <c r="T118" s="278"/>
      <c r="U118" s="278"/>
      <c r="V118" s="278"/>
      <c r="W118" s="278"/>
      <c r="X118" s="278"/>
      <c r="Y118" s="278"/>
      <c r="Z118" s="278"/>
      <c r="AA118" s="278"/>
      <c r="AB118" s="278"/>
      <c r="AC118" s="278"/>
      <c r="AD118" s="278"/>
      <c r="AE118" s="279">
        <f t="shared" si="40"/>
        <v>0</v>
      </c>
      <c r="AF118" s="281"/>
    </row>
    <row r="119" spans="2:32" outlineLevel="1" x14ac:dyDescent="0.25">
      <c r="B119" s="27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73">
        <f>IF(C118&gt;0,C118+1,IF(DATE(YEAR('Basic project data'!$C$5),MONTH('Basic project data'!$C$5),1)=D119,1,0))</f>
        <v>51</v>
      </c>
      <c r="D119" s="274">
        <f t="shared" si="41"/>
        <v>46174</v>
      </c>
      <c r="E119" s="275"/>
      <c r="F119" s="193">
        <f t="shared" si="37"/>
        <v>0</v>
      </c>
      <c r="G119" s="277"/>
      <c r="H119" s="275"/>
      <c r="I119" s="193">
        <f t="shared" si="38"/>
        <v>0</v>
      </c>
      <c r="J119" s="277"/>
      <c r="O119" s="274">
        <f t="shared" si="39"/>
        <v>46174</v>
      </c>
      <c r="P119" s="278"/>
      <c r="Q119" s="278"/>
      <c r="R119" s="278"/>
      <c r="S119" s="278"/>
      <c r="T119" s="278"/>
      <c r="U119" s="278"/>
      <c r="V119" s="278"/>
      <c r="W119" s="278"/>
      <c r="X119" s="278"/>
      <c r="Y119" s="278"/>
      <c r="Z119" s="278"/>
      <c r="AA119" s="278"/>
      <c r="AB119" s="278"/>
      <c r="AC119" s="278"/>
      <c r="AD119" s="278"/>
      <c r="AE119" s="279">
        <f t="shared" si="40"/>
        <v>0</v>
      </c>
      <c r="AF119" s="281"/>
    </row>
    <row r="120" spans="2:32" outlineLevel="1" x14ac:dyDescent="0.25">
      <c r="B120" s="27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73">
        <f>IF(C119&gt;0,C119+1,IF(DATE(YEAR('Basic project data'!$C$5),MONTH('Basic project data'!$C$5),1)=D120,1,0))</f>
        <v>52</v>
      </c>
      <c r="D120" s="274">
        <f t="shared" si="41"/>
        <v>46204</v>
      </c>
      <c r="E120" s="275"/>
      <c r="F120" s="193">
        <f t="shared" si="37"/>
        <v>0</v>
      </c>
      <c r="G120" s="277"/>
      <c r="H120" s="275"/>
      <c r="I120" s="193">
        <f t="shared" si="38"/>
        <v>0</v>
      </c>
      <c r="J120" s="277"/>
      <c r="O120" s="274">
        <f t="shared" si="39"/>
        <v>46204</v>
      </c>
      <c r="P120" s="278"/>
      <c r="Q120" s="278"/>
      <c r="R120" s="278"/>
      <c r="S120" s="278"/>
      <c r="T120" s="278"/>
      <c r="U120" s="278"/>
      <c r="V120" s="278"/>
      <c r="W120" s="278"/>
      <c r="X120" s="278"/>
      <c r="Y120" s="278"/>
      <c r="Z120" s="278"/>
      <c r="AA120" s="278"/>
      <c r="AB120" s="278"/>
      <c r="AC120" s="278"/>
      <c r="AD120" s="278"/>
      <c r="AE120" s="279">
        <f t="shared" si="40"/>
        <v>0</v>
      </c>
      <c r="AF120" s="281"/>
    </row>
    <row r="121" spans="2:32" outlineLevel="1" x14ac:dyDescent="0.25">
      <c r="B121" s="27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73">
        <f>IF(C120&gt;0,C120+1,IF(DATE(YEAR('Basic project data'!$C$5),MONTH('Basic project data'!$C$5),1)=D121,1,0))</f>
        <v>53</v>
      </c>
      <c r="D121" s="274">
        <f t="shared" si="41"/>
        <v>46235</v>
      </c>
      <c r="E121" s="275"/>
      <c r="F121" s="193">
        <f t="shared" si="37"/>
        <v>0</v>
      </c>
      <c r="G121" s="277"/>
      <c r="H121" s="275"/>
      <c r="I121" s="193">
        <f t="shared" si="38"/>
        <v>0</v>
      </c>
      <c r="J121" s="277"/>
      <c r="O121" s="274">
        <f t="shared" si="39"/>
        <v>46235</v>
      </c>
      <c r="P121" s="278"/>
      <c r="Q121" s="278"/>
      <c r="R121" s="278"/>
      <c r="S121" s="278"/>
      <c r="T121" s="278"/>
      <c r="U121" s="278"/>
      <c r="V121" s="278"/>
      <c r="W121" s="278"/>
      <c r="X121" s="278"/>
      <c r="Y121" s="278"/>
      <c r="Z121" s="278"/>
      <c r="AA121" s="278"/>
      <c r="AB121" s="278"/>
      <c r="AC121" s="278"/>
      <c r="AD121" s="278"/>
      <c r="AE121" s="279">
        <f t="shared" si="40"/>
        <v>0</v>
      </c>
      <c r="AF121" s="281"/>
    </row>
    <row r="122" spans="2:32" outlineLevel="1" x14ac:dyDescent="0.25">
      <c r="B122" s="27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73">
        <f>IF(C121&gt;0,C121+1,IF(DATE(YEAR('Basic project data'!$C$5),MONTH('Basic project data'!$C$5),1)=D122,1,0))</f>
        <v>54</v>
      </c>
      <c r="D122" s="274">
        <f t="shared" si="41"/>
        <v>46266</v>
      </c>
      <c r="E122" s="275"/>
      <c r="F122" s="193">
        <f t="shared" si="37"/>
        <v>0</v>
      </c>
      <c r="G122" s="277"/>
      <c r="H122" s="275"/>
      <c r="I122" s="193">
        <f t="shared" si="38"/>
        <v>0</v>
      </c>
      <c r="J122" s="277"/>
      <c r="O122" s="274">
        <f t="shared" si="39"/>
        <v>46266</v>
      </c>
      <c r="P122" s="278"/>
      <c r="Q122" s="278"/>
      <c r="R122" s="278"/>
      <c r="S122" s="278"/>
      <c r="T122" s="278"/>
      <c r="U122" s="278"/>
      <c r="V122" s="278"/>
      <c r="W122" s="278"/>
      <c r="X122" s="278"/>
      <c r="Y122" s="278"/>
      <c r="Z122" s="278"/>
      <c r="AA122" s="278"/>
      <c r="AB122" s="278"/>
      <c r="AC122" s="278"/>
      <c r="AD122" s="278"/>
      <c r="AE122" s="279">
        <f t="shared" si="40"/>
        <v>0</v>
      </c>
      <c r="AF122" s="281"/>
    </row>
    <row r="123" spans="2:32" outlineLevel="1" x14ac:dyDescent="0.25">
      <c r="B123" s="27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73">
        <f>IF(C122&gt;0,C122+1,IF(DATE(YEAR('Basic project data'!$C$5),MONTH('Basic project data'!$C$5),1)=D123,1,0))</f>
        <v>55</v>
      </c>
      <c r="D123" s="274">
        <f t="shared" si="41"/>
        <v>46296</v>
      </c>
      <c r="E123" s="275"/>
      <c r="F123" s="193">
        <f t="shared" si="37"/>
        <v>0</v>
      </c>
      <c r="G123" s="277"/>
      <c r="H123" s="275"/>
      <c r="I123" s="193">
        <f t="shared" si="38"/>
        <v>0</v>
      </c>
      <c r="J123" s="277"/>
      <c r="O123" s="274">
        <f t="shared" si="39"/>
        <v>46296</v>
      </c>
      <c r="P123" s="278"/>
      <c r="Q123" s="278"/>
      <c r="R123" s="278"/>
      <c r="S123" s="278"/>
      <c r="T123" s="278"/>
      <c r="U123" s="278"/>
      <c r="V123" s="278"/>
      <c r="W123" s="278"/>
      <c r="X123" s="278"/>
      <c r="Y123" s="278"/>
      <c r="Z123" s="278"/>
      <c r="AA123" s="278"/>
      <c r="AB123" s="278"/>
      <c r="AC123" s="278"/>
      <c r="AD123" s="278"/>
      <c r="AE123" s="279">
        <f t="shared" si="40"/>
        <v>0</v>
      </c>
      <c r="AF123" s="281"/>
    </row>
    <row r="124" spans="2:32" outlineLevel="1" x14ac:dyDescent="0.25">
      <c r="B124" s="27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73">
        <f>IF(C123&gt;0,C123+1,IF(DATE(YEAR('Basic project data'!$C$5),MONTH('Basic project data'!$C$5),1)=D124,1,0))</f>
        <v>56</v>
      </c>
      <c r="D124" s="274">
        <f t="shared" si="41"/>
        <v>46327</v>
      </c>
      <c r="E124" s="275"/>
      <c r="F124" s="193">
        <f t="shared" si="37"/>
        <v>0</v>
      </c>
      <c r="G124" s="277"/>
      <c r="H124" s="275"/>
      <c r="I124" s="193">
        <f t="shared" si="38"/>
        <v>0</v>
      </c>
      <c r="J124" s="277"/>
      <c r="O124" s="274">
        <f t="shared" si="39"/>
        <v>46327</v>
      </c>
      <c r="P124" s="278"/>
      <c r="Q124" s="278"/>
      <c r="R124" s="278"/>
      <c r="S124" s="278"/>
      <c r="T124" s="278"/>
      <c r="U124" s="278"/>
      <c r="V124" s="278"/>
      <c r="W124" s="278"/>
      <c r="X124" s="278"/>
      <c r="Y124" s="278"/>
      <c r="Z124" s="278"/>
      <c r="AA124" s="278"/>
      <c r="AB124" s="278"/>
      <c r="AC124" s="278"/>
      <c r="AD124" s="278"/>
      <c r="AE124" s="279">
        <f t="shared" si="40"/>
        <v>0</v>
      </c>
      <c r="AF124" s="281"/>
    </row>
    <row r="125" spans="2:32" outlineLevel="1" x14ac:dyDescent="0.25">
      <c r="B125" s="27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73">
        <f>IF(C124&gt;0,C124+1,IF(DATE(YEAR('Basic project data'!$C$5),MONTH('Basic project data'!$C$5),1)=D125,1,0))</f>
        <v>57</v>
      </c>
      <c r="D125" s="274">
        <f t="shared" si="41"/>
        <v>46357</v>
      </c>
      <c r="E125" s="275"/>
      <c r="F125" s="193">
        <f t="shared" si="37"/>
        <v>0</v>
      </c>
      <c r="G125" s="277"/>
      <c r="H125" s="275"/>
      <c r="I125" s="193">
        <f t="shared" si="38"/>
        <v>0</v>
      </c>
      <c r="J125" s="277"/>
      <c r="O125" s="274">
        <f t="shared" si="39"/>
        <v>46357</v>
      </c>
      <c r="P125" s="278"/>
      <c r="Q125" s="278"/>
      <c r="R125" s="278"/>
      <c r="S125" s="278"/>
      <c r="T125" s="278"/>
      <c r="U125" s="278"/>
      <c r="V125" s="278"/>
      <c r="W125" s="278"/>
      <c r="X125" s="278"/>
      <c r="Y125" s="278"/>
      <c r="Z125" s="278"/>
      <c r="AA125" s="278"/>
      <c r="AB125" s="278"/>
      <c r="AC125" s="278"/>
      <c r="AD125" s="278"/>
      <c r="AE125" s="279">
        <f t="shared" si="40"/>
        <v>0</v>
      </c>
      <c r="AF125" s="281"/>
    </row>
    <row r="126" spans="2:32" x14ac:dyDescent="0.25">
      <c r="B126" s="282"/>
      <c r="C126" s="283"/>
      <c r="D126" s="284">
        <f>D125</f>
        <v>46357</v>
      </c>
      <c r="E126" s="285"/>
      <c r="F126" s="286">
        <f>SUM(F114:F125)</f>
        <v>0</v>
      </c>
      <c r="G126" s="287">
        <f>SUM(G114:G125)</f>
        <v>0</v>
      </c>
      <c r="H126" s="288"/>
      <c r="I126" s="286">
        <f>SUM(I114:I125)</f>
        <v>0</v>
      </c>
      <c r="J126" s="287">
        <f>SUM(J114:J125)</f>
        <v>0</v>
      </c>
      <c r="O126" s="284">
        <f t="shared" si="39"/>
        <v>46357</v>
      </c>
      <c r="P126" s="290">
        <f>SUM(P114:P125)</f>
        <v>0</v>
      </c>
      <c r="Q126" s="290">
        <f>SUM(Q114:Q125)</f>
        <v>0</v>
      </c>
      <c r="R126" s="290">
        <f>SUM(R114:R125)</f>
        <v>0</v>
      </c>
      <c r="S126" s="290">
        <f>SUM(S114:S125)</f>
        <v>0</v>
      </c>
      <c r="T126" s="290">
        <f>SUM(T114:T125)</f>
        <v>0</v>
      </c>
      <c r="U126" s="290">
        <f t="shared" ref="U126:AD126" si="42">SUM(U114:U125)</f>
        <v>0</v>
      </c>
      <c r="V126" s="290">
        <f t="shared" si="42"/>
        <v>0</v>
      </c>
      <c r="W126" s="290">
        <f t="shared" si="42"/>
        <v>0</v>
      </c>
      <c r="X126" s="290">
        <f t="shared" si="42"/>
        <v>0</v>
      </c>
      <c r="Y126" s="290">
        <f t="shared" si="42"/>
        <v>0</v>
      </c>
      <c r="Z126" s="290">
        <f t="shared" si="42"/>
        <v>0</v>
      </c>
      <c r="AA126" s="290">
        <f t="shared" si="42"/>
        <v>0</v>
      </c>
      <c r="AB126" s="290">
        <f t="shared" si="42"/>
        <v>0</v>
      </c>
      <c r="AC126" s="290">
        <f t="shared" si="42"/>
        <v>0</v>
      </c>
      <c r="AD126" s="290">
        <f t="shared" si="42"/>
        <v>0</v>
      </c>
      <c r="AE126" s="290">
        <f>SUM(AE114:AE125)</f>
        <v>0</v>
      </c>
      <c r="AF126" s="281"/>
    </row>
    <row r="127" spans="2:32" ht="28.5" customHeight="1" x14ac:dyDescent="0.25">
      <c r="B127" s="18"/>
      <c r="C127" s="18"/>
      <c r="E127" s="280"/>
      <c r="F127" s="280"/>
      <c r="H127" s="280"/>
      <c r="I127" s="280"/>
      <c r="P127" s="289">
        <f t="shared" ref="P127:AE127" si="43">IFERROR(P126/$H$2,0)</f>
        <v>0</v>
      </c>
      <c r="Q127" s="289">
        <f t="shared" si="43"/>
        <v>0</v>
      </c>
      <c r="R127" s="289">
        <f t="shared" si="43"/>
        <v>0</v>
      </c>
      <c r="S127" s="289">
        <f t="shared" si="43"/>
        <v>0</v>
      </c>
      <c r="T127" s="289">
        <f t="shared" si="43"/>
        <v>0</v>
      </c>
      <c r="U127" s="289">
        <f t="shared" si="43"/>
        <v>0</v>
      </c>
      <c r="V127" s="289">
        <f t="shared" si="43"/>
        <v>0</v>
      </c>
      <c r="W127" s="289">
        <f t="shared" si="43"/>
        <v>0</v>
      </c>
      <c r="X127" s="289">
        <f t="shared" si="43"/>
        <v>0</v>
      </c>
      <c r="Y127" s="289">
        <f t="shared" si="43"/>
        <v>0</v>
      </c>
      <c r="Z127" s="289">
        <f t="shared" si="43"/>
        <v>0</v>
      </c>
      <c r="AA127" s="289">
        <f t="shared" si="43"/>
        <v>0</v>
      </c>
      <c r="AB127" s="289">
        <f t="shared" si="43"/>
        <v>0</v>
      </c>
      <c r="AC127" s="289">
        <f t="shared" si="43"/>
        <v>0</v>
      </c>
      <c r="AD127" s="289">
        <f t="shared" si="43"/>
        <v>0</v>
      </c>
      <c r="AE127" s="289">
        <f t="shared" si="43"/>
        <v>0</v>
      </c>
      <c r="AF127" s="291" t="s">
        <v>326</v>
      </c>
    </row>
    <row r="128" spans="2:32" x14ac:dyDescent="0.25">
      <c r="B128" s="18"/>
      <c r="C128" s="18"/>
      <c r="E128" s="280"/>
      <c r="F128" s="280"/>
      <c r="H128" s="280"/>
      <c r="I128" s="280"/>
      <c r="P128" s="292"/>
      <c r="Q128" s="292"/>
      <c r="R128" s="292"/>
      <c r="S128" s="292"/>
      <c r="T128" s="292"/>
      <c r="U128" s="293"/>
      <c r="V128" s="294"/>
      <c r="W128" s="295"/>
      <c r="X128" s="295"/>
      <c r="Y128" s="295"/>
      <c r="Z128" s="295"/>
      <c r="AA128" s="295"/>
      <c r="AB128" s="295"/>
      <c r="AC128" s="295"/>
      <c r="AD128" s="296"/>
      <c r="AE128" s="292"/>
      <c r="AF128" s="297"/>
    </row>
    <row r="129" spans="2:32" outlineLevel="1" x14ac:dyDescent="0.25">
      <c r="B129" s="27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73">
        <f>IF(C125&gt;0,C125+1,IF(DATE(YEAR('Basic project data'!$C$5),MONTH('Basic project data'!$C$5),1)=D129,1,0))</f>
        <v>58</v>
      </c>
      <c r="D129" s="274">
        <f>DATE(YEAR(D125),MONTH(D125)+1,DAY(D125))</f>
        <v>46388</v>
      </c>
      <c r="E129" s="275"/>
      <c r="F129" s="299">
        <f t="shared" ref="F129:F140" si="44">215/12*E129</f>
        <v>0</v>
      </c>
      <c r="G129" s="300"/>
      <c r="H129" s="298"/>
      <c r="I129" s="299">
        <f t="shared" ref="I129:I140" si="45">215/12*H129</f>
        <v>0</v>
      </c>
      <c r="J129" s="300"/>
      <c r="O129" s="274">
        <f t="shared" si="39"/>
        <v>46388</v>
      </c>
      <c r="P129" s="278"/>
      <c r="Q129" s="278"/>
      <c r="R129" s="278"/>
      <c r="S129" s="278"/>
      <c r="T129" s="278"/>
      <c r="U129" s="278"/>
      <c r="V129" s="278"/>
      <c r="W129" s="278"/>
      <c r="X129" s="278"/>
      <c r="Y129" s="278"/>
      <c r="Z129" s="278"/>
      <c r="AA129" s="278"/>
      <c r="AB129" s="278"/>
      <c r="AC129" s="278"/>
      <c r="AD129" s="278"/>
      <c r="AE129" s="279">
        <f t="shared" ref="AE129:AE140" si="46">SUM(P129:AD129)</f>
        <v>0</v>
      </c>
      <c r="AF129" s="281"/>
    </row>
    <row r="130" spans="2:32" outlineLevel="1" x14ac:dyDescent="0.25">
      <c r="B130" s="27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73">
        <f>IF(C129&gt;0,C129+1,IF(DATE(YEAR('Basic project data'!$C$5),MONTH('Basic project data'!$C$5),1)=D130,1,0))</f>
        <v>59</v>
      </c>
      <c r="D130" s="274">
        <f t="shared" ref="D130:D140" si="47">DATE(YEAR(D129),MONTH(D129)+1,DAY(D129))</f>
        <v>46419</v>
      </c>
      <c r="E130" s="275"/>
      <c r="F130" s="193">
        <f t="shared" si="44"/>
        <v>0</v>
      </c>
      <c r="G130" s="277"/>
      <c r="H130" s="275"/>
      <c r="I130" s="193">
        <f t="shared" si="45"/>
        <v>0</v>
      </c>
      <c r="J130" s="277"/>
      <c r="O130" s="274">
        <f t="shared" si="39"/>
        <v>46419</v>
      </c>
      <c r="P130" s="278"/>
      <c r="Q130" s="278"/>
      <c r="R130" s="278"/>
      <c r="S130" s="278"/>
      <c r="T130" s="278"/>
      <c r="U130" s="278"/>
      <c r="V130" s="278"/>
      <c r="W130" s="278"/>
      <c r="X130" s="278"/>
      <c r="Y130" s="278"/>
      <c r="Z130" s="278"/>
      <c r="AA130" s="278"/>
      <c r="AB130" s="278"/>
      <c r="AC130" s="278"/>
      <c r="AD130" s="278"/>
      <c r="AE130" s="279">
        <f t="shared" si="46"/>
        <v>0</v>
      </c>
      <c r="AF130" s="281"/>
    </row>
    <row r="131" spans="2:32" outlineLevel="1" x14ac:dyDescent="0.25">
      <c r="B131" s="27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73">
        <f>IF(C130&gt;0,C130+1,IF(DATE(YEAR('Basic project data'!$C$5),MONTH('Basic project data'!$C$5),1)=D131,1,0))</f>
        <v>60</v>
      </c>
      <c r="D131" s="274">
        <f t="shared" si="47"/>
        <v>46447</v>
      </c>
      <c r="E131" s="275"/>
      <c r="F131" s="193">
        <f t="shared" si="44"/>
        <v>0</v>
      </c>
      <c r="G131" s="277"/>
      <c r="H131" s="275"/>
      <c r="I131" s="193">
        <f t="shared" si="45"/>
        <v>0</v>
      </c>
      <c r="J131" s="277"/>
      <c r="O131" s="274">
        <f t="shared" si="39"/>
        <v>46447</v>
      </c>
      <c r="P131" s="278"/>
      <c r="Q131" s="278"/>
      <c r="R131" s="278"/>
      <c r="S131" s="278"/>
      <c r="T131" s="278"/>
      <c r="U131" s="278"/>
      <c r="V131" s="278"/>
      <c r="W131" s="278"/>
      <c r="X131" s="278"/>
      <c r="Y131" s="278"/>
      <c r="Z131" s="278"/>
      <c r="AA131" s="278"/>
      <c r="AB131" s="278"/>
      <c r="AC131" s="278"/>
      <c r="AD131" s="278"/>
      <c r="AE131" s="279">
        <f t="shared" si="46"/>
        <v>0</v>
      </c>
      <c r="AF131" s="281"/>
    </row>
    <row r="132" spans="2:32" outlineLevel="1" x14ac:dyDescent="0.25">
      <c r="B132" s="27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73">
        <f>IF(C131&gt;0,C131+1,IF(DATE(YEAR('Basic project data'!$C$5),MONTH('Basic project data'!$C$5),1)=D132,1,0))</f>
        <v>61</v>
      </c>
      <c r="D132" s="274">
        <f t="shared" si="47"/>
        <v>46478</v>
      </c>
      <c r="E132" s="275"/>
      <c r="F132" s="193">
        <f t="shared" si="44"/>
        <v>0</v>
      </c>
      <c r="G132" s="277"/>
      <c r="H132" s="275"/>
      <c r="I132" s="193">
        <f t="shared" si="45"/>
        <v>0</v>
      </c>
      <c r="J132" s="277"/>
      <c r="O132" s="274">
        <f t="shared" si="39"/>
        <v>46478</v>
      </c>
      <c r="P132" s="278"/>
      <c r="Q132" s="278"/>
      <c r="R132" s="278"/>
      <c r="S132" s="278"/>
      <c r="T132" s="278"/>
      <c r="U132" s="278"/>
      <c r="V132" s="278"/>
      <c r="W132" s="278"/>
      <c r="X132" s="278"/>
      <c r="Y132" s="278"/>
      <c r="Z132" s="278"/>
      <c r="AA132" s="278"/>
      <c r="AB132" s="278"/>
      <c r="AC132" s="278"/>
      <c r="AD132" s="278"/>
      <c r="AE132" s="279">
        <f t="shared" si="46"/>
        <v>0</v>
      </c>
      <c r="AF132" s="281"/>
    </row>
    <row r="133" spans="2:32" outlineLevel="1" x14ac:dyDescent="0.25">
      <c r="B133" s="27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73">
        <f>IF(C132&gt;0,C132+1,IF(DATE(YEAR('Basic project data'!$C$5),MONTH('Basic project data'!$C$5),1)=D133,1,0))</f>
        <v>62</v>
      </c>
      <c r="D133" s="274">
        <f t="shared" si="47"/>
        <v>46508</v>
      </c>
      <c r="E133" s="275"/>
      <c r="F133" s="193">
        <f t="shared" si="44"/>
        <v>0</v>
      </c>
      <c r="G133" s="277"/>
      <c r="H133" s="275"/>
      <c r="I133" s="193">
        <f t="shared" si="45"/>
        <v>0</v>
      </c>
      <c r="J133" s="277"/>
      <c r="O133" s="274">
        <f t="shared" si="39"/>
        <v>46508</v>
      </c>
      <c r="P133" s="278"/>
      <c r="Q133" s="278"/>
      <c r="R133" s="278"/>
      <c r="S133" s="278"/>
      <c r="T133" s="278"/>
      <c r="U133" s="278"/>
      <c r="V133" s="278"/>
      <c r="W133" s="278"/>
      <c r="X133" s="278"/>
      <c r="Y133" s="278"/>
      <c r="Z133" s="278"/>
      <c r="AA133" s="278"/>
      <c r="AB133" s="278"/>
      <c r="AC133" s="278"/>
      <c r="AD133" s="278"/>
      <c r="AE133" s="279">
        <f t="shared" si="46"/>
        <v>0</v>
      </c>
      <c r="AF133" s="281"/>
    </row>
    <row r="134" spans="2:32" outlineLevel="1" x14ac:dyDescent="0.25">
      <c r="B134" s="27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73">
        <f>IF(C133&gt;0,C133+1,IF(DATE(YEAR('Basic project data'!$C$5),MONTH('Basic project data'!$C$5),1)=D134,1,0))</f>
        <v>63</v>
      </c>
      <c r="D134" s="274">
        <f t="shared" si="47"/>
        <v>46539</v>
      </c>
      <c r="E134" s="275"/>
      <c r="F134" s="193">
        <f t="shared" si="44"/>
        <v>0</v>
      </c>
      <c r="G134" s="277"/>
      <c r="H134" s="275"/>
      <c r="I134" s="193">
        <f t="shared" si="45"/>
        <v>0</v>
      </c>
      <c r="J134" s="277"/>
      <c r="O134" s="274">
        <f t="shared" si="39"/>
        <v>46539</v>
      </c>
      <c r="P134" s="278"/>
      <c r="Q134" s="278"/>
      <c r="R134" s="278"/>
      <c r="S134" s="278"/>
      <c r="T134" s="278"/>
      <c r="U134" s="278"/>
      <c r="V134" s="278"/>
      <c r="W134" s="278"/>
      <c r="X134" s="278"/>
      <c r="Y134" s="278"/>
      <c r="Z134" s="278"/>
      <c r="AA134" s="278"/>
      <c r="AB134" s="278"/>
      <c r="AC134" s="278"/>
      <c r="AD134" s="278"/>
      <c r="AE134" s="279">
        <f t="shared" si="46"/>
        <v>0</v>
      </c>
      <c r="AF134" s="281"/>
    </row>
    <row r="135" spans="2:32" outlineLevel="1" x14ac:dyDescent="0.25">
      <c r="B135" s="27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73">
        <f>IF(C134&gt;0,C134+1,IF(DATE(YEAR('Basic project data'!$C$5),MONTH('Basic project data'!$C$5),1)=D135,1,0))</f>
        <v>64</v>
      </c>
      <c r="D135" s="274">
        <f t="shared" si="47"/>
        <v>46569</v>
      </c>
      <c r="E135" s="275"/>
      <c r="F135" s="193">
        <f t="shared" si="44"/>
        <v>0</v>
      </c>
      <c r="G135" s="277"/>
      <c r="H135" s="275"/>
      <c r="I135" s="193">
        <f t="shared" si="45"/>
        <v>0</v>
      </c>
      <c r="J135" s="277"/>
      <c r="O135" s="274">
        <f t="shared" si="39"/>
        <v>46569</v>
      </c>
      <c r="P135" s="278"/>
      <c r="Q135" s="278"/>
      <c r="R135" s="278"/>
      <c r="S135" s="278"/>
      <c r="T135" s="278"/>
      <c r="U135" s="278"/>
      <c r="V135" s="278"/>
      <c r="W135" s="278"/>
      <c r="X135" s="278"/>
      <c r="Y135" s="278"/>
      <c r="Z135" s="278"/>
      <c r="AA135" s="278"/>
      <c r="AB135" s="278"/>
      <c r="AC135" s="278"/>
      <c r="AD135" s="278"/>
      <c r="AE135" s="279">
        <f t="shared" si="46"/>
        <v>0</v>
      </c>
      <c r="AF135" s="281"/>
    </row>
    <row r="136" spans="2:32" outlineLevel="1" x14ac:dyDescent="0.25">
      <c r="B136" s="27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73">
        <f>IF(C135&gt;0,C135+1,IF(DATE(YEAR('Basic project data'!$C$5),MONTH('Basic project data'!$C$5),1)=D136,1,0))</f>
        <v>65</v>
      </c>
      <c r="D136" s="274">
        <f t="shared" si="47"/>
        <v>46600</v>
      </c>
      <c r="E136" s="275"/>
      <c r="F136" s="193">
        <f t="shared" si="44"/>
        <v>0</v>
      </c>
      <c r="G136" s="277"/>
      <c r="H136" s="275"/>
      <c r="I136" s="193">
        <f t="shared" si="45"/>
        <v>0</v>
      </c>
      <c r="J136" s="277"/>
      <c r="O136" s="274">
        <f t="shared" si="39"/>
        <v>46600</v>
      </c>
      <c r="P136" s="278"/>
      <c r="Q136" s="278"/>
      <c r="R136" s="278"/>
      <c r="S136" s="278"/>
      <c r="T136" s="278"/>
      <c r="U136" s="278"/>
      <c r="V136" s="278"/>
      <c r="W136" s="278"/>
      <c r="X136" s="278"/>
      <c r="Y136" s="278"/>
      <c r="Z136" s="278"/>
      <c r="AA136" s="278"/>
      <c r="AB136" s="278"/>
      <c r="AC136" s="278"/>
      <c r="AD136" s="278"/>
      <c r="AE136" s="279">
        <f t="shared" si="46"/>
        <v>0</v>
      </c>
      <c r="AF136" s="281"/>
    </row>
    <row r="137" spans="2:32" outlineLevel="1" x14ac:dyDescent="0.25">
      <c r="B137" s="27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73">
        <f>IF(C136&gt;0,C136+1,IF(DATE(YEAR('Basic project data'!$C$5),MONTH('Basic project data'!$C$5),1)=D137,1,0))</f>
        <v>66</v>
      </c>
      <c r="D137" s="274">
        <f t="shared" si="47"/>
        <v>46631</v>
      </c>
      <c r="E137" s="275"/>
      <c r="F137" s="193">
        <f t="shared" si="44"/>
        <v>0</v>
      </c>
      <c r="G137" s="277"/>
      <c r="H137" s="275"/>
      <c r="I137" s="193">
        <f t="shared" si="45"/>
        <v>0</v>
      </c>
      <c r="J137" s="277"/>
      <c r="O137" s="274">
        <f t="shared" si="39"/>
        <v>46631</v>
      </c>
      <c r="P137" s="278"/>
      <c r="Q137" s="278"/>
      <c r="R137" s="278"/>
      <c r="S137" s="278"/>
      <c r="T137" s="278"/>
      <c r="U137" s="278"/>
      <c r="V137" s="278"/>
      <c r="W137" s="278"/>
      <c r="X137" s="278"/>
      <c r="Y137" s="278"/>
      <c r="Z137" s="278"/>
      <c r="AA137" s="278"/>
      <c r="AB137" s="278"/>
      <c r="AC137" s="278"/>
      <c r="AD137" s="278"/>
      <c r="AE137" s="279">
        <f t="shared" si="46"/>
        <v>0</v>
      </c>
      <c r="AF137" s="281"/>
    </row>
    <row r="138" spans="2:32" outlineLevel="1" x14ac:dyDescent="0.25">
      <c r="B138" s="27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73">
        <f>IF(C137&gt;0,C137+1,IF(DATE(YEAR('Basic project data'!$C$5),MONTH('Basic project data'!$C$5),1)=D138,1,0))</f>
        <v>67</v>
      </c>
      <c r="D138" s="274">
        <f t="shared" si="47"/>
        <v>46661</v>
      </c>
      <c r="E138" s="275"/>
      <c r="F138" s="193">
        <f t="shared" si="44"/>
        <v>0</v>
      </c>
      <c r="G138" s="277"/>
      <c r="H138" s="275"/>
      <c r="I138" s="193">
        <f t="shared" si="45"/>
        <v>0</v>
      </c>
      <c r="J138" s="277"/>
      <c r="O138" s="274">
        <f t="shared" si="39"/>
        <v>46661</v>
      </c>
      <c r="P138" s="278"/>
      <c r="Q138" s="278"/>
      <c r="R138" s="278"/>
      <c r="S138" s="278"/>
      <c r="T138" s="278"/>
      <c r="U138" s="278"/>
      <c r="V138" s="278"/>
      <c r="W138" s="278"/>
      <c r="X138" s="278"/>
      <c r="Y138" s="278"/>
      <c r="Z138" s="278"/>
      <c r="AA138" s="278"/>
      <c r="AB138" s="278"/>
      <c r="AC138" s="278"/>
      <c r="AD138" s="278"/>
      <c r="AE138" s="279">
        <f t="shared" si="46"/>
        <v>0</v>
      </c>
      <c r="AF138" s="281"/>
    </row>
    <row r="139" spans="2:32" outlineLevel="1" x14ac:dyDescent="0.25">
      <c r="B139" s="27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73">
        <f>IF(C138&gt;0,C138+1,IF(DATE(YEAR('Basic project data'!$C$5),MONTH('Basic project data'!$C$5),1)=D139,1,0))</f>
        <v>68</v>
      </c>
      <c r="D139" s="274">
        <f t="shared" si="47"/>
        <v>46692</v>
      </c>
      <c r="E139" s="275"/>
      <c r="F139" s="193">
        <f t="shared" si="44"/>
        <v>0</v>
      </c>
      <c r="G139" s="277"/>
      <c r="H139" s="275"/>
      <c r="I139" s="193">
        <f t="shared" si="45"/>
        <v>0</v>
      </c>
      <c r="J139" s="277"/>
      <c r="O139" s="274">
        <f t="shared" si="39"/>
        <v>46692</v>
      </c>
      <c r="P139" s="278"/>
      <c r="Q139" s="278"/>
      <c r="R139" s="278"/>
      <c r="S139" s="278"/>
      <c r="T139" s="278"/>
      <c r="U139" s="278"/>
      <c r="V139" s="278"/>
      <c r="W139" s="278"/>
      <c r="X139" s="278"/>
      <c r="Y139" s="278"/>
      <c r="Z139" s="278"/>
      <c r="AA139" s="278"/>
      <c r="AB139" s="278"/>
      <c r="AC139" s="278"/>
      <c r="AD139" s="278"/>
      <c r="AE139" s="279">
        <f t="shared" si="46"/>
        <v>0</v>
      </c>
      <c r="AF139" s="281"/>
    </row>
    <row r="140" spans="2:32" outlineLevel="1" x14ac:dyDescent="0.25">
      <c r="B140" s="27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73">
        <f>IF(C139&gt;0,C139+1,IF(DATE(YEAR('Basic project data'!$C$5),MONTH('Basic project data'!$C$5),1)=D140,1,0))</f>
        <v>69</v>
      </c>
      <c r="D140" s="274">
        <f t="shared" si="47"/>
        <v>46722</v>
      </c>
      <c r="E140" s="275"/>
      <c r="F140" s="193">
        <f t="shared" si="44"/>
        <v>0</v>
      </c>
      <c r="G140" s="277"/>
      <c r="H140" s="275"/>
      <c r="I140" s="193">
        <f t="shared" si="45"/>
        <v>0</v>
      </c>
      <c r="J140" s="277"/>
      <c r="O140" s="274">
        <f t="shared" si="39"/>
        <v>46722</v>
      </c>
      <c r="P140" s="278"/>
      <c r="Q140" s="278"/>
      <c r="R140" s="278"/>
      <c r="S140" s="278"/>
      <c r="T140" s="278"/>
      <c r="U140" s="278"/>
      <c r="V140" s="278"/>
      <c r="W140" s="278"/>
      <c r="X140" s="278"/>
      <c r="Y140" s="278"/>
      <c r="Z140" s="278"/>
      <c r="AA140" s="278"/>
      <c r="AB140" s="278"/>
      <c r="AC140" s="278"/>
      <c r="AD140" s="278"/>
      <c r="AE140" s="279">
        <f t="shared" si="46"/>
        <v>0</v>
      </c>
      <c r="AF140" s="281"/>
    </row>
    <row r="141" spans="2:32" x14ac:dyDescent="0.25">
      <c r="B141" s="282"/>
      <c r="C141" s="283"/>
      <c r="D141" s="284">
        <f>D140</f>
        <v>46722</v>
      </c>
      <c r="E141" s="285"/>
      <c r="F141" s="286">
        <f>SUM(F129:F140)</f>
        <v>0</v>
      </c>
      <c r="G141" s="287">
        <f>SUM(G129:G140)</f>
        <v>0</v>
      </c>
      <c r="H141" s="288"/>
      <c r="I141" s="286">
        <f>SUM(I129:I140)</f>
        <v>0</v>
      </c>
      <c r="J141" s="287">
        <f>SUM(J129:J140)</f>
        <v>0</v>
      </c>
      <c r="O141" s="284">
        <f t="shared" si="39"/>
        <v>46722</v>
      </c>
      <c r="P141" s="290">
        <f>SUM(P129:P140)</f>
        <v>0</v>
      </c>
      <c r="Q141" s="290">
        <f>SUM(Q129:Q140)</f>
        <v>0</v>
      </c>
      <c r="R141" s="290">
        <f>SUM(R129:R140)</f>
        <v>0</v>
      </c>
      <c r="S141" s="290">
        <f>SUM(S129:S140)</f>
        <v>0</v>
      </c>
      <c r="T141" s="290">
        <f>SUM(T129:T140)</f>
        <v>0</v>
      </c>
      <c r="U141" s="290">
        <f t="shared" ref="U141:AD141" si="48">SUM(U129:U140)</f>
        <v>0</v>
      </c>
      <c r="V141" s="290">
        <f t="shared" si="48"/>
        <v>0</v>
      </c>
      <c r="W141" s="290">
        <f t="shared" si="48"/>
        <v>0</v>
      </c>
      <c r="X141" s="290">
        <f t="shared" si="48"/>
        <v>0</v>
      </c>
      <c r="Y141" s="290">
        <f t="shared" si="48"/>
        <v>0</v>
      </c>
      <c r="Z141" s="290">
        <f t="shared" si="48"/>
        <v>0</v>
      </c>
      <c r="AA141" s="290">
        <f t="shared" si="48"/>
        <v>0</v>
      </c>
      <c r="AB141" s="290">
        <f t="shared" si="48"/>
        <v>0</v>
      </c>
      <c r="AC141" s="290">
        <f t="shared" si="48"/>
        <v>0</v>
      </c>
      <c r="AD141" s="290">
        <f t="shared" si="48"/>
        <v>0</v>
      </c>
      <c r="AE141" s="290">
        <f>SUM(AE129:AE140)</f>
        <v>0</v>
      </c>
      <c r="AF141" s="281"/>
    </row>
    <row r="142" spans="2:32" ht="28.5" customHeight="1" x14ac:dyDescent="0.25">
      <c r="B142" s="18"/>
      <c r="C142" s="18"/>
      <c r="E142" s="280"/>
      <c r="F142" s="280"/>
      <c r="H142" s="280"/>
      <c r="I142" s="280"/>
      <c r="P142" s="289">
        <f t="shared" ref="P142:AE142" si="49">IFERROR(P141/$H$2,0)</f>
        <v>0</v>
      </c>
      <c r="Q142" s="289">
        <f t="shared" si="49"/>
        <v>0</v>
      </c>
      <c r="R142" s="289">
        <f t="shared" si="49"/>
        <v>0</v>
      </c>
      <c r="S142" s="289">
        <f t="shared" si="49"/>
        <v>0</v>
      </c>
      <c r="T142" s="289">
        <f t="shared" si="49"/>
        <v>0</v>
      </c>
      <c r="U142" s="289">
        <f t="shared" si="49"/>
        <v>0</v>
      </c>
      <c r="V142" s="289">
        <f t="shared" si="49"/>
        <v>0</v>
      </c>
      <c r="W142" s="289">
        <f t="shared" si="49"/>
        <v>0</v>
      </c>
      <c r="X142" s="289">
        <f t="shared" si="49"/>
        <v>0</v>
      </c>
      <c r="Y142" s="289">
        <f t="shared" si="49"/>
        <v>0</v>
      </c>
      <c r="Z142" s="289">
        <f t="shared" si="49"/>
        <v>0</v>
      </c>
      <c r="AA142" s="289">
        <f t="shared" si="49"/>
        <v>0</v>
      </c>
      <c r="AB142" s="289">
        <f t="shared" si="49"/>
        <v>0</v>
      </c>
      <c r="AC142" s="289">
        <f t="shared" si="49"/>
        <v>0</v>
      </c>
      <c r="AD142" s="289">
        <f t="shared" si="49"/>
        <v>0</v>
      </c>
      <c r="AE142" s="289">
        <f t="shared" si="49"/>
        <v>0</v>
      </c>
      <c r="AF142" s="291" t="s">
        <v>326</v>
      </c>
    </row>
    <row r="143" spans="2:32" x14ac:dyDescent="0.25">
      <c r="B143" s="18"/>
      <c r="C143" s="18"/>
      <c r="E143" s="280"/>
      <c r="F143" s="280"/>
      <c r="H143" s="280"/>
      <c r="I143" s="280"/>
      <c r="P143" s="292"/>
      <c r="Q143" s="292"/>
      <c r="R143" s="292"/>
      <c r="S143" s="292"/>
      <c r="T143" s="292"/>
      <c r="U143" s="293"/>
      <c r="V143" s="294"/>
      <c r="W143" s="295"/>
      <c r="X143" s="295"/>
      <c r="Y143" s="295"/>
      <c r="Z143" s="295"/>
      <c r="AA143" s="295"/>
      <c r="AB143" s="295"/>
      <c r="AC143" s="295"/>
      <c r="AD143" s="296"/>
      <c r="AE143" s="292"/>
      <c r="AF143" s="297"/>
    </row>
    <row r="144" spans="2:32" outlineLevel="1" x14ac:dyDescent="0.25">
      <c r="B144" s="27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73">
        <f>IF(C140&gt;0,C140+1,IF(DATE(YEAR('Basic project data'!$C$5),MONTH('Basic project data'!$C$5),1)=D144,1,0))</f>
        <v>70</v>
      </c>
      <c r="D144" s="274">
        <f>DATE(YEAR(D140),MONTH(D140)+1,DAY(D140))</f>
        <v>46753</v>
      </c>
      <c r="E144" s="298"/>
      <c r="F144" s="299">
        <f t="shared" ref="F144:F155" si="50">215/12*E144</f>
        <v>0</v>
      </c>
      <c r="G144" s="302"/>
      <c r="H144" s="298"/>
      <c r="I144" s="299">
        <f t="shared" ref="I144:I155" si="51">215/12*H144</f>
        <v>0</v>
      </c>
      <c r="J144" s="300"/>
      <c r="O144" s="274">
        <f t="shared" si="39"/>
        <v>46753</v>
      </c>
      <c r="P144" s="278"/>
      <c r="Q144" s="278"/>
      <c r="R144" s="278"/>
      <c r="S144" s="278"/>
      <c r="T144" s="278"/>
      <c r="U144" s="278"/>
      <c r="V144" s="278"/>
      <c r="W144" s="278"/>
      <c r="X144" s="278"/>
      <c r="Y144" s="278"/>
      <c r="Z144" s="278"/>
      <c r="AA144" s="278"/>
      <c r="AB144" s="278"/>
      <c r="AC144" s="278"/>
      <c r="AD144" s="278"/>
      <c r="AE144" s="279">
        <f t="shared" ref="AE144:AE155" si="52">SUM(P144:AD144)</f>
        <v>0</v>
      </c>
      <c r="AF144" s="281"/>
    </row>
    <row r="145" spans="1:32" outlineLevel="1" x14ac:dyDescent="0.25">
      <c r="B145" s="27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73">
        <f>IF(C144&gt;0,C144+1,IF(DATE(YEAR('Basic project data'!$C$5),MONTH('Basic project data'!$C$5),1)=D145,1,0))</f>
        <v>71</v>
      </c>
      <c r="D145" s="274">
        <f t="shared" ref="D145:D155" si="53">DATE(YEAR(D144),MONTH(D144)+1,DAY(D144))</f>
        <v>46784</v>
      </c>
      <c r="E145" s="275"/>
      <c r="F145" s="193">
        <f t="shared" si="50"/>
        <v>0</v>
      </c>
      <c r="G145" s="276"/>
      <c r="H145" s="275"/>
      <c r="I145" s="193">
        <f t="shared" si="51"/>
        <v>0</v>
      </c>
      <c r="J145" s="277"/>
      <c r="O145" s="274">
        <f t="shared" si="39"/>
        <v>46784</v>
      </c>
      <c r="P145" s="278"/>
      <c r="Q145" s="278"/>
      <c r="R145" s="278"/>
      <c r="S145" s="278"/>
      <c r="T145" s="278"/>
      <c r="U145" s="278"/>
      <c r="V145" s="278"/>
      <c r="W145" s="278"/>
      <c r="X145" s="278"/>
      <c r="Y145" s="278"/>
      <c r="Z145" s="278"/>
      <c r="AA145" s="278"/>
      <c r="AB145" s="278"/>
      <c r="AC145" s="278"/>
      <c r="AD145" s="278"/>
      <c r="AE145" s="279">
        <f t="shared" si="52"/>
        <v>0</v>
      </c>
      <c r="AF145" s="281"/>
    </row>
    <row r="146" spans="1:32" outlineLevel="1" x14ac:dyDescent="0.25">
      <c r="B146" s="27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73">
        <f>IF(C145&gt;0,C145+1,IF(DATE(YEAR('Basic project data'!$C$5),MONTH('Basic project data'!$C$5),1)=D146,1,0))</f>
        <v>72</v>
      </c>
      <c r="D146" s="274">
        <f t="shared" si="53"/>
        <v>46813</v>
      </c>
      <c r="E146" s="275"/>
      <c r="F146" s="193">
        <f t="shared" si="50"/>
        <v>0</v>
      </c>
      <c r="G146" s="276"/>
      <c r="H146" s="275"/>
      <c r="I146" s="193">
        <f t="shared" si="51"/>
        <v>0</v>
      </c>
      <c r="J146" s="277"/>
      <c r="O146" s="274">
        <f t="shared" si="39"/>
        <v>46813</v>
      </c>
      <c r="P146" s="278"/>
      <c r="Q146" s="278"/>
      <c r="R146" s="278"/>
      <c r="S146" s="278"/>
      <c r="T146" s="278"/>
      <c r="U146" s="278"/>
      <c r="V146" s="278"/>
      <c r="W146" s="278"/>
      <c r="X146" s="278"/>
      <c r="Y146" s="278"/>
      <c r="Z146" s="278"/>
      <c r="AA146" s="278"/>
      <c r="AB146" s="278"/>
      <c r="AC146" s="278"/>
      <c r="AD146" s="278"/>
      <c r="AE146" s="279">
        <f t="shared" si="52"/>
        <v>0</v>
      </c>
      <c r="AF146" s="281"/>
    </row>
    <row r="147" spans="1:32" outlineLevel="1" x14ac:dyDescent="0.25">
      <c r="B147" s="27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73">
        <f>IF(C146&gt;0,C146+1,IF(DATE(YEAR('Basic project data'!$C$5),MONTH('Basic project data'!$C$5),1)=D147,1,0))</f>
        <v>73</v>
      </c>
      <c r="D147" s="274">
        <f t="shared" si="53"/>
        <v>46844</v>
      </c>
      <c r="E147" s="275"/>
      <c r="F147" s="193">
        <f t="shared" si="50"/>
        <v>0</v>
      </c>
      <c r="G147" s="276"/>
      <c r="H147" s="275"/>
      <c r="I147" s="193">
        <f t="shared" si="51"/>
        <v>0</v>
      </c>
      <c r="J147" s="277"/>
      <c r="O147" s="274">
        <f t="shared" si="39"/>
        <v>46844</v>
      </c>
      <c r="P147" s="278"/>
      <c r="Q147" s="278"/>
      <c r="R147" s="278"/>
      <c r="S147" s="278"/>
      <c r="T147" s="278"/>
      <c r="U147" s="278"/>
      <c r="V147" s="278"/>
      <c r="W147" s="278"/>
      <c r="X147" s="278"/>
      <c r="Y147" s="278"/>
      <c r="Z147" s="278"/>
      <c r="AA147" s="278"/>
      <c r="AB147" s="278"/>
      <c r="AC147" s="278"/>
      <c r="AD147" s="278"/>
      <c r="AE147" s="279">
        <f t="shared" si="52"/>
        <v>0</v>
      </c>
      <c r="AF147" s="281"/>
    </row>
    <row r="148" spans="1:32" outlineLevel="1" x14ac:dyDescent="0.25">
      <c r="B148" s="27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73">
        <f>IF(C147&gt;0,C147+1,IF(DATE(YEAR('Basic project data'!$C$5),MONTH('Basic project data'!$C$5),1)=D148,1,0))</f>
        <v>74</v>
      </c>
      <c r="D148" s="274">
        <f t="shared" si="53"/>
        <v>46874</v>
      </c>
      <c r="E148" s="275"/>
      <c r="F148" s="193">
        <f t="shared" si="50"/>
        <v>0</v>
      </c>
      <c r="G148" s="276"/>
      <c r="H148" s="275"/>
      <c r="I148" s="193">
        <f t="shared" si="51"/>
        <v>0</v>
      </c>
      <c r="J148" s="277"/>
      <c r="O148" s="274">
        <f t="shared" si="39"/>
        <v>46874</v>
      </c>
      <c r="P148" s="278"/>
      <c r="Q148" s="278"/>
      <c r="R148" s="278"/>
      <c r="S148" s="278"/>
      <c r="T148" s="278"/>
      <c r="U148" s="278"/>
      <c r="V148" s="278"/>
      <c r="W148" s="278"/>
      <c r="X148" s="278"/>
      <c r="Y148" s="278"/>
      <c r="Z148" s="278"/>
      <c r="AA148" s="278"/>
      <c r="AB148" s="278"/>
      <c r="AC148" s="278"/>
      <c r="AD148" s="278"/>
      <c r="AE148" s="279">
        <f t="shared" si="52"/>
        <v>0</v>
      </c>
      <c r="AF148" s="281"/>
    </row>
    <row r="149" spans="1:32" outlineLevel="1" x14ac:dyDescent="0.25">
      <c r="B149" s="27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73">
        <f>IF(C148&gt;0,C148+1,IF(DATE(YEAR('Basic project data'!$C$5),MONTH('Basic project data'!$C$5),1)=D149,1,0))</f>
        <v>75</v>
      </c>
      <c r="D149" s="274">
        <f t="shared" si="53"/>
        <v>46905</v>
      </c>
      <c r="E149" s="275"/>
      <c r="F149" s="193">
        <f t="shared" si="50"/>
        <v>0</v>
      </c>
      <c r="G149" s="276"/>
      <c r="H149" s="275"/>
      <c r="I149" s="193">
        <f t="shared" si="51"/>
        <v>0</v>
      </c>
      <c r="J149" s="277"/>
      <c r="O149" s="274">
        <f t="shared" si="39"/>
        <v>46905</v>
      </c>
      <c r="P149" s="278"/>
      <c r="Q149" s="278"/>
      <c r="R149" s="278"/>
      <c r="S149" s="278"/>
      <c r="T149" s="278"/>
      <c r="U149" s="278"/>
      <c r="V149" s="278"/>
      <c r="W149" s="278"/>
      <c r="X149" s="278"/>
      <c r="Y149" s="278"/>
      <c r="Z149" s="278"/>
      <c r="AA149" s="278"/>
      <c r="AB149" s="278"/>
      <c r="AC149" s="278"/>
      <c r="AD149" s="278"/>
      <c r="AE149" s="279">
        <f t="shared" si="52"/>
        <v>0</v>
      </c>
      <c r="AF149" s="281"/>
    </row>
    <row r="150" spans="1:32" outlineLevel="1" x14ac:dyDescent="0.25">
      <c r="B150" s="27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73">
        <f>IF(C149&gt;0,C149+1,IF(DATE(YEAR('Basic project data'!$C$5),MONTH('Basic project data'!$C$5),1)=D150,1,0))</f>
        <v>76</v>
      </c>
      <c r="D150" s="274">
        <f t="shared" si="53"/>
        <v>46935</v>
      </c>
      <c r="E150" s="275"/>
      <c r="F150" s="193">
        <f t="shared" si="50"/>
        <v>0</v>
      </c>
      <c r="G150" s="276"/>
      <c r="H150" s="275"/>
      <c r="I150" s="193">
        <f t="shared" si="51"/>
        <v>0</v>
      </c>
      <c r="J150" s="277"/>
      <c r="O150" s="274">
        <f t="shared" si="39"/>
        <v>46935</v>
      </c>
      <c r="P150" s="278"/>
      <c r="Q150" s="278"/>
      <c r="R150" s="278"/>
      <c r="S150" s="278"/>
      <c r="T150" s="278"/>
      <c r="U150" s="278"/>
      <c r="V150" s="278"/>
      <c r="W150" s="278"/>
      <c r="X150" s="278"/>
      <c r="Y150" s="278"/>
      <c r="Z150" s="278"/>
      <c r="AA150" s="278"/>
      <c r="AB150" s="278"/>
      <c r="AC150" s="278"/>
      <c r="AD150" s="278"/>
      <c r="AE150" s="279">
        <f t="shared" si="52"/>
        <v>0</v>
      </c>
      <c r="AF150" s="281"/>
    </row>
    <row r="151" spans="1:32" outlineLevel="1" x14ac:dyDescent="0.25">
      <c r="B151" s="27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73">
        <f>IF(C150&gt;0,C150+1,IF(DATE(YEAR('Basic project data'!$C$5),MONTH('Basic project data'!$C$5),1)=D151,1,0))</f>
        <v>77</v>
      </c>
      <c r="D151" s="274">
        <f t="shared" si="53"/>
        <v>46966</v>
      </c>
      <c r="E151" s="275"/>
      <c r="F151" s="193">
        <f t="shared" si="50"/>
        <v>0</v>
      </c>
      <c r="G151" s="276"/>
      <c r="H151" s="275"/>
      <c r="I151" s="193">
        <f t="shared" si="51"/>
        <v>0</v>
      </c>
      <c r="J151" s="277"/>
      <c r="O151" s="274">
        <f t="shared" si="39"/>
        <v>46966</v>
      </c>
      <c r="P151" s="278"/>
      <c r="Q151" s="278"/>
      <c r="R151" s="278"/>
      <c r="S151" s="278"/>
      <c r="T151" s="278"/>
      <c r="U151" s="278"/>
      <c r="V151" s="278"/>
      <c r="W151" s="278"/>
      <c r="X151" s="278"/>
      <c r="Y151" s="278"/>
      <c r="Z151" s="278"/>
      <c r="AA151" s="278"/>
      <c r="AB151" s="278"/>
      <c r="AC151" s="278"/>
      <c r="AD151" s="278"/>
      <c r="AE151" s="279">
        <f t="shared" si="52"/>
        <v>0</v>
      </c>
      <c r="AF151" s="281"/>
    </row>
    <row r="152" spans="1:32" outlineLevel="1" x14ac:dyDescent="0.25">
      <c r="B152" s="27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73">
        <f>IF(C151&gt;0,C151+1,IF(DATE(YEAR('Basic project data'!$C$5),MONTH('Basic project data'!$C$5),1)=D152,1,0))</f>
        <v>78</v>
      </c>
      <c r="D152" s="274">
        <f t="shared" si="53"/>
        <v>46997</v>
      </c>
      <c r="E152" s="275"/>
      <c r="F152" s="193">
        <f t="shared" si="50"/>
        <v>0</v>
      </c>
      <c r="G152" s="276"/>
      <c r="H152" s="275"/>
      <c r="I152" s="193">
        <f t="shared" si="51"/>
        <v>0</v>
      </c>
      <c r="J152" s="277"/>
      <c r="O152" s="274">
        <f t="shared" si="39"/>
        <v>46997</v>
      </c>
      <c r="P152" s="278"/>
      <c r="Q152" s="278"/>
      <c r="R152" s="278"/>
      <c r="S152" s="278"/>
      <c r="T152" s="278"/>
      <c r="U152" s="278"/>
      <c r="V152" s="278"/>
      <c r="W152" s="278"/>
      <c r="X152" s="278"/>
      <c r="Y152" s="278"/>
      <c r="Z152" s="278"/>
      <c r="AA152" s="278"/>
      <c r="AB152" s="278"/>
      <c r="AC152" s="278"/>
      <c r="AD152" s="278"/>
      <c r="AE152" s="279">
        <f t="shared" si="52"/>
        <v>0</v>
      </c>
      <c r="AF152" s="281"/>
    </row>
    <row r="153" spans="1:32" outlineLevel="1" x14ac:dyDescent="0.25">
      <c r="B153" s="27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73">
        <f>IF(C152&gt;0,C152+1,IF(DATE(YEAR('Basic project data'!$C$5),MONTH('Basic project data'!$C$5),1)=D153,1,0))</f>
        <v>79</v>
      </c>
      <c r="D153" s="274">
        <f t="shared" si="53"/>
        <v>47027</v>
      </c>
      <c r="E153" s="275"/>
      <c r="F153" s="193">
        <f t="shared" si="50"/>
        <v>0</v>
      </c>
      <c r="G153" s="276"/>
      <c r="H153" s="275"/>
      <c r="I153" s="193">
        <f t="shared" si="51"/>
        <v>0</v>
      </c>
      <c r="J153" s="277"/>
      <c r="O153" s="274">
        <f t="shared" si="39"/>
        <v>47027</v>
      </c>
      <c r="P153" s="278"/>
      <c r="Q153" s="278"/>
      <c r="R153" s="278"/>
      <c r="S153" s="278"/>
      <c r="T153" s="278"/>
      <c r="U153" s="278"/>
      <c r="V153" s="278"/>
      <c r="W153" s="278"/>
      <c r="X153" s="278"/>
      <c r="Y153" s="278"/>
      <c r="Z153" s="278"/>
      <c r="AA153" s="278"/>
      <c r="AB153" s="278"/>
      <c r="AC153" s="278"/>
      <c r="AD153" s="278"/>
      <c r="AE153" s="279">
        <f t="shared" si="52"/>
        <v>0</v>
      </c>
      <c r="AF153" s="281"/>
    </row>
    <row r="154" spans="1:32" outlineLevel="1" x14ac:dyDescent="0.25">
      <c r="B154" s="27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73">
        <f>IF(C153&gt;0,C153+1,IF(DATE(YEAR('Basic project data'!$C$5),MONTH('Basic project data'!$C$5),1)=D154,1,0))</f>
        <v>80</v>
      </c>
      <c r="D154" s="274">
        <f t="shared" si="53"/>
        <v>47058</v>
      </c>
      <c r="E154" s="275"/>
      <c r="F154" s="193">
        <f t="shared" si="50"/>
        <v>0</v>
      </c>
      <c r="G154" s="276"/>
      <c r="H154" s="275"/>
      <c r="I154" s="193">
        <f t="shared" si="51"/>
        <v>0</v>
      </c>
      <c r="J154" s="277"/>
      <c r="O154" s="274">
        <f t="shared" si="39"/>
        <v>47058</v>
      </c>
      <c r="P154" s="278"/>
      <c r="Q154" s="278"/>
      <c r="R154" s="278"/>
      <c r="S154" s="278"/>
      <c r="T154" s="278"/>
      <c r="U154" s="278"/>
      <c r="V154" s="278"/>
      <c r="W154" s="278"/>
      <c r="X154" s="278"/>
      <c r="Y154" s="278"/>
      <c r="Z154" s="278"/>
      <c r="AA154" s="278"/>
      <c r="AB154" s="278"/>
      <c r="AC154" s="278"/>
      <c r="AD154" s="278"/>
      <c r="AE154" s="279">
        <f t="shared" si="52"/>
        <v>0</v>
      </c>
      <c r="AF154" s="281"/>
    </row>
    <row r="155" spans="1:32" outlineLevel="1" x14ac:dyDescent="0.25">
      <c r="B155" s="27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73">
        <f>IF(C154&gt;0,C154+1,IF(DATE(YEAR('Basic project data'!$C$5),MONTH('Basic project data'!$C$5),1)=D155,1,0))</f>
        <v>81</v>
      </c>
      <c r="D155" s="274">
        <f t="shared" si="53"/>
        <v>47088</v>
      </c>
      <c r="E155" s="275"/>
      <c r="F155" s="193">
        <f t="shared" si="50"/>
        <v>0</v>
      </c>
      <c r="G155" s="276"/>
      <c r="H155" s="275"/>
      <c r="I155" s="193">
        <f t="shared" si="51"/>
        <v>0</v>
      </c>
      <c r="J155" s="277"/>
      <c r="O155" s="274">
        <f t="shared" si="39"/>
        <v>47088</v>
      </c>
      <c r="P155" s="278"/>
      <c r="Q155" s="278"/>
      <c r="R155" s="278"/>
      <c r="S155" s="278"/>
      <c r="T155" s="278"/>
      <c r="U155" s="278"/>
      <c r="V155" s="278"/>
      <c r="W155" s="278"/>
      <c r="X155" s="278"/>
      <c r="Y155" s="278"/>
      <c r="Z155" s="278"/>
      <c r="AA155" s="278"/>
      <c r="AB155" s="278"/>
      <c r="AC155" s="278"/>
      <c r="AD155" s="278"/>
      <c r="AE155" s="279">
        <f t="shared" si="52"/>
        <v>0</v>
      </c>
      <c r="AF155" s="281"/>
    </row>
    <row r="156" spans="1:32" x14ac:dyDescent="0.25">
      <c r="B156" s="282"/>
      <c r="C156" s="283"/>
      <c r="D156" s="284">
        <f>D155</f>
        <v>47088</v>
      </c>
      <c r="E156" s="285"/>
      <c r="F156" s="286">
        <f>SUM(F144:F155)</f>
        <v>0</v>
      </c>
      <c r="G156" s="287">
        <f>SUM(G144:G155)</f>
        <v>0</v>
      </c>
      <c r="H156" s="288"/>
      <c r="I156" s="286">
        <f>SUM(I144:I155)</f>
        <v>0</v>
      </c>
      <c r="J156" s="287">
        <f>SUM(J144:J155)</f>
        <v>0</v>
      </c>
      <c r="O156" s="284">
        <f t="shared" si="39"/>
        <v>47088</v>
      </c>
      <c r="P156" s="290">
        <f>SUM(P144:P155)</f>
        <v>0</v>
      </c>
      <c r="Q156" s="290">
        <f>SUM(Q144:Q155)</f>
        <v>0</v>
      </c>
      <c r="R156" s="290">
        <f>SUM(R144:R155)</f>
        <v>0</v>
      </c>
      <c r="S156" s="290">
        <f>SUM(S144:S155)</f>
        <v>0</v>
      </c>
      <c r="T156" s="290">
        <f>SUM(T144:T155)</f>
        <v>0</v>
      </c>
      <c r="U156" s="290">
        <f t="shared" ref="U156:AD156" si="54">SUM(U144:U155)</f>
        <v>0</v>
      </c>
      <c r="V156" s="290">
        <f t="shared" si="54"/>
        <v>0</v>
      </c>
      <c r="W156" s="290">
        <f t="shared" si="54"/>
        <v>0</v>
      </c>
      <c r="X156" s="290">
        <f t="shared" si="54"/>
        <v>0</v>
      </c>
      <c r="Y156" s="290">
        <f t="shared" si="54"/>
        <v>0</v>
      </c>
      <c r="Z156" s="290">
        <f t="shared" si="54"/>
        <v>0</v>
      </c>
      <c r="AA156" s="290">
        <f t="shared" si="54"/>
        <v>0</v>
      </c>
      <c r="AB156" s="290">
        <f t="shared" si="54"/>
        <v>0</v>
      </c>
      <c r="AC156" s="290">
        <f t="shared" si="54"/>
        <v>0</v>
      </c>
      <c r="AD156" s="290">
        <f t="shared" si="54"/>
        <v>0</v>
      </c>
      <c r="AE156" s="290">
        <f>SUM(AE144:AE155)</f>
        <v>0</v>
      </c>
      <c r="AF156" s="281"/>
    </row>
    <row r="157" spans="1:32" ht="28.5" customHeight="1" x14ac:dyDescent="0.25">
      <c r="A157" s="18"/>
      <c r="B157" s="18"/>
      <c r="C157" s="18"/>
      <c r="D157" s="18"/>
      <c r="E157" s="280"/>
      <c r="F157" s="280"/>
      <c r="H157" s="280"/>
      <c r="I157" s="280"/>
      <c r="P157" s="289">
        <f t="shared" ref="P157:AE157" si="55">IFERROR(P156/$H$2,0)</f>
        <v>0</v>
      </c>
      <c r="Q157" s="289">
        <f t="shared" si="55"/>
        <v>0</v>
      </c>
      <c r="R157" s="289">
        <f t="shared" si="55"/>
        <v>0</v>
      </c>
      <c r="S157" s="289">
        <f t="shared" si="55"/>
        <v>0</v>
      </c>
      <c r="T157" s="289">
        <f t="shared" si="55"/>
        <v>0</v>
      </c>
      <c r="U157" s="289">
        <f t="shared" si="55"/>
        <v>0</v>
      </c>
      <c r="V157" s="289">
        <f t="shared" si="55"/>
        <v>0</v>
      </c>
      <c r="W157" s="289">
        <f t="shared" si="55"/>
        <v>0</v>
      </c>
      <c r="X157" s="289">
        <f t="shared" si="55"/>
        <v>0</v>
      </c>
      <c r="Y157" s="289">
        <f t="shared" si="55"/>
        <v>0</v>
      </c>
      <c r="Z157" s="289">
        <f t="shared" si="55"/>
        <v>0</v>
      </c>
      <c r="AA157" s="289">
        <f t="shared" si="55"/>
        <v>0</v>
      </c>
      <c r="AB157" s="289">
        <f t="shared" si="55"/>
        <v>0</v>
      </c>
      <c r="AC157" s="289">
        <f t="shared" si="55"/>
        <v>0</v>
      </c>
      <c r="AD157" s="289">
        <f t="shared" si="55"/>
        <v>0</v>
      </c>
      <c r="AE157" s="289">
        <f t="shared" si="55"/>
        <v>0</v>
      </c>
      <c r="AF157" s="291" t="s">
        <v>326</v>
      </c>
    </row>
    <row r="158" spans="1:32" x14ac:dyDescent="0.25">
      <c r="A158" s="18"/>
      <c r="B158" s="18"/>
      <c r="C158" s="18"/>
      <c r="D158" s="18"/>
      <c r="E158" s="280"/>
      <c r="F158" s="280"/>
      <c r="H158" s="280"/>
      <c r="I158" s="280"/>
      <c r="P158" s="303"/>
      <c r="Q158" s="303"/>
      <c r="R158" s="303"/>
      <c r="S158" s="303"/>
      <c r="T158" s="303"/>
      <c r="U158" s="304"/>
      <c r="V158" s="305"/>
      <c r="W158" s="305"/>
      <c r="X158" s="305"/>
      <c r="Y158" s="305"/>
      <c r="Z158" s="305"/>
      <c r="AA158" s="305"/>
      <c r="AB158" s="305"/>
      <c r="AC158" s="305"/>
      <c r="AD158" s="306"/>
      <c r="AE158" s="303"/>
      <c r="AF158" s="297"/>
    </row>
    <row r="159" spans="1:32" x14ac:dyDescent="0.25">
      <c r="E159" s="280"/>
      <c r="F159" s="280"/>
      <c r="H159" s="280"/>
      <c r="I159" s="280"/>
      <c r="L159" s="280"/>
      <c r="M159" s="280"/>
      <c r="N159" s="280"/>
      <c r="P159" s="280"/>
      <c r="Q159" s="280"/>
      <c r="R159" s="280"/>
      <c r="S159" s="280"/>
      <c r="T159" s="280"/>
      <c r="U159" s="280"/>
      <c r="V159" s="280"/>
      <c r="W159" s="280"/>
      <c r="X159" s="280"/>
      <c r="Y159" s="280"/>
      <c r="Z159" s="280"/>
      <c r="AA159" s="280"/>
      <c r="AB159" s="280"/>
      <c r="AC159" s="280"/>
      <c r="AD159" s="280"/>
      <c r="AE159" s="280"/>
      <c r="AF159" s="280"/>
    </row>
    <row r="160" spans="1:32" x14ac:dyDescent="0.25">
      <c r="E160" s="280"/>
      <c r="F160" s="280"/>
      <c r="H160" s="280"/>
      <c r="I160" s="280"/>
      <c r="L160" s="280"/>
      <c r="M160" s="280"/>
      <c r="N160" s="280"/>
      <c r="P160" s="280"/>
      <c r="Q160" s="280"/>
      <c r="R160" s="280"/>
      <c r="S160" s="280"/>
      <c r="T160" s="280"/>
      <c r="U160" s="280"/>
      <c r="V160" s="280"/>
      <c r="W160" s="280"/>
      <c r="X160" s="280"/>
      <c r="Y160" s="280"/>
      <c r="Z160" s="280"/>
      <c r="AA160" s="280"/>
      <c r="AB160" s="280"/>
      <c r="AC160" s="280"/>
      <c r="AD160" s="280"/>
      <c r="AE160" s="280"/>
      <c r="AF160" s="280"/>
    </row>
    <row r="161" spans="5:32" x14ac:dyDescent="0.25">
      <c r="E161" s="280"/>
      <c r="F161" s="280"/>
      <c r="H161" s="280"/>
      <c r="I161" s="280"/>
      <c r="P161" s="280"/>
      <c r="Q161" s="280"/>
      <c r="R161" s="280"/>
      <c r="S161" s="280"/>
      <c r="T161" s="280"/>
      <c r="U161" s="280"/>
      <c r="V161" s="280"/>
      <c r="W161" s="280"/>
      <c r="X161" s="280"/>
      <c r="Y161" s="280"/>
      <c r="Z161" s="280"/>
      <c r="AA161" s="280"/>
      <c r="AB161" s="280"/>
      <c r="AC161" s="280"/>
      <c r="AD161" s="280"/>
      <c r="AE161" s="280"/>
      <c r="AF161" s="280"/>
    </row>
    <row r="162" spans="5:32" x14ac:dyDescent="0.25">
      <c r="E162" s="280"/>
      <c r="F162" s="280"/>
      <c r="H162" s="280"/>
      <c r="I162" s="280"/>
      <c r="P162" s="280"/>
      <c r="Q162" s="280"/>
      <c r="R162" s="280"/>
      <c r="S162" s="280"/>
      <c r="T162" s="280"/>
      <c r="U162" s="280"/>
      <c r="V162" s="280"/>
      <c r="W162" s="280"/>
      <c r="X162" s="280"/>
      <c r="Y162" s="280"/>
      <c r="Z162" s="280"/>
      <c r="AA162" s="280"/>
      <c r="AB162" s="280"/>
      <c r="AC162" s="280"/>
      <c r="AD162" s="280"/>
      <c r="AE162" s="280"/>
      <c r="AF162" s="280"/>
    </row>
    <row r="163" spans="5:32" x14ac:dyDescent="0.25">
      <c r="E163" s="280"/>
      <c r="F163" s="280"/>
      <c r="H163" s="280"/>
      <c r="I163" s="280"/>
      <c r="P163" s="280"/>
      <c r="Q163" s="280"/>
      <c r="R163" s="280"/>
      <c r="S163" s="280"/>
      <c r="T163" s="280"/>
      <c r="U163" s="280"/>
      <c r="V163" s="280"/>
      <c r="W163" s="280"/>
      <c r="X163" s="280"/>
      <c r="Y163" s="280"/>
      <c r="Z163" s="280"/>
      <c r="AA163" s="280"/>
      <c r="AB163" s="280"/>
      <c r="AC163" s="280"/>
      <c r="AD163" s="280"/>
      <c r="AE163" s="280"/>
      <c r="AF163" s="280"/>
    </row>
    <row r="164" spans="5:32" x14ac:dyDescent="0.25">
      <c r="E164" s="280"/>
      <c r="F164" s="280"/>
      <c r="H164" s="280"/>
      <c r="I164" s="280"/>
      <c r="P164" s="280"/>
      <c r="Q164" s="280"/>
      <c r="R164" s="280"/>
      <c r="S164" s="280"/>
      <c r="T164" s="280"/>
      <c r="U164" s="280"/>
      <c r="V164" s="280"/>
      <c r="W164" s="280"/>
      <c r="X164" s="280"/>
      <c r="Y164" s="280"/>
      <c r="Z164" s="280"/>
      <c r="AA164" s="280"/>
      <c r="AB164" s="280"/>
      <c r="AC164" s="280"/>
      <c r="AD164" s="280"/>
      <c r="AE164" s="280"/>
      <c r="AF164" s="280"/>
    </row>
    <row r="165" spans="5:32" x14ac:dyDescent="0.25">
      <c r="E165" s="280"/>
      <c r="F165" s="280"/>
      <c r="H165" s="280"/>
      <c r="I165" s="280"/>
      <c r="P165" s="280"/>
      <c r="Q165" s="280"/>
      <c r="R165" s="280"/>
      <c r="S165" s="280"/>
      <c r="T165" s="280"/>
      <c r="U165" s="280"/>
      <c r="V165" s="280"/>
      <c r="W165" s="280"/>
      <c r="X165" s="280"/>
      <c r="Y165" s="280"/>
      <c r="Z165" s="280"/>
      <c r="AA165" s="280"/>
      <c r="AB165" s="280"/>
      <c r="AC165" s="280"/>
      <c r="AD165" s="280"/>
      <c r="AE165" s="280"/>
      <c r="AF165" s="280"/>
    </row>
    <row r="166" spans="5:32" x14ac:dyDescent="0.25">
      <c r="E166" s="280"/>
      <c r="F166" s="280"/>
      <c r="H166" s="280"/>
      <c r="I166" s="280"/>
      <c r="P166" s="280"/>
      <c r="Q166" s="280"/>
      <c r="R166" s="280"/>
      <c r="S166" s="280"/>
      <c r="T166" s="280"/>
      <c r="U166" s="280"/>
      <c r="V166" s="280"/>
      <c r="W166" s="280"/>
      <c r="X166" s="280"/>
      <c r="Y166" s="280"/>
      <c r="Z166" s="280"/>
      <c r="AA166" s="280"/>
      <c r="AB166" s="280"/>
      <c r="AC166" s="280"/>
      <c r="AD166" s="280"/>
      <c r="AE166" s="280"/>
      <c r="AF166" s="280"/>
    </row>
    <row r="167" spans="5:32" x14ac:dyDescent="0.25">
      <c r="E167" s="280"/>
      <c r="F167" s="280"/>
      <c r="H167" s="280"/>
      <c r="I167" s="280"/>
      <c r="P167" s="280"/>
      <c r="Q167" s="280"/>
      <c r="R167" s="280"/>
      <c r="S167" s="280"/>
      <c r="T167" s="280"/>
      <c r="U167" s="280"/>
      <c r="V167" s="280"/>
      <c r="W167" s="280"/>
      <c r="X167" s="280"/>
      <c r="Y167" s="280"/>
      <c r="Z167" s="280"/>
      <c r="AA167" s="280"/>
      <c r="AB167" s="280"/>
      <c r="AC167" s="280"/>
      <c r="AD167" s="280"/>
      <c r="AE167" s="280"/>
      <c r="AF167" s="280"/>
    </row>
    <row r="168" spans="5:32" x14ac:dyDescent="0.25">
      <c r="P168" s="280"/>
      <c r="Q168" s="280"/>
      <c r="R168" s="280"/>
      <c r="S168" s="280"/>
      <c r="T168" s="280"/>
      <c r="U168" s="280"/>
      <c r="V168" s="280"/>
      <c r="W168" s="280"/>
      <c r="X168" s="280"/>
      <c r="Y168" s="280"/>
      <c r="Z168" s="280"/>
      <c r="AA168" s="280"/>
      <c r="AB168" s="280"/>
      <c r="AC168" s="280"/>
      <c r="AD168" s="280"/>
      <c r="AE168" s="280"/>
      <c r="AF168" s="280"/>
    </row>
    <row r="169" spans="5:32" x14ac:dyDescent="0.25">
      <c r="P169" s="280"/>
      <c r="Q169" s="280"/>
      <c r="R169" s="280"/>
      <c r="S169" s="280"/>
      <c r="T169" s="280"/>
      <c r="U169" s="280"/>
      <c r="V169" s="280"/>
      <c r="W169" s="280"/>
      <c r="X169" s="280"/>
      <c r="Y169" s="280"/>
      <c r="Z169" s="280"/>
      <c r="AA169" s="280"/>
      <c r="AB169" s="280"/>
      <c r="AC169" s="280"/>
      <c r="AD169" s="280"/>
      <c r="AE169" s="280"/>
      <c r="AF169" s="280"/>
    </row>
    <row r="170" spans="5:32" x14ac:dyDescent="0.25">
      <c r="P170" s="280"/>
      <c r="Q170" s="280"/>
      <c r="R170" s="280"/>
      <c r="S170" s="280"/>
      <c r="T170" s="280"/>
      <c r="U170" s="280"/>
      <c r="V170" s="280"/>
      <c r="W170" s="280"/>
      <c r="X170" s="280"/>
      <c r="Y170" s="280"/>
      <c r="Z170" s="280"/>
      <c r="AA170" s="280"/>
      <c r="AB170" s="280"/>
      <c r="AC170" s="280"/>
      <c r="AD170" s="280"/>
      <c r="AE170" s="280"/>
      <c r="AF170" s="280"/>
    </row>
    <row r="171" spans="5:32" x14ac:dyDescent="0.25">
      <c r="P171" s="280"/>
      <c r="Q171" s="280"/>
      <c r="R171" s="280"/>
      <c r="S171" s="280"/>
      <c r="T171" s="280"/>
      <c r="U171" s="280"/>
      <c r="V171" s="280"/>
      <c r="W171" s="280"/>
      <c r="X171" s="280"/>
      <c r="Y171" s="280"/>
      <c r="Z171" s="280"/>
      <c r="AA171" s="280"/>
      <c r="AB171" s="280"/>
      <c r="AC171" s="280"/>
      <c r="AD171" s="280"/>
      <c r="AE171" s="280"/>
      <c r="AF171" s="280"/>
    </row>
    <row r="172" spans="5:32" x14ac:dyDescent="0.25">
      <c r="P172" s="280"/>
      <c r="Q172" s="280"/>
      <c r="R172" s="280"/>
      <c r="S172" s="280"/>
      <c r="T172" s="280"/>
      <c r="U172" s="280"/>
      <c r="V172" s="280"/>
      <c r="W172" s="280"/>
      <c r="X172" s="280"/>
      <c r="Y172" s="280"/>
      <c r="Z172" s="280"/>
      <c r="AA172" s="280"/>
      <c r="AB172" s="280"/>
      <c r="AC172" s="280"/>
      <c r="AD172" s="280"/>
      <c r="AE172" s="280"/>
      <c r="AF172" s="280"/>
    </row>
    <row r="173" spans="5:32" x14ac:dyDescent="0.25">
      <c r="P173" s="280"/>
      <c r="Q173" s="280"/>
      <c r="R173" s="280"/>
      <c r="S173" s="280"/>
      <c r="T173" s="280"/>
      <c r="U173" s="280"/>
      <c r="V173" s="280"/>
      <c r="W173" s="280"/>
      <c r="X173" s="280"/>
      <c r="Y173" s="280"/>
      <c r="Z173" s="280"/>
      <c r="AA173" s="280"/>
      <c r="AB173" s="280"/>
      <c r="AC173" s="280"/>
      <c r="AD173" s="280"/>
      <c r="AE173" s="280"/>
      <c r="AF173" s="280"/>
    </row>
    <row r="174" spans="5:32" x14ac:dyDescent="0.25">
      <c r="P174" s="280"/>
      <c r="Q174" s="280"/>
      <c r="R174" s="280"/>
      <c r="S174" s="280"/>
      <c r="T174" s="280"/>
      <c r="U174" s="280"/>
      <c r="V174" s="280"/>
      <c r="W174" s="280"/>
      <c r="X174" s="280"/>
      <c r="Y174" s="280"/>
      <c r="Z174" s="280"/>
      <c r="AA174" s="280"/>
      <c r="AB174" s="280"/>
      <c r="AC174" s="280"/>
      <c r="AD174" s="280"/>
      <c r="AE174" s="280"/>
      <c r="AF174" s="280"/>
    </row>
    <row r="175" spans="5:32" x14ac:dyDescent="0.25">
      <c r="P175" s="280"/>
      <c r="Q175" s="280"/>
      <c r="R175" s="280"/>
      <c r="S175" s="280"/>
      <c r="T175" s="280"/>
      <c r="U175" s="280"/>
      <c r="V175" s="280"/>
      <c r="W175" s="280"/>
      <c r="X175" s="280"/>
      <c r="Y175" s="280"/>
      <c r="Z175" s="280"/>
      <c r="AA175" s="280"/>
      <c r="AB175" s="280"/>
      <c r="AC175" s="280"/>
      <c r="AD175" s="280"/>
      <c r="AE175" s="280"/>
      <c r="AF175" s="280"/>
    </row>
    <row r="176" spans="5:32" x14ac:dyDescent="0.25">
      <c r="P176" s="280"/>
      <c r="Q176" s="280"/>
      <c r="R176" s="280"/>
      <c r="S176" s="280"/>
      <c r="T176" s="280"/>
      <c r="U176" s="280"/>
      <c r="V176" s="280"/>
      <c r="W176" s="280"/>
      <c r="X176" s="280"/>
      <c r="Y176" s="280"/>
      <c r="Z176" s="280"/>
      <c r="AA176" s="280"/>
      <c r="AB176" s="280"/>
      <c r="AC176" s="280"/>
      <c r="AD176" s="280"/>
      <c r="AE176" s="280"/>
      <c r="AF176" s="280"/>
    </row>
    <row r="177" spans="16:32" x14ac:dyDescent="0.25">
      <c r="P177" s="280"/>
      <c r="Q177" s="280"/>
      <c r="R177" s="280"/>
      <c r="S177" s="280"/>
      <c r="T177" s="280"/>
      <c r="U177" s="280"/>
      <c r="V177" s="280"/>
      <c r="W177" s="280"/>
      <c r="X177" s="280"/>
      <c r="Y177" s="280"/>
      <c r="Z177" s="280"/>
      <c r="AA177" s="280"/>
      <c r="AB177" s="280"/>
      <c r="AC177" s="280"/>
      <c r="AD177" s="280"/>
      <c r="AE177" s="280"/>
      <c r="AF177" s="280"/>
    </row>
    <row r="178" spans="16:32" x14ac:dyDescent="0.25">
      <c r="P178" s="280"/>
      <c r="Q178" s="280"/>
      <c r="R178" s="280"/>
      <c r="S178" s="280"/>
      <c r="T178" s="280"/>
      <c r="U178" s="280"/>
      <c r="V178" s="280"/>
      <c r="W178" s="280"/>
      <c r="X178" s="280"/>
      <c r="Y178" s="280"/>
      <c r="Z178" s="280"/>
      <c r="AA178" s="280"/>
      <c r="AB178" s="280"/>
      <c r="AC178" s="280"/>
      <c r="AD178" s="280"/>
      <c r="AE178" s="280"/>
      <c r="AF178" s="280"/>
    </row>
    <row r="179" spans="16:32" x14ac:dyDescent="0.25">
      <c r="P179" s="280"/>
      <c r="Q179" s="280"/>
      <c r="R179" s="280"/>
      <c r="S179" s="280"/>
      <c r="T179" s="280"/>
      <c r="U179" s="280"/>
      <c r="V179" s="280"/>
      <c r="W179" s="280"/>
      <c r="X179" s="280"/>
      <c r="Y179" s="280"/>
      <c r="Z179" s="280"/>
      <c r="AA179" s="280"/>
      <c r="AB179" s="280"/>
      <c r="AC179" s="280"/>
      <c r="AD179" s="280"/>
      <c r="AE179" s="280"/>
      <c r="AF179" s="280"/>
    </row>
    <row r="180" spans="16:32" x14ac:dyDescent="0.25">
      <c r="P180" s="280"/>
      <c r="Q180" s="280"/>
      <c r="R180" s="280"/>
      <c r="S180" s="280"/>
      <c r="T180" s="280"/>
      <c r="U180" s="280"/>
      <c r="V180" s="280"/>
      <c r="W180" s="280"/>
      <c r="X180" s="280"/>
      <c r="Y180" s="280"/>
      <c r="Z180" s="280"/>
      <c r="AA180" s="280"/>
      <c r="AB180" s="280"/>
      <c r="AC180" s="280"/>
      <c r="AD180" s="280"/>
      <c r="AE180" s="280"/>
      <c r="AF180" s="280"/>
    </row>
    <row r="181" spans="16:32" x14ac:dyDescent="0.25">
      <c r="P181" s="280"/>
      <c r="Q181" s="280"/>
      <c r="R181" s="280"/>
      <c r="S181" s="280"/>
      <c r="T181" s="280"/>
      <c r="U181" s="280"/>
      <c r="V181" s="280"/>
      <c r="W181" s="280"/>
      <c r="X181" s="280"/>
      <c r="Y181" s="280"/>
      <c r="Z181" s="280"/>
      <c r="AA181" s="280"/>
      <c r="AB181" s="280"/>
      <c r="AC181" s="280"/>
      <c r="AD181" s="280"/>
      <c r="AE181" s="280"/>
      <c r="AF181" s="280"/>
    </row>
    <row r="182" spans="16:32" x14ac:dyDescent="0.25">
      <c r="P182" s="280"/>
      <c r="Q182" s="280"/>
      <c r="R182" s="280"/>
      <c r="S182" s="280"/>
      <c r="T182" s="280"/>
      <c r="U182" s="280"/>
      <c r="V182" s="280"/>
      <c r="W182" s="280"/>
      <c r="X182" s="280"/>
      <c r="Y182" s="280"/>
      <c r="Z182" s="280"/>
      <c r="AA182" s="280"/>
      <c r="AB182" s="280"/>
      <c r="AC182" s="280"/>
      <c r="AD182" s="280"/>
      <c r="AE182" s="280"/>
      <c r="AF182" s="280"/>
    </row>
    <row r="183" spans="16:32" x14ac:dyDescent="0.25">
      <c r="P183" s="280"/>
      <c r="Q183" s="280"/>
      <c r="R183" s="280"/>
      <c r="S183" s="280"/>
      <c r="T183" s="280"/>
      <c r="U183" s="280"/>
      <c r="V183" s="280"/>
      <c r="W183" s="280"/>
      <c r="X183" s="280"/>
      <c r="Y183" s="280"/>
      <c r="Z183" s="280"/>
      <c r="AA183" s="280"/>
      <c r="AB183" s="280"/>
      <c r="AC183" s="280"/>
      <c r="AD183" s="280"/>
      <c r="AE183" s="280"/>
      <c r="AF183" s="280"/>
    </row>
    <row r="184" spans="16:32" x14ac:dyDescent="0.25">
      <c r="P184" s="280"/>
      <c r="Q184" s="280"/>
      <c r="R184" s="280"/>
      <c r="S184" s="280"/>
      <c r="T184" s="280"/>
      <c r="U184" s="280"/>
      <c r="V184" s="280"/>
      <c r="W184" s="280"/>
      <c r="X184" s="280"/>
      <c r="Y184" s="280"/>
      <c r="Z184" s="280"/>
      <c r="AA184" s="280"/>
      <c r="AB184" s="280"/>
      <c r="AC184" s="280"/>
      <c r="AD184" s="280"/>
      <c r="AE184" s="280"/>
      <c r="AF184" s="280"/>
    </row>
    <row r="185" spans="16:32" x14ac:dyDescent="0.25">
      <c r="P185" s="280"/>
      <c r="Q185" s="280"/>
      <c r="R185" s="280"/>
      <c r="S185" s="280"/>
      <c r="T185" s="280"/>
      <c r="U185" s="280"/>
      <c r="V185" s="280"/>
      <c r="W185" s="280"/>
      <c r="X185" s="280"/>
      <c r="Y185" s="280"/>
      <c r="Z185" s="280"/>
      <c r="AA185" s="280"/>
      <c r="AB185" s="280"/>
      <c r="AC185" s="280"/>
      <c r="AD185" s="280"/>
      <c r="AE185" s="280"/>
      <c r="AF185" s="280"/>
    </row>
    <row r="186" spans="16:32" x14ac:dyDescent="0.25">
      <c r="P186" s="215"/>
      <c r="Q186" s="215"/>
      <c r="R186" s="215"/>
      <c r="S186" s="215"/>
      <c r="T186" s="21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133" priority="344" operator="equal">
      <formula>0</formula>
    </cfRule>
  </conditionalFormatting>
  <conditionalFormatting sqref="B37 B39 B41 B43">
    <cfRule type="cellIs" dxfId="1132" priority="346" operator="equal">
      <formula>0</formula>
    </cfRule>
  </conditionalFormatting>
  <conditionalFormatting sqref="B45 B47">
    <cfRule type="cellIs" dxfId="1131" priority="331" operator="equal">
      <formula>0</formula>
    </cfRule>
  </conditionalFormatting>
  <conditionalFormatting sqref="B54:B65 B99:B110 B114:B125 B128:B140 B144:B155">
    <cfRule type="cellIs" dxfId="1130" priority="599" operator="equal">
      <formula>"P1"</formula>
    </cfRule>
    <cfRule type="cellIs" dxfId="1129" priority="598" operator="equal">
      <formula>"P2"</formula>
    </cfRule>
    <cfRule type="cellIs" dxfId="1128" priority="597" operator="equal">
      <formula>"P3"</formula>
    </cfRule>
    <cfRule type="cellIs" dxfId="1127" priority="596" operator="equal">
      <formula>"P4"</formula>
    </cfRule>
  </conditionalFormatting>
  <conditionalFormatting sqref="B54:B65 B99:B110 B114:B125 B129:B140 B144:B155">
    <cfRule type="cellIs" dxfId="1126" priority="595" operator="equal">
      <formula>"P5"</formula>
    </cfRule>
  </conditionalFormatting>
  <conditionalFormatting sqref="B69:B80">
    <cfRule type="cellIs" dxfId="1125" priority="511" operator="equal">
      <formula>"P5"</formula>
    </cfRule>
    <cfRule type="cellIs" dxfId="1124" priority="515" operator="equal">
      <formula>"P1"</formula>
    </cfRule>
    <cfRule type="cellIs" dxfId="1123" priority="514" operator="equal">
      <formula>"P2"</formula>
    </cfRule>
    <cfRule type="cellIs" dxfId="1122" priority="513" operator="equal">
      <formula>"P3"</formula>
    </cfRule>
    <cfRule type="cellIs" dxfId="1121" priority="512" operator="equal">
      <formula>"P4"</formula>
    </cfRule>
  </conditionalFormatting>
  <conditionalFormatting sqref="B84:B95">
    <cfRule type="cellIs" dxfId="1120" priority="521" operator="equal">
      <formula>"P1"</formula>
    </cfRule>
    <cfRule type="cellIs" dxfId="1119" priority="520" operator="equal">
      <formula>"P2"</formula>
    </cfRule>
    <cfRule type="cellIs" dxfId="1118" priority="519" operator="equal">
      <formula>"P3"</formula>
    </cfRule>
    <cfRule type="cellIs" dxfId="1117" priority="518" operator="equal">
      <formula>"P4"</formula>
    </cfRule>
    <cfRule type="cellIs" dxfId="1116" priority="517" operator="equal">
      <formula>"P5"</formula>
    </cfRule>
  </conditionalFormatting>
  <conditionalFormatting sqref="B35:J48">
    <cfRule type="cellIs" dxfId="1115" priority="226" operator="equal">
      <formula>0</formula>
    </cfRule>
  </conditionalFormatting>
  <conditionalFormatting sqref="B34:M34">
    <cfRule type="cellIs" dxfId="1114" priority="347" operator="equal">
      <formula>0</formula>
    </cfRule>
  </conditionalFormatting>
  <conditionalFormatting sqref="C34">
    <cfRule type="cellIs" dxfId="1113" priority="350" operator="equal">
      <formula>"P5"</formula>
    </cfRule>
  </conditionalFormatting>
  <conditionalFormatting sqref="C35:C36">
    <cfRule type="cellIs" dxfId="1112" priority="332" operator="equal">
      <formula>"P5"</formula>
    </cfRule>
  </conditionalFormatting>
  <conditionalFormatting sqref="C35:C44">
    <cfRule type="cellIs" dxfId="1111" priority="343" operator="equal">
      <formula>"P1"</formula>
    </cfRule>
    <cfRule type="cellIs" dxfId="1110" priority="337" operator="equal">
      <formula>0</formula>
    </cfRule>
    <cfRule type="cellIs" dxfId="1109" priority="345" operator="equal">
      <formula>0</formula>
    </cfRule>
    <cfRule type="cellIs" dxfId="1108" priority="338" operator="equal">
      <formula>"P5"</formula>
    </cfRule>
  </conditionalFormatting>
  <conditionalFormatting sqref="C35:C48">
    <cfRule type="cellIs" dxfId="1107" priority="320" operator="equal">
      <formula>"P4"</formula>
    </cfRule>
    <cfRule type="cellIs" dxfId="1106" priority="321" operator="equal">
      <formula>"P3"</formula>
    </cfRule>
    <cfRule type="cellIs" dxfId="1105" priority="329" operator="equal">
      <formula>"P1"</formula>
    </cfRule>
    <cfRule type="cellIs" dxfId="1104" priority="322" operator="equal">
      <formula>"P2"</formula>
    </cfRule>
  </conditionalFormatting>
  <conditionalFormatting sqref="C45:C48">
    <cfRule type="cellIs" dxfId="1103" priority="323" operator="equal">
      <formula>"P1"</formula>
    </cfRule>
    <cfRule type="cellIs" dxfId="1102" priority="324" operator="equal">
      <formula>0</formula>
    </cfRule>
    <cfRule type="cellIs" dxfId="1101" priority="325" operator="equal">
      <formula>"P5"</formula>
    </cfRule>
    <cfRule type="cellIs" dxfId="1100" priority="330" operator="equal">
      <formula>0</formula>
    </cfRule>
  </conditionalFormatting>
  <conditionalFormatting sqref="C69:C80">
    <cfRule type="cellIs" dxfId="1099" priority="530" operator="equal">
      <formula>0</formula>
    </cfRule>
  </conditionalFormatting>
  <conditionalFormatting sqref="C84:C95">
    <cfRule type="cellIs" dxfId="1097" priority="523" operator="equal">
      <formula>0</formula>
    </cfRule>
  </conditionalFormatting>
  <conditionalFormatting sqref="D54:D66">
    <cfRule type="expression" dxfId="1095" priority="510">
      <formula>$D$54=0</formula>
    </cfRule>
  </conditionalFormatting>
  <conditionalFormatting sqref="D55:D65">
    <cfRule type="cellIs" dxfId="1094" priority="509" operator="equal">
      <formula>0</formula>
    </cfRule>
  </conditionalFormatting>
  <conditionalFormatting sqref="D69:D81">
    <cfRule type="expression" dxfId="1093" priority="508">
      <formula>$D$54=0</formula>
    </cfRule>
  </conditionalFormatting>
  <conditionalFormatting sqref="D70:D80">
    <cfRule type="cellIs" dxfId="1092" priority="507" operator="equal">
      <formula>0</formula>
    </cfRule>
  </conditionalFormatting>
  <conditionalFormatting sqref="D84:D96">
    <cfRule type="expression" dxfId="1091" priority="506">
      <formula>$D$54=0</formula>
    </cfRule>
  </conditionalFormatting>
  <conditionalFormatting sqref="D85:D95">
    <cfRule type="cellIs" dxfId="1090" priority="505" operator="equal">
      <formula>0</formula>
    </cfRule>
  </conditionalFormatting>
  <conditionalFormatting sqref="D99:D111">
    <cfRule type="expression" dxfId="1089" priority="504">
      <formula>$D$54=0</formula>
    </cfRule>
  </conditionalFormatting>
  <conditionalFormatting sqref="D100:D110">
    <cfRule type="cellIs" dxfId="1088" priority="503" operator="equal">
      <formula>0</formula>
    </cfRule>
  </conditionalFormatting>
  <conditionalFormatting sqref="D114:D126">
    <cfRule type="expression" dxfId="1087" priority="502">
      <formula>$D$54=0</formula>
    </cfRule>
  </conditionalFormatting>
  <conditionalFormatting sqref="D115:D125">
    <cfRule type="cellIs" dxfId="1086" priority="501" operator="equal">
      <formula>0</formula>
    </cfRule>
  </conditionalFormatting>
  <conditionalFormatting sqref="D129:D141">
    <cfRule type="expression" dxfId="1085" priority="500">
      <formula>$D$54=0</formula>
    </cfRule>
  </conditionalFormatting>
  <conditionalFormatting sqref="D130:D140">
    <cfRule type="cellIs" dxfId="1084" priority="499" operator="equal">
      <formula>0</formula>
    </cfRule>
  </conditionalFormatting>
  <conditionalFormatting sqref="D144:D156">
    <cfRule type="expression" dxfId="1083" priority="498">
      <formula>$D$54=0</formula>
    </cfRule>
  </conditionalFormatting>
  <conditionalFormatting sqref="D145:D155">
    <cfRule type="cellIs" dxfId="1082" priority="497" operator="equal">
      <formula>0</formula>
    </cfRule>
  </conditionalFormatting>
  <conditionalFormatting sqref="D35:M48">
    <cfRule type="cellIs" dxfId="1081" priority="105" operator="equal">
      <formula>0</formula>
    </cfRule>
  </conditionalFormatting>
  <conditionalFormatting sqref="E31 H31">
    <cfRule type="cellIs" dxfId="1080" priority="372" operator="equal">
      <formula>"P5"</formula>
    </cfRule>
  </conditionalFormatting>
  <conditionalFormatting sqref="E35">
    <cfRule type="cellIs" dxfId="1079" priority="238" operator="equal">
      <formula>0</formula>
    </cfRule>
  </conditionalFormatting>
  <conditionalFormatting sqref="E37 E39 E41 E43 E45 E47">
    <cfRule type="cellIs" dxfId="1078" priority="225" operator="equal">
      <formula>0</formula>
    </cfRule>
  </conditionalFormatting>
  <conditionalFormatting sqref="E37">
    <cfRule type="cellIs" dxfId="1077" priority="237" operator="equal">
      <formula>0</formula>
    </cfRule>
  </conditionalFormatting>
  <conditionalFormatting sqref="E39">
    <cfRule type="cellIs" dxfId="1076" priority="236" operator="equal">
      <formula>0</formula>
    </cfRule>
  </conditionalFormatting>
  <conditionalFormatting sqref="E41">
    <cfRule type="cellIs" dxfId="1075" priority="235" operator="equal">
      <formula>0</formula>
    </cfRule>
  </conditionalFormatting>
  <conditionalFormatting sqref="E43">
    <cfRule type="cellIs" dxfId="1074" priority="234" operator="equal">
      <formula>0</formula>
    </cfRule>
  </conditionalFormatting>
  <conditionalFormatting sqref="E45 E47">
    <cfRule type="cellIs" dxfId="1073" priority="233" operator="equal">
      <formula>0</formula>
    </cfRule>
  </conditionalFormatting>
  <conditionalFormatting sqref="E54:E65">
    <cfRule type="expression" dxfId="1072" priority="464">
      <formula>$B54=""</formula>
    </cfRule>
  </conditionalFormatting>
  <conditionalFormatting sqref="E69:E80">
    <cfRule type="expression" dxfId="1071" priority="14">
      <formula>$B69=""</formula>
    </cfRule>
  </conditionalFormatting>
  <conditionalFormatting sqref="E84:E95">
    <cfRule type="expression" dxfId="1070" priority="451">
      <formula>$B84=""</formula>
    </cfRule>
  </conditionalFormatting>
  <conditionalFormatting sqref="E99:E110">
    <cfRule type="expression" dxfId="1069" priority="415">
      <formula>$B99=""</formula>
    </cfRule>
  </conditionalFormatting>
  <conditionalFormatting sqref="E114:E125">
    <cfRule type="expression" dxfId="1068" priority="413">
      <formula>$B114=""</formula>
    </cfRule>
  </conditionalFormatting>
  <conditionalFormatting sqref="E129:E140">
    <cfRule type="expression" dxfId="1067" priority="389">
      <formula>$B129=""</formula>
    </cfRule>
  </conditionalFormatting>
  <conditionalFormatting sqref="E144:E155">
    <cfRule type="expression" dxfId="1066" priority="537">
      <formula>$B144=""</formula>
    </cfRule>
  </conditionalFormatting>
  <conditionalFormatting sqref="E49:H49">
    <cfRule type="cellIs" dxfId="1065" priority="600" operator="equal">
      <formula>0</formula>
    </cfRule>
  </conditionalFormatting>
  <conditionalFormatting sqref="F54:F156">
    <cfRule type="cellIs" dxfId="1064" priority="541" operator="equal">
      <formula>0</formula>
    </cfRule>
  </conditionalFormatting>
  <conditionalFormatting sqref="G54:H65">
    <cfRule type="expression" dxfId="1063" priority="13">
      <formula>$B54=""</formula>
    </cfRule>
  </conditionalFormatting>
  <conditionalFormatting sqref="G69:H80">
    <cfRule type="expression" dxfId="1062" priority="9">
      <formula>$B69=""</formula>
    </cfRule>
  </conditionalFormatting>
  <conditionalFormatting sqref="G84:H95">
    <cfRule type="expression" dxfId="1061" priority="443">
      <formula>$B84=""</formula>
    </cfRule>
  </conditionalFormatting>
  <conditionalFormatting sqref="G99:H110">
    <cfRule type="expression" dxfId="1060" priority="417">
      <formula>$B99=""</formula>
    </cfRule>
  </conditionalFormatting>
  <conditionalFormatting sqref="G114:H125">
    <cfRule type="expression" dxfId="1059" priority="387">
      <formula>$B114=""</formula>
    </cfRule>
  </conditionalFormatting>
  <conditionalFormatting sqref="G129:H140">
    <cfRule type="expression" dxfId="1058" priority="394">
      <formula>$B129=""</formula>
    </cfRule>
  </conditionalFormatting>
  <conditionalFormatting sqref="G144:H155">
    <cfRule type="expression" dxfId="1057" priority="535">
      <formula>$B144=""</formula>
    </cfRule>
  </conditionalFormatting>
  <conditionalFormatting sqref="H20">
    <cfRule type="cellIs" dxfId="1056" priority="220" operator="notEqual">
      <formula>0</formula>
    </cfRule>
  </conditionalFormatting>
  <conditionalFormatting sqref="H22 H24 H26 H28">
    <cfRule type="cellIs" dxfId="1055" priority="221" operator="notEqual">
      <formula>0</formula>
    </cfRule>
  </conditionalFormatting>
  <conditionalFormatting sqref="H35">
    <cfRule type="cellIs" dxfId="1054" priority="232" operator="equal">
      <formula>0</formula>
    </cfRule>
  </conditionalFormatting>
  <conditionalFormatting sqref="H37 H39 H41 H43 H45 H47">
    <cfRule type="cellIs" dxfId="1053" priority="224" operator="equal">
      <formula>0</formula>
    </cfRule>
  </conditionalFormatting>
  <conditionalFormatting sqref="H37">
    <cfRule type="cellIs" dxfId="1052" priority="231" operator="equal">
      <formula>0</formula>
    </cfRule>
  </conditionalFormatting>
  <conditionalFormatting sqref="H39">
    <cfRule type="cellIs" dxfId="1051" priority="230" operator="equal">
      <formula>0</formula>
    </cfRule>
  </conditionalFormatting>
  <conditionalFormatting sqref="H41">
    <cfRule type="cellIs" dxfId="1050" priority="229" operator="equal">
      <formula>0</formula>
    </cfRule>
  </conditionalFormatting>
  <conditionalFormatting sqref="H43">
    <cfRule type="cellIs" dxfId="1049" priority="228" operator="equal">
      <formula>0</formula>
    </cfRule>
  </conditionalFormatting>
  <conditionalFormatting sqref="H45 H47">
    <cfRule type="cellIs" dxfId="1048" priority="227" operator="equal">
      <formula>0</formula>
    </cfRule>
  </conditionalFormatting>
  <conditionalFormatting sqref="H68">
    <cfRule type="cellIs" dxfId="1047" priority="585" operator="equal">
      <formula>0</formula>
    </cfRule>
  </conditionalFormatting>
  <conditionalFormatting sqref="H83">
    <cfRule type="cellIs" dxfId="1046" priority="584" operator="equal">
      <formula>0</formula>
    </cfRule>
  </conditionalFormatting>
  <conditionalFormatting sqref="H98">
    <cfRule type="cellIs" dxfId="1045" priority="583" operator="equal">
      <formula>0</formula>
    </cfRule>
  </conditionalFormatting>
  <conditionalFormatting sqref="H113">
    <cfRule type="cellIs" dxfId="1044" priority="582" operator="equal">
      <formula>0</formula>
    </cfRule>
  </conditionalFormatting>
  <conditionalFormatting sqref="H128">
    <cfRule type="cellIs" dxfId="1043" priority="581" operator="equal">
      <formula>0</formula>
    </cfRule>
  </conditionalFormatting>
  <conditionalFormatting sqref="H143">
    <cfRule type="cellIs" dxfId="1042" priority="580" operator="equal">
      <formula>0</formula>
    </cfRule>
  </conditionalFormatting>
  <conditionalFormatting sqref="I54:I66">
    <cfRule type="cellIs" dxfId="1041" priority="591" operator="equal">
      <formula>0</formula>
    </cfRule>
  </conditionalFormatting>
  <conditionalFormatting sqref="I69:I81">
    <cfRule type="cellIs" dxfId="1040" priority="574" operator="equal">
      <formula>0</formula>
    </cfRule>
  </conditionalFormatting>
  <conditionalFormatting sqref="I84:I96">
    <cfRule type="cellIs" dxfId="1039" priority="568" operator="equal">
      <formula>0</formula>
    </cfRule>
  </conditionalFormatting>
  <conditionalFormatting sqref="I99:I111">
    <cfRule type="cellIs" dxfId="1038" priority="562" operator="equal">
      <formula>0</formula>
    </cfRule>
  </conditionalFormatting>
  <conditionalFormatting sqref="I114:I126">
    <cfRule type="cellIs" dxfId="1037" priority="556" operator="equal">
      <formula>0</formula>
    </cfRule>
  </conditionalFormatting>
  <conditionalFormatting sqref="I129:I141">
    <cfRule type="cellIs" dxfId="1036" priority="550" operator="equal">
      <formula>0</formula>
    </cfRule>
  </conditionalFormatting>
  <conditionalFormatting sqref="I144:I156">
    <cfRule type="cellIs" dxfId="1035" priority="538" operator="equal">
      <formula>0</formula>
    </cfRule>
  </conditionalFormatting>
  <conditionalFormatting sqref="I49:J49">
    <cfRule type="cellIs" dxfId="1034" priority="601" operator="notEqual">
      <formula>0</formula>
    </cfRule>
  </conditionalFormatting>
  <conditionalFormatting sqref="I35:K48">
    <cfRule type="cellIs" dxfId="1033" priority="15" operator="equal">
      <formula>0</formula>
    </cfRule>
  </conditionalFormatting>
  <conditionalFormatting sqref="J37:J48">
    <cfRule type="cellIs" dxfId="1032" priority="266" operator="equal">
      <formula>0</formula>
    </cfRule>
  </conditionalFormatting>
  <conditionalFormatting sqref="J54:J65">
    <cfRule type="expression" dxfId="1031" priority="383">
      <formula>$B54=""</formula>
    </cfRule>
  </conditionalFormatting>
  <conditionalFormatting sqref="J69:J80">
    <cfRule type="expression" dxfId="1030" priority="7">
      <formula>$B69=""</formula>
    </cfRule>
  </conditionalFormatting>
  <conditionalFormatting sqref="J84:J95">
    <cfRule type="expression" dxfId="1029" priority="447">
      <formula>$B84=""</formula>
    </cfRule>
  </conditionalFormatting>
  <conditionalFormatting sqref="J99:J110">
    <cfRule type="expression" dxfId="1028" priority="419">
      <formula>$B99=""</formula>
    </cfRule>
  </conditionalFormatting>
  <conditionalFormatting sqref="J114:J125">
    <cfRule type="expression" dxfId="1027" priority="385">
      <formula>$B114=""</formula>
    </cfRule>
  </conditionalFormatting>
  <conditionalFormatting sqref="J129:J140">
    <cfRule type="expression" dxfId="1026" priority="384">
      <formula>$B129=""</formula>
    </cfRule>
  </conditionalFormatting>
  <conditionalFormatting sqref="J144:J155">
    <cfRule type="expression" dxfId="1025" priority="534">
      <formula>$B144=""</formula>
    </cfRule>
  </conditionalFormatting>
  <conditionalFormatting sqref="K22:K28">
    <cfRule type="cellIs" dxfId="1024" priority="371" operator="greaterThan">
      <formula>0</formula>
    </cfRule>
    <cfRule type="cellIs" dxfId="1023" priority="370" operator="lessThan">
      <formula>0</formula>
    </cfRule>
  </conditionalFormatting>
  <conditionalFormatting sqref="K22:K29">
    <cfRule type="cellIs" dxfId="1022" priority="369" operator="lessThan">
      <formula>0</formula>
    </cfRule>
  </conditionalFormatting>
  <conditionalFormatting sqref="K30:K31">
    <cfRule type="cellIs" dxfId="1021" priority="380" operator="notEqual">
      <formula>0</formula>
    </cfRule>
  </conditionalFormatting>
  <conditionalFormatting sqref="L35:L48">
    <cfRule type="expression" dxfId="1020" priority="299">
      <formula>0</formula>
    </cfRule>
    <cfRule type="cellIs" dxfId="1019" priority="297" operator="greaterThan">
      <formula>0</formula>
    </cfRule>
    <cfRule type="cellIs" dxfId="1018" priority="296" operator="lessThan">
      <formula>0</formula>
    </cfRule>
  </conditionalFormatting>
  <conditionalFormatting sqref="M35:M48">
    <cfRule type="expression" dxfId="1017" priority="318">
      <formula>$L35&lt;0</formula>
    </cfRule>
  </conditionalFormatting>
  <conditionalFormatting sqref="M35:N48">
    <cfRule type="cellIs" dxfId="1016" priority="263" operator="equal">
      <formula>0</formula>
    </cfRule>
  </conditionalFormatting>
  <conditionalFormatting sqref="O54:O66">
    <cfRule type="expression" dxfId="1015" priority="477">
      <formula>$D$54=0</formula>
    </cfRule>
  </conditionalFormatting>
  <conditionalFormatting sqref="O55:O65">
    <cfRule type="cellIs" dxfId="1014" priority="495" operator="equal">
      <formula>0</formula>
    </cfRule>
  </conditionalFormatting>
  <conditionalFormatting sqref="O69:O81">
    <cfRule type="expression" dxfId="1013" priority="476">
      <formula>$D$54=0</formula>
    </cfRule>
  </conditionalFormatting>
  <conditionalFormatting sqref="O70:O80">
    <cfRule type="cellIs" dxfId="1012" priority="475" operator="equal">
      <formula>0</formula>
    </cfRule>
  </conditionalFormatting>
  <conditionalFormatting sqref="O84:O96">
    <cfRule type="expression" dxfId="1011" priority="474">
      <formula>$D$54=0</formula>
    </cfRule>
  </conditionalFormatting>
  <conditionalFormatting sqref="O85:O95">
    <cfRule type="cellIs" dxfId="1010" priority="473" operator="equal">
      <formula>0</formula>
    </cfRule>
  </conditionalFormatting>
  <conditionalFormatting sqref="O99:O111">
    <cfRule type="expression" dxfId="1009" priority="472">
      <formula>$D$54=0</formula>
    </cfRule>
  </conditionalFormatting>
  <conditionalFormatting sqref="O100:O110">
    <cfRule type="cellIs" dxfId="1008" priority="471" operator="equal">
      <formula>0</formula>
    </cfRule>
  </conditionalFormatting>
  <conditionalFormatting sqref="O114:O126">
    <cfRule type="expression" dxfId="1007" priority="470">
      <formula>$D$54=0</formula>
    </cfRule>
  </conditionalFormatting>
  <conditionalFormatting sqref="O115:O125">
    <cfRule type="cellIs" dxfId="1006" priority="469" operator="equal">
      <formula>0</formula>
    </cfRule>
  </conditionalFormatting>
  <conditionalFormatting sqref="O129:O141">
    <cfRule type="expression" dxfId="1005" priority="468">
      <formula>$D$54=0</formula>
    </cfRule>
  </conditionalFormatting>
  <conditionalFormatting sqref="O130:O140">
    <cfRule type="cellIs" dxfId="1004" priority="467" operator="equal">
      <formula>0</formula>
    </cfRule>
  </conditionalFormatting>
  <conditionalFormatting sqref="O144:O156">
    <cfRule type="expression" dxfId="1003" priority="466">
      <formula>$D$54=0</formula>
    </cfRule>
  </conditionalFormatting>
  <conditionalFormatting sqref="O145:O155">
    <cfRule type="cellIs" dxfId="1002" priority="465" operator="equal">
      <formula>0</formula>
    </cfRule>
  </conditionalFormatting>
  <conditionalFormatting sqref="P5">
    <cfRule type="cellIs" dxfId="1001" priority="532" operator="equal">
      <formula>0</formula>
    </cfRule>
  </conditionalFormatting>
  <conditionalFormatting sqref="P10:T13">
    <cfRule type="cellIs" dxfId="993" priority="533" operator="equal">
      <formula>0</formula>
    </cfRule>
  </conditionalFormatting>
  <conditionalFormatting sqref="P5:AD13">
    <cfRule type="cellIs" dxfId="992" priority="531" operator="equal">
      <formula>0</formula>
    </cfRule>
  </conditionalFormatting>
  <conditionalFormatting sqref="P20:AE28">
    <cfRule type="cellIs" dxfId="991" priority="222" operator="equal">
      <formula>0</formula>
    </cfRule>
  </conditionalFormatting>
  <conditionalFormatting sqref="P66:AE67 P68:U68 P81:AE82 P83:U83 P96:AE97 P98:U98 P111:AE112 P113:U113 P126:AE127 P128:U128 P141:AE142 P143:U143 P156:AE157">
    <cfRule type="cellIs" dxfId="990" priority="480" operator="equal">
      <formula>0</formula>
    </cfRule>
  </conditionalFormatting>
  <conditionalFormatting sqref="Q35:Q48">
    <cfRule type="cellIs" dxfId="989" priority="351" operator="equal">
      <formula>0</formula>
    </cfRule>
  </conditionalFormatting>
  <conditionalFormatting sqref="W35:Y48">
    <cfRule type="cellIs" dxfId="974" priority="353" operator="equal">
      <formula>0</formula>
    </cfRule>
  </conditionalFormatting>
  <conditionalFormatting sqref="W68:AE68 AE69:AE80 W83:AE83 AE84:AE95 W98:AE98 AE99:AE110 W113:AE113 AE114:AE125 W128:AE128 AE129:AE140 W143:AE143 AE144:AE155">
    <cfRule type="cellIs" dxfId="973" priority="478" operator="equal">
      <formula>0</formula>
    </cfRule>
  </conditionalFormatting>
  <conditionalFormatting sqref="Y35:Y48">
    <cfRule type="cellIs" dxfId="970" priority="354" operator="greaterThan">
      <formula>0</formula>
    </cfRule>
    <cfRule type="cellIs" dxfId="969" priority="355" operator="lessThan">
      <formula>0</formula>
    </cfRule>
  </conditionalFormatting>
  <conditionalFormatting sqref="AE5:AE13 AE54:AE65">
    <cfRule type="cellIs" dxfId="956" priority="609" operator="equal">
      <formula>0</formula>
    </cfRule>
  </conditionalFormatting>
  <conditionalFormatting sqref="AE15 C54:C65 C99:C110 C114:C125 C129:C140 C144:C155 G157:G192">
    <cfRule type="cellIs" dxfId="955" priority="610" operator="equal">
      <formula>0</formula>
    </cfRule>
  </conditionalFormatting>
  <conditionalFormatting sqref="AF20:AF28">
    <cfRule type="cellIs" dxfId="954" priority="3" operator="equal">
      <formula>0</formula>
    </cfRule>
  </conditionalFormatting>
  <conditionalFormatting sqref="AF21 AF23 AF25 AF27">
    <cfRule type="cellIs" dxfId="953" priority="6" operator="equal">
      <formula>0</formula>
    </cfRule>
  </conditionalFormatting>
  <conditionalFormatting sqref="AG5:AG13">
    <cfRule type="cellIs" dxfId="952" priority="382" operator="equal">
      <formula>0</formula>
    </cfRule>
    <cfRule type="cellIs" dxfId="951" priority="381" operator="equal">
      <formula>0</formula>
    </cfRule>
  </conditionalFormatting>
  <conditionalFormatting sqref="AG20:AG27">
    <cfRule type="cellIs" dxfId="950" priority="1" operator="equal">
      <formula>"adjustment needed"</formula>
    </cfRule>
    <cfRule type="cellIs" dxfId="949" priority="2" operator="equal">
      <formula>"""adjustment needed"""</formula>
    </cfRule>
  </conditionalFormatting>
  <dataValidations count="1">
    <dataValidation type="list" allowBlank="1" showInputMessage="1" showErrorMessage="1" sqref="D13:D14" xr:uid="{00B0005A-005A-4A1C-9540-00C7008D0074}">
      <formula1>INDIRECT(D11)</formula1>
    </dataValidation>
  </dataValidations>
  <pageMargins left="0.7" right="0.7" top="0.78740157500000008" bottom="0.78740157500000008" header="0.3" footer="0.3"/>
  <pageSetup paperSize="9" scale="30"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528" operator="greaterThan" id="{00F100AB-00D3-42C3-BA7F-000D004A0096}">
            <xm:f>'Basic project data'!$C$7</xm:f>
            <x14:dxf>
              <font>
                <color rgb="FFF2F2F2"/>
              </font>
            </x14:dxf>
          </x14:cfRule>
          <xm:sqref>C69:C80</xm:sqref>
        </x14:conditionalFormatting>
        <x14:conditionalFormatting xmlns:xm="http://schemas.microsoft.com/office/excel/2006/main">
          <x14:cfRule type="cellIs" priority="522" operator="greaterThan" id="{006800C6-00CB-4DFF-81C7-00D800640015}">
            <xm:f>'Basic project data'!$C$7</xm:f>
            <x14:dxf>
              <font>
                <color rgb="FFF2F2F2"/>
              </font>
            </x14:dxf>
          </x14:cfRule>
          <xm:sqref>C84:C95</xm:sqref>
        </x14:conditionalFormatting>
        <x14:conditionalFormatting xmlns:xm="http://schemas.microsoft.com/office/excel/2006/main">
          <x14:cfRule type="expression" priority="427" id="{0086000D-00F4-4D46-BA06-00F9007D00BD}">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8" id="{008000CC-0095-4DEA-A26D-003800D40050}">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30" id="{00C10094-000E-49AC-8B23-006300D900DF}">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97" id="{00F400DB-002E-4237-8A26-0068006C0073}">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92" id="{00180078-00FA-4CC8-8E37-00ED00D400AC}">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91" id="{00250038-000E-4A46-BB9F-004200B100CE}">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11" id="{001D0055-005D-45AA-90DD-00C8009C00E7}">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12" id="{009800F5-006B-4CEC-89B7-009000BD00C9}">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81" id="{00AA0020-0002-40DC-B35C-008A00E2003F}">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13" id="{0059001F-009B-4471-AB3B-0062006300B3}">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82" id="{000E00FF-0042-4844-B6F2-00ED00E70037}">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14" id="{00390084-0004-48FA-B284-000F008F0000}">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83" id="{00C4006E-0062-4310-8E8A-0041000E00E7}">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15" id="{00A2008F-00DC-4E6B-BC84-00BD00D000C5}">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84" id="{00BF0016-0083-4CBF-9F45-0084007C00C4}">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16" id="{00110045-002F-402A-AA03-00AB00250012}">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85" id="{00AE0011-0042-48E9-B26A-00D40087003D}">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17" id="{006F0021-0074-4CAB-92C5-00E400CF0013}">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86" id="{003A006E-008E-4A28-BABC-007800A500F0}">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8" id="{008500EF-008B-4548-AE28-0046001900B4}">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87" id="{001900A9-00E4-4A06-BD76-00D300C30012}">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9" id="{00F200CE-00B8-4102-9806-0097008E00B3}">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8" id="{008900BF-0010-45D5-AD98-00A20046005D}">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20" id="{00A300F8-0056-4D91-A948-00670005002A}">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9" id="{00630038-0048-4BAF-976A-009F00CB0019}">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21" id="{00E600CB-0090-4488-82AB-00C200D000D6}">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90" id="{00A70035-002B-427D-96F7-006B006D00D7}">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22" id="{000B0065-0012-47F2-BE23-001A009C0030}">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91" id="{002300EF-0063-4B4C-83AB-002B000400DD}">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23" id="{001900A2-00C6-4C42-9302-00FB00B10033}">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92" id="{00690058-00FA-4338-9CE1-00C5000D0033}">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24" id="{00610093-008F-4B84-9B19-002A00720096}">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93" id="{00550003-00DD-4022-8A55-00EE00BE0093}">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25" id="{00F800EA-00B3-4CC5-A1FA-001100FE008F}">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94" id="{003F0062-0002-4AA9-A125-00A900AF00C1}">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A00-000000000000}">
          <x14:formula1>
            <xm:f>'Overview reports'!$A$6:$A$10</xm:f>
          </x14:formula1>
          <xm:sqref>H1</xm:sqref>
        </x14:dataValidation>
        <x14:dataValidation type="list" allowBlank="1" showInputMessage="1" showErrorMessage="1" xr:uid="{00000000-0002-0000-0A00-000001000000}">
          <x14:formula1>
            <xm:f>'Drop-down Liste'!$B$2:$B$3</xm:f>
          </x14:formula1>
          <xm:sqref>D11:D12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86"/>
  <sheetViews>
    <sheetView showGridLines="0" zoomScale="50" zoomScaleNormal="50" workbookViewId="0">
      <selection activeCell="AH19" sqref="AH19"/>
    </sheetView>
  </sheetViews>
  <sheetFormatPr baseColWidth="10" defaultColWidth="11.5546875" defaultRowHeight="15" outlineLevelRow="1" outlineLevelCol="1" x14ac:dyDescent="0.25"/>
  <cols>
    <col min="1" max="1" width="11.109375" style="2" customWidth="1"/>
    <col min="2" max="2" width="7.33203125" style="2" customWidth="1"/>
    <col min="3" max="3" width="15.6640625" style="2" customWidth="1"/>
    <col min="4" max="4" width="14.6640625" style="2" customWidth="1"/>
    <col min="5" max="5" width="13.6640625" style="2" customWidth="1"/>
    <col min="6" max="6" width="12.88671875" style="2" customWidth="1"/>
    <col min="7" max="7" width="15.5546875" style="2" customWidth="1"/>
    <col min="8" max="8" width="20.109375" style="2" customWidth="1"/>
    <col min="9" max="9" width="21.6640625" style="2" customWidth="1"/>
    <col min="10" max="10" width="25.109375" style="2" customWidth="1"/>
    <col min="11" max="11" width="17.77734375" style="2" customWidth="1"/>
    <col min="12" max="13" width="15.33203125" style="2" customWidth="1"/>
    <col min="14" max="14" width="12" style="2" customWidth="1"/>
    <col min="15" max="15" width="12.33203125" style="2" customWidth="1"/>
    <col min="16" max="16" width="10" style="2" customWidth="1"/>
    <col min="17" max="17" width="10.5546875" style="2" customWidth="1"/>
    <col min="18" max="18" width="10.33203125" style="2" customWidth="1"/>
    <col min="19" max="19" width="11.21875" style="2" customWidth="1"/>
    <col min="20" max="20" width="10.33203125" style="2" customWidth="1"/>
    <col min="21" max="30" width="10.33203125" style="2" hidden="1" customWidth="1" outlineLevel="1"/>
    <col min="31" max="31" width="10.21875" style="2" bestFit="1" customWidth="1" collapsed="1"/>
    <col min="32" max="32" width="19.88671875" style="2" customWidth="1"/>
    <col min="33" max="33" width="14.77734375" style="2" customWidth="1"/>
    <col min="34" max="36" width="11.5546875" style="2"/>
    <col min="37" max="37" width="14.44140625" style="2" customWidth="1"/>
    <col min="38" max="38" width="11.5546875" style="2"/>
    <col min="39" max="39" width="0" style="2" hidden="1" customWidth="1"/>
    <col min="40" max="16384" width="11.5546875" style="2"/>
  </cols>
  <sheetData>
    <row r="1" spans="2:40" x14ac:dyDescent="0.25">
      <c r="C1" s="148" t="s">
        <v>252</v>
      </c>
      <c r="D1" s="319" t="s">
        <v>562</v>
      </c>
      <c r="E1" s="320"/>
      <c r="F1" s="151"/>
      <c r="G1" s="152" t="s">
        <v>253</v>
      </c>
      <c r="H1" s="321" t="s">
        <v>246</v>
      </c>
    </row>
    <row r="2" spans="2:40" x14ac:dyDescent="0.25">
      <c r="C2" s="154" t="s">
        <v>254</v>
      </c>
      <c r="D2" s="473"/>
      <c r="E2" s="474"/>
      <c r="G2" s="152" t="s">
        <v>255</v>
      </c>
      <c r="H2" s="155">
        <v>8.1999999999999993</v>
      </c>
    </row>
    <row r="3" spans="2:40" ht="60.75" customHeight="1" thickBot="1" x14ac:dyDescent="0.55000000000000004">
      <c r="B3" s="156" t="str">
        <f>INDEX(languages!B7:C7,1,MATCH('Liesmich Readme'!$A$5,languages!$B$2:$C$2,0))</f>
        <v>1. Basic data</v>
      </c>
      <c r="D3" s="157"/>
      <c r="E3" s="157"/>
      <c r="F3" s="157"/>
      <c r="G3" s="157"/>
      <c r="H3" s="157"/>
      <c r="J3" s="156" t="s">
        <v>256</v>
      </c>
      <c r="O3" s="545" t="str">
        <f>INDEX(languages!B13:C13,1,MATCH('Liesmich Readme'!$A$5,languages!$B$2:$C$2,0))</f>
        <v>6. Reported data</v>
      </c>
      <c r="P3" s="545"/>
      <c r="Q3" s="545"/>
      <c r="R3" s="545"/>
      <c r="S3" s="545"/>
      <c r="T3" s="545"/>
      <c r="U3" s="545"/>
      <c r="V3" s="545"/>
      <c r="W3" s="545"/>
      <c r="X3" s="545"/>
      <c r="Y3" s="545"/>
      <c r="Z3" s="545"/>
      <c r="AA3" s="545"/>
      <c r="AB3" s="545"/>
      <c r="AC3" s="545"/>
      <c r="AD3" s="545"/>
      <c r="AE3" s="545"/>
      <c r="AF3" s="545"/>
      <c r="AG3" s="545"/>
      <c r="AH3" s="158"/>
      <c r="AI3" s="158"/>
      <c r="AJ3" s="158"/>
      <c r="AK3" s="158"/>
      <c r="AL3" s="158"/>
      <c r="AM3" s="158"/>
      <c r="AN3" s="158"/>
    </row>
    <row r="4" spans="2:40" ht="45.75" customHeight="1" x14ac:dyDescent="0.25">
      <c r="C4" s="476" t="s">
        <v>257</v>
      </c>
      <c r="D4" s="159" t="s">
        <v>36</v>
      </c>
      <c r="E4" s="159" t="s">
        <v>37</v>
      </c>
      <c r="F4" s="159" t="s">
        <v>258</v>
      </c>
      <c r="G4" s="159" t="s">
        <v>259</v>
      </c>
      <c r="H4" s="159" t="s">
        <v>260</v>
      </c>
      <c r="J4" s="160" t="s">
        <v>261</v>
      </c>
      <c r="K4" s="161">
        <f>E20+E22+E24+E26+E28</f>
        <v>215183.71</v>
      </c>
      <c r="P4" s="162" t="s">
        <v>262</v>
      </c>
      <c r="Q4" s="162" t="s">
        <v>263</v>
      </c>
      <c r="R4" s="162" t="s">
        <v>264</v>
      </c>
      <c r="S4" s="162" t="s">
        <v>265</v>
      </c>
      <c r="T4" s="162" t="s">
        <v>266</v>
      </c>
      <c r="U4" s="162" t="s">
        <v>267</v>
      </c>
      <c r="V4" s="162" t="s">
        <v>268</v>
      </c>
      <c r="W4" s="162" t="s">
        <v>269</v>
      </c>
      <c r="X4" s="162" t="s">
        <v>270</v>
      </c>
      <c r="Y4" s="162" t="s">
        <v>271</v>
      </c>
      <c r="Z4" s="162" t="s">
        <v>272</v>
      </c>
      <c r="AA4" s="162" t="s">
        <v>273</v>
      </c>
      <c r="AB4" s="162" t="s">
        <v>274</v>
      </c>
      <c r="AC4" s="162" t="s">
        <v>275</v>
      </c>
      <c r="AD4" s="162" t="s">
        <v>276</v>
      </c>
      <c r="AE4" s="163" t="s">
        <v>277</v>
      </c>
      <c r="AF4" s="164" t="s">
        <v>278</v>
      </c>
      <c r="AG4" s="165" t="s">
        <v>279</v>
      </c>
    </row>
    <row r="5" spans="2:40" ht="22.5" customHeight="1" x14ac:dyDescent="0.25">
      <c r="C5" s="477"/>
      <c r="D5" s="166">
        <v>44652</v>
      </c>
      <c r="E5" s="166">
        <v>45747</v>
      </c>
      <c r="F5" s="167">
        <v>1</v>
      </c>
      <c r="G5" s="168"/>
      <c r="H5" s="168"/>
      <c r="J5" s="479" t="s">
        <v>280</v>
      </c>
      <c r="K5" s="480">
        <f>F20+F22+F24+F26+F28</f>
        <v>7725.1332376853206</v>
      </c>
      <c r="O5" s="96" t="s">
        <v>28</v>
      </c>
      <c r="P5" s="169"/>
      <c r="Q5" s="170">
        <v>23.5</v>
      </c>
      <c r="R5" s="170"/>
      <c r="S5" s="170"/>
      <c r="T5" s="170"/>
      <c r="U5" s="170"/>
      <c r="V5" s="170"/>
      <c r="W5" s="170"/>
      <c r="X5" s="170"/>
      <c r="Y5" s="170"/>
      <c r="Z5" s="170"/>
      <c r="AA5" s="170"/>
      <c r="AB5" s="170"/>
      <c r="AC5" s="170"/>
      <c r="AD5" s="170"/>
      <c r="AE5" s="171">
        <f t="shared" ref="AE5:AE13" si="0">SUM(P5:AD5)</f>
        <v>23.5</v>
      </c>
      <c r="AF5" s="172">
        <v>7751.78</v>
      </c>
      <c r="AG5" s="173"/>
      <c r="AM5" s="2" t="s">
        <v>281</v>
      </c>
    </row>
    <row r="6" spans="2:40" ht="22.5" customHeight="1" outlineLevel="1" x14ac:dyDescent="0.25">
      <c r="C6" s="477"/>
      <c r="D6" s="166"/>
      <c r="E6" s="166"/>
      <c r="F6" s="167"/>
      <c r="G6" s="168"/>
      <c r="H6" s="168"/>
      <c r="J6" s="479"/>
      <c r="K6" s="480"/>
      <c r="O6" s="100" t="s">
        <v>95</v>
      </c>
      <c r="P6" s="170"/>
      <c r="Q6" s="170"/>
      <c r="R6" s="170"/>
      <c r="S6" s="170"/>
      <c r="T6" s="170"/>
      <c r="U6" s="170"/>
      <c r="V6" s="170"/>
      <c r="W6" s="170"/>
      <c r="X6" s="170"/>
      <c r="Y6" s="170"/>
      <c r="Z6" s="170"/>
      <c r="AA6" s="170"/>
      <c r="AB6" s="170"/>
      <c r="AC6" s="170"/>
      <c r="AD6" s="170"/>
      <c r="AE6" s="171">
        <f t="shared" si="0"/>
        <v>0</v>
      </c>
      <c r="AF6" s="172"/>
      <c r="AG6" s="173"/>
      <c r="AM6" s="2" t="s">
        <v>282</v>
      </c>
    </row>
    <row r="7" spans="2:40" ht="22.5" customHeight="1" outlineLevel="1" x14ac:dyDescent="0.25">
      <c r="C7" s="477"/>
      <c r="D7" s="166"/>
      <c r="E7" s="166"/>
      <c r="F7" s="167"/>
      <c r="G7" s="168"/>
      <c r="H7" s="168"/>
      <c r="J7" s="479" t="s">
        <v>283</v>
      </c>
      <c r="K7" s="481">
        <f>G20+G22+G24+G26+G28</f>
        <v>7751.7768627450969</v>
      </c>
      <c r="O7" s="101" t="s">
        <v>29</v>
      </c>
      <c r="P7" s="170"/>
      <c r="Q7" s="170"/>
      <c r="R7" s="170"/>
      <c r="S7" s="170"/>
      <c r="T7" s="170"/>
      <c r="U7" s="170"/>
      <c r="V7" s="170"/>
      <c r="W7" s="170"/>
      <c r="X7" s="170"/>
      <c r="Y7" s="170"/>
      <c r="Z7" s="170"/>
      <c r="AA7" s="170"/>
      <c r="AB7" s="170"/>
      <c r="AC7" s="170"/>
      <c r="AD7" s="170"/>
      <c r="AE7" s="171">
        <f t="shared" si="0"/>
        <v>0</v>
      </c>
      <c r="AF7" s="172"/>
      <c r="AG7" s="173"/>
    </row>
    <row r="8" spans="2:40" ht="22.5" customHeight="1" outlineLevel="1" x14ac:dyDescent="0.25">
      <c r="C8" s="477"/>
      <c r="D8" s="168"/>
      <c r="E8" s="168"/>
      <c r="F8" s="167"/>
      <c r="G8" s="168"/>
      <c r="H8" s="168"/>
      <c r="J8" s="479"/>
      <c r="K8" s="481"/>
      <c r="O8" s="102" t="s">
        <v>131</v>
      </c>
      <c r="P8" s="170"/>
      <c r="Q8" s="170"/>
      <c r="R8" s="170"/>
      <c r="S8" s="170"/>
      <c r="T8" s="170"/>
      <c r="U8" s="170"/>
      <c r="V8" s="170"/>
      <c r="W8" s="170"/>
      <c r="X8" s="170"/>
      <c r="Y8" s="170"/>
      <c r="Z8" s="170"/>
      <c r="AA8" s="170"/>
      <c r="AB8" s="170"/>
      <c r="AC8" s="170"/>
      <c r="AD8" s="170"/>
      <c r="AE8" s="171">
        <f t="shared" si="0"/>
        <v>0</v>
      </c>
      <c r="AF8" s="172"/>
      <c r="AG8" s="173"/>
    </row>
    <row r="9" spans="2:40" ht="22.5" customHeight="1" outlineLevel="1" x14ac:dyDescent="0.25">
      <c r="C9" s="477"/>
      <c r="D9" s="168"/>
      <c r="E9" s="168"/>
      <c r="F9" s="167"/>
      <c r="G9" s="168"/>
      <c r="H9" s="168"/>
      <c r="J9" s="479" t="str">
        <f>IF($D$11="no","Difference total contract vs. Calculated costs","Difference EU project vs. Calculated costs")</f>
        <v>Difference total contract vs. Calculated costs</v>
      </c>
      <c r="K9" s="480">
        <f>IF($D$11="no", K4-K7,K5-K7)</f>
        <v>207431.93313725491</v>
      </c>
      <c r="O9" s="103" t="s">
        <v>30</v>
      </c>
      <c r="P9" s="170"/>
      <c r="Q9" s="170"/>
      <c r="R9" s="170"/>
      <c r="S9" s="170"/>
      <c r="T9" s="170"/>
      <c r="U9" s="170"/>
      <c r="V9" s="170"/>
      <c r="W9" s="170"/>
      <c r="X9" s="170"/>
      <c r="Y9" s="170"/>
      <c r="Z9" s="170"/>
      <c r="AA9" s="170"/>
      <c r="AB9" s="170"/>
      <c r="AC9" s="170"/>
      <c r="AD9" s="170"/>
      <c r="AE9" s="171">
        <f t="shared" si="0"/>
        <v>0</v>
      </c>
      <c r="AF9" s="172"/>
      <c r="AG9" s="173"/>
    </row>
    <row r="10" spans="2:40" ht="22.5" customHeight="1" outlineLevel="1" x14ac:dyDescent="0.25">
      <c r="C10" s="478"/>
      <c r="D10" s="168"/>
      <c r="E10" s="168"/>
      <c r="F10" s="167"/>
      <c r="G10" s="168"/>
      <c r="H10" s="168"/>
      <c r="J10" s="479"/>
      <c r="K10" s="480"/>
      <c r="O10" s="104" t="s">
        <v>167</v>
      </c>
      <c r="P10" s="170"/>
      <c r="Q10" s="170"/>
      <c r="R10" s="170"/>
      <c r="S10" s="170"/>
      <c r="T10" s="170"/>
      <c r="U10" s="170"/>
      <c r="V10" s="170"/>
      <c r="W10" s="170"/>
      <c r="X10" s="170"/>
      <c r="Y10" s="170"/>
      <c r="Z10" s="170"/>
      <c r="AA10" s="170"/>
      <c r="AB10" s="170"/>
      <c r="AC10" s="170"/>
      <c r="AD10" s="170"/>
      <c r="AE10" s="171">
        <f t="shared" si="0"/>
        <v>0</v>
      </c>
      <c r="AF10" s="172"/>
      <c r="AG10" s="173"/>
    </row>
    <row r="11" spans="2:40" ht="22.5" customHeight="1" outlineLevel="1" x14ac:dyDescent="0.25">
      <c r="C11" s="482" t="s">
        <v>284</v>
      </c>
      <c r="D11" s="484" t="s">
        <v>251</v>
      </c>
      <c r="E11" s="486"/>
      <c r="F11" s="486"/>
      <c r="G11" s="486"/>
      <c r="H11" s="486"/>
      <c r="O11" s="105" t="s">
        <v>31</v>
      </c>
      <c r="P11" s="170"/>
      <c r="Q11" s="170"/>
      <c r="R11" s="170"/>
      <c r="S11" s="170"/>
      <c r="T11" s="170"/>
      <c r="U11" s="170"/>
      <c r="V11" s="170"/>
      <c r="W11" s="170"/>
      <c r="X11" s="170"/>
      <c r="Y11" s="170"/>
      <c r="Z11" s="170"/>
      <c r="AA11" s="170"/>
      <c r="AB11" s="170"/>
      <c r="AC11" s="170"/>
      <c r="AD11" s="170"/>
      <c r="AE11" s="171">
        <f t="shared" si="0"/>
        <v>0</v>
      </c>
      <c r="AF11" s="172"/>
      <c r="AG11" s="173"/>
    </row>
    <row r="12" spans="2:40" ht="22.5" customHeight="1" outlineLevel="1" x14ac:dyDescent="0.25">
      <c r="C12" s="483"/>
      <c r="D12" s="485"/>
      <c r="E12" s="487"/>
      <c r="F12" s="487"/>
      <c r="G12" s="487"/>
      <c r="H12" s="487"/>
      <c r="O12" s="105" t="s">
        <v>203</v>
      </c>
      <c r="P12" s="170"/>
      <c r="Q12" s="170"/>
      <c r="R12" s="170"/>
      <c r="S12" s="170"/>
      <c r="T12" s="170"/>
      <c r="U12" s="170"/>
      <c r="V12" s="170"/>
      <c r="W12" s="170"/>
      <c r="X12" s="170"/>
      <c r="Y12" s="170"/>
      <c r="Z12" s="170"/>
      <c r="AA12" s="170"/>
      <c r="AB12" s="170"/>
      <c r="AC12" s="170"/>
      <c r="AD12" s="170"/>
      <c r="AE12" s="171">
        <f t="shared" si="0"/>
        <v>0</v>
      </c>
      <c r="AF12" s="172"/>
      <c r="AG12" s="173"/>
    </row>
    <row r="13" spans="2:40" ht="22.5" customHeight="1" outlineLevel="1" x14ac:dyDescent="0.25">
      <c r="C13" s="487"/>
      <c r="D13" s="488"/>
      <c r="E13" s="487"/>
      <c r="F13" s="487"/>
      <c r="G13" s="487"/>
      <c r="H13" s="487"/>
      <c r="O13" s="106" t="s">
        <v>32</v>
      </c>
      <c r="P13" s="170"/>
      <c r="Q13" s="170"/>
      <c r="R13" s="170"/>
      <c r="S13" s="170"/>
      <c r="T13" s="170"/>
      <c r="U13" s="170"/>
      <c r="V13" s="170"/>
      <c r="W13" s="170"/>
      <c r="X13" s="170"/>
      <c r="Y13" s="170"/>
      <c r="Z13" s="170"/>
      <c r="AA13" s="170"/>
      <c r="AB13" s="170"/>
      <c r="AC13" s="170"/>
      <c r="AD13" s="170"/>
      <c r="AE13" s="171">
        <f t="shared" si="0"/>
        <v>0</v>
      </c>
      <c r="AF13" s="172"/>
      <c r="AG13" s="173"/>
    </row>
    <row r="14" spans="2:40" ht="18.75" customHeight="1" outlineLevel="1" x14ac:dyDescent="0.25">
      <c r="C14" s="487"/>
      <c r="D14" s="488"/>
      <c r="E14" s="487"/>
      <c r="F14" s="487"/>
      <c r="G14" s="487"/>
      <c r="H14" s="487"/>
    </row>
    <row r="15" spans="2:40" outlineLevel="1" x14ac:dyDescent="0.25">
      <c r="D15" s="174"/>
      <c r="E15" s="175"/>
      <c r="F15" s="49"/>
      <c r="G15" s="49"/>
      <c r="H15" s="176"/>
      <c r="I15" s="49"/>
      <c r="J15" s="49"/>
      <c r="K15" s="49"/>
      <c r="O15" s="177"/>
      <c r="P15" s="178"/>
      <c r="Q15" s="178"/>
      <c r="R15" s="178"/>
      <c r="S15" s="178"/>
      <c r="T15" s="178"/>
      <c r="U15" s="179"/>
      <c r="V15" s="179"/>
      <c r="W15" s="179"/>
      <c r="X15" s="179"/>
      <c r="Y15" s="179"/>
      <c r="Z15" s="179"/>
      <c r="AA15" s="179"/>
      <c r="AB15" s="179"/>
      <c r="AC15" s="179"/>
      <c r="AD15" s="179"/>
      <c r="AE15" s="180"/>
      <c r="AF15" s="181"/>
      <c r="AG15" s="182"/>
    </row>
    <row r="16" spans="2:40" ht="30" customHeight="1" outlineLevel="1" x14ac:dyDescent="0.5">
      <c r="B16" s="183" t="str">
        <f>INDEX(languages!B11:C11,1,MATCH('Liesmich Readme'!$A$5,languages!$B$2:$C$2,0))</f>
        <v>4. Eligible personnel costs per reporting period</v>
      </c>
      <c r="C16" s="184"/>
      <c r="E16" s="183"/>
      <c r="F16" s="183"/>
      <c r="G16" s="183"/>
      <c r="H16" s="183"/>
      <c r="I16" s="183"/>
      <c r="J16" s="183"/>
      <c r="K16" s="183"/>
      <c r="O16" s="489" t="str">
        <f>INDEX(languages!B12:C12,1,MATCH('Liesmich Readme'!$A$5,languages!$B$2:$C$2,0))</f>
        <v>5. Day-equivalents per work package &amp; eligible personnel costs</v>
      </c>
      <c r="P16" s="489"/>
      <c r="Q16" s="489"/>
      <c r="R16" s="489"/>
      <c r="S16" s="489"/>
      <c r="T16" s="489"/>
      <c r="U16" s="489"/>
      <c r="V16" s="489"/>
      <c r="W16" s="489"/>
      <c r="X16" s="489"/>
      <c r="Y16" s="489"/>
      <c r="Z16" s="489"/>
      <c r="AA16" s="489"/>
      <c r="AB16" s="489"/>
      <c r="AC16" s="489"/>
      <c r="AD16" s="489"/>
      <c r="AE16" s="489"/>
      <c r="AF16" s="489"/>
      <c r="AG16" s="489"/>
    </row>
    <row r="17" spans="1:33" ht="11.45" customHeight="1" outlineLevel="1" x14ac:dyDescent="0.5">
      <c r="B17" s="184"/>
      <c r="C17" s="183"/>
      <c r="D17" s="183"/>
      <c r="E17" s="183"/>
      <c r="F17" s="183"/>
      <c r="G17" s="183"/>
      <c r="H17" s="183"/>
      <c r="I17" s="183"/>
      <c r="J17" s="183"/>
      <c r="K17" s="183"/>
      <c r="O17" s="185"/>
      <c r="P17" s="185"/>
      <c r="Q17" s="185"/>
      <c r="R17" s="185"/>
      <c r="S17" s="185"/>
      <c r="T17" s="185"/>
      <c r="U17" s="185"/>
      <c r="V17" s="185"/>
      <c r="W17" s="185"/>
      <c r="X17" s="185"/>
      <c r="Y17" s="185"/>
      <c r="Z17" s="185"/>
      <c r="AA17" s="185"/>
      <c r="AB17" s="185"/>
      <c r="AC17" s="185"/>
      <c r="AD17" s="185"/>
      <c r="AE17" s="185"/>
      <c r="AF17" s="185"/>
      <c r="AG17" s="185"/>
    </row>
    <row r="18" spans="1:33" ht="11.45" customHeight="1" x14ac:dyDescent="0.25">
      <c r="E18" s="490" t="s">
        <v>285</v>
      </c>
      <c r="F18" s="491"/>
      <c r="G18" s="492" t="s">
        <v>286</v>
      </c>
      <c r="H18" s="493"/>
      <c r="I18" s="186"/>
      <c r="J18" s="186"/>
      <c r="K18" s="186"/>
      <c r="P18" s="187"/>
      <c r="U18" s="188"/>
    </row>
    <row r="19" spans="1:33" ht="36.75" customHeight="1" x14ac:dyDescent="0.25">
      <c r="B19" s="494" t="s">
        <v>287</v>
      </c>
      <c r="C19" s="495"/>
      <c r="D19" s="495"/>
      <c r="E19" s="189" t="s">
        <v>288</v>
      </c>
      <c r="F19" s="190" t="s">
        <v>289</v>
      </c>
      <c r="G19" s="191" t="s">
        <v>290</v>
      </c>
      <c r="H19" s="190" t="str">
        <f>IF($D$11="no","Check (costs total contract vs. calculated cost)","Check (costs EU project vs. calculated costs)")</f>
        <v>Check (costs total contract vs. calculated cost)</v>
      </c>
      <c r="I19" s="186"/>
      <c r="J19" s="186"/>
      <c r="K19" s="186"/>
      <c r="P19" s="68" t="s">
        <v>262</v>
      </c>
      <c r="Q19" s="68" t="s">
        <v>263</v>
      </c>
      <c r="R19" s="68" t="s">
        <v>264</v>
      </c>
      <c r="S19" s="68" t="s">
        <v>265</v>
      </c>
      <c r="T19" s="68" t="s">
        <v>266</v>
      </c>
      <c r="U19" s="68" t="s">
        <v>267</v>
      </c>
      <c r="V19" s="68" t="s">
        <v>268</v>
      </c>
      <c r="W19" s="68" t="s">
        <v>269</v>
      </c>
      <c r="X19" s="68" t="s">
        <v>270</v>
      </c>
      <c r="Y19" s="68" t="s">
        <v>271</v>
      </c>
      <c r="Z19" s="68" t="s">
        <v>272</v>
      </c>
      <c r="AA19" s="68" t="s">
        <v>273</v>
      </c>
      <c r="AB19" s="68" t="s">
        <v>274</v>
      </c>
      <c r="AC19" s="68" t="s">
        <v>275</v>
      </c>
      <c r="AD19" s="68" t="s">
        <v>276</v>
      </c>
      <c r="AE19" s="192" t="s">
        <v>277</v>
      </c>
      <c r="AF19" s="68" t="s">
        <v>291</v>
      </c>
    </row>
    <row r="20" spans="1:33" ht="19.5" customHeight="1" outlineLevel="1" x14ac:dyDescent="0.3">
      <c r="B20" s="496" t="str">
        <f>'Basic project data'!A12</f>
        <v>P1</v>
      </c>
      <c r="C20" s="496">
        <f>'Basic project data'!D12</f>
        <v>44652</v>
      </c>
      <c r="D20" s="498">
        <f>'Basic project data'!E12</f>
        <v>45016</v>
      </c>
      <c r="E20" s="500">
        <f>IFERROR(SUMIF(B54:B5000,O20,G54:G5000),0)</f>
        <v>70769.350000000006</v>
      </c>
      <c r="F20" s="502">
        <f>SUMIF(B54:B5000,O20,J54:J5000)</f>
        <v>7725.1332376853206</v>
      </c>
      <c r="G20" s="504">
        <f>IF($D$11="no",IF(SUMIF(C35:C48,B20,M35:M48)&lt;E20,SUMIF(C35:C48,B20,M35:M48),E20),IF(SUMIF(C35:C48,B20,M35:M48)&lt;F20,SUMIF(C35:C48,B20,M35:M48),F20))</f>
        <v>7751.7768627450969</v>
      </c>
      <c r="H20" s="506">
        <f>IF($D$11="no",IFERROR(-(E20-G20),0),IFERROR(-(F20-G20),0))</f>
        <v>-63017.573137254905</v>
      </c>
      <c r="I20" s="508"/>
      <c r="J20" s="509"/>
      <c r="K20" s="508"/>
      <c r="O20" s="96" t="s">
        <v>28</v>
      </c>
      <c r="P20" s="193">
        <f>IFERROR(SUMIF($C$35:$C$48,$O20,$K$35:$K$48)*(SUMIF($B$54:$B$5000,$O20,P$54:P$5000)/$H$2)/(SUMIF($C$35:$C$48,$O20,$J$35:$J$48)),"")</f>
        <v>0</v>
      </c>
      <c r="Q20" s="193">
        <f t="shared" ref="Q20:AD28" si="1">IFERROR(SUMIF($C$35:$C$48,$O20,$K$35:$K$48)*(SUMIF($B$54:$B$5000,$O20,Q$54:Q$5000)/$H$2)/(SUMIF($C$35:$C$48,$O20,$J$35:$J$48)),"")</f>
        <v>23.500000000000004</v>
      </c>
      <c r="R20" s="193">
        <f t="shared" si="1"/>
        <v>0</v>
      </c>
      <c r="S20" s="193">
        <f t="shared" si="1"/>
        <v>0</v>
      </c>
      <c r="T20" s="193">
        <f t="shared" si="1"/>
        <v>0</v>
      </c>
      <c r="U20" s="193">
        <f t="shared" si="1"/>
        <v>0</v>
      </c>
      <c r="V20" s="193">
        <f t="shared" si="1"/>
        <v>0</v>
      </c>
      <c r="W20" s="193">
        <f t="shared" si="1"/>
        <v>0</v>
      </c>
      <c r="X20" s="193">
        <f t="shared" si="1"/>
        <v>0</v>
      </c>
      <c r="Y20" s="193">
        <f t="shared" si="1"/>
        <v>0</v>
      </c>
      <c r="Z20" s="193">
        <f t="shared" si="1"/>
        <v>0</v>
      </c>
      <c r="AA20" s="193">
        <f t="shared" si="1"/>
        <v>0</v>
      </c>
      <c r="AB20" s="193">
        <f t="shared" si="1"/>
        <v>0</v>
      </c>
      <c r="AC20" s="193">
        <f t="shared" si="1"/>
        <v>0</v>
      </c>
      <c r="AD20" s="193">
        <f t="shared" si="1"/>
        <v>0</v>
      </c>
      <c r="AE20" s="194">
        <f>SUM(P20:AD20)</f>
        <v>23.500000000000004</v>
      </c>
      <c r="AF20" s="195">
        <f>ROUND(G20,2)</f>
        <v>7751.78</v>
      </c>
      <c r="AG20" s="198" t="str">
        <f>IF((AF20)=AF5+AF6,"no adjustment needed",IF(ISBLANK(AF5),"no adjustment needed","adjustment needed"))</f>
        <v>no adjustment needed</v>
      </c>
    </row>
    <row r="21" spans="1:33" ht="19.5" customHeight="1" outlineLevel="1" x14ac:dyDescent="0.3">
      <c r="B21" s="497"/>
      <c r="C21" s="497"/>
      <c r="D21" s="499"/>
      <c r="E21" s="501"/>
      <c r="F21" s="503"/>
      <c r="G21" s="505"/>
      <c r="H21" s="507"/>
      <c r="I21" s="508"/>
      <c r="J21" s="509"/>
      <c r="K21" s="508"/>
      <c r="O21" s="100" t="s">
        <v>95</v>
      </c>
      <c r="P21" s="196">
        <f>IFERROR(IF(OR((P5+P6)=P20,P5=0),0,$P20-P5-P6),"")</f>
        <v>0</v>
      </c>
      <c r="Q21" s="196">
        <f>IFERROR(IF(OR((Q5+Q6)=Q20,Q5=0),0,$Q20-Q5-Q6),"")</f>
        <v>0</v>
      </c>
      <c r="R21" s="196">
        <f>IFERROR(IF(OR((R5+R6)=R20,R5=0),0,$R20-R5-R6),"")</f>
        <v>0</v>
      </c>
      <c r="S21" s="196">
        <f>IFERROR(IF(OR((S5+S6)=S20,S5=0),0,$S20-S5-S6),"")</f>
        <v>0</v>
      </c>
      <c r="T21" s="196">
        <f>IFERROR(IF(OR((T5+T6)=T20,T5=0),0,$T20-T5-T6),"")</f>
        <v>0</v>
      </c>
      <c r="U21" s="196">
        <f>IFERROR(IF(OR((U5+U6)=U20,U5=0),0,$U20-U5-U6),"")</f>
        <v>0</v>
      </c>
      <c r="V21" s="196">
        <f>IFERROR(IF(OR((V5+V6)=V20,V5=0),0,$V20-V5-V6),"")</f>
        <v>0</v>
      </c>
      <c r="W21" s="196">
        <f>IFERROR(IF(OR((W5+W6)=W20,W5=0),0,$W20-W5-W6),"")</f>
        <v>0</v>
      </c>
      <c r="X21" s="196">
        <f>IFERROR(IF(OR((X5+X6)=X20,X5=0),0,$X20-X5-X6),"")</f>
        <v>0</v>
      </c>
      <c r="Y21" s="196">
        <f>IFERROR(IF(OR((Y5+Y6)=Y20,Y5=0),0,$Y20-Y5-Y6),"")</f>
        <v>0</v>
      </c>
      <c r="Z21" s="196">
        <f>IFERROR(IF(OR((Z5+Z6)=Z20,Z5=0),0,$Z20-Z5-Z6),"")</f>
        <v>0</v>
      </c>
      <c r="AA21" s="196">
        <f>IFERROR(IF(OR((AA5+AA6)=AA20,AA5=0),0,$AA20-AA5-AA6),"")</f>
        <v>0</v>
      </c>
      <c r="AB21" s="196">
        <f>IFERROR(IF(OR((AB5+AB6)=AB20,AB5=0),0,$AB20-AB5-AB6),"")</f>
        <v>0</v>
      </c>
      <c r="AC21" s="196">
        <f>IFERROR(IF(OR((AC5+AC6)=AC20,AC5=0),0,$AC20-AC5-AC6),"")</f>
        <v>0</v>
      </c>
      <c r="AD21" s="196">
        <f t="shared" ref="AD21:AE21" si="2">IFERROR(IF(OR((AD5+AD6)=AD20,AD5=0),0,AD20-AD5-AD6),"")</f>
        <v>0</v>
      </c>
      <c r="AE21" s="194">
        <f t="shared" si="2"/>
        <v>0</v>
      </c>
      <c r="AF21" s="197">
        <f>IFERROR(IF(OR(ISBLANK(AF5),AF6&lt;&gt;""),0,IF(OR((AF5+AF6)=AF20,ISBLANK(AF5)),0,AF20-AF5-AF6)),"")</f>
        <v>0</v>
      </c>
      <c r="AG21" s="439" t="str">
        <f>IF(AND($AG$20="adjustment needed",AF21&lt;&gt;0),"Only copy this row in table above!","")</f>
        <v/>
      </c>
    </row>
    <row r="22" spans="1:33" ht="19.5" customHeight="1" outlineLevel="1" x14ac:dyDescent="0.3">
      <c r="B22" s="510" t="str">
        <f>'Basic project data'!A13</f>
        <v>P2</v>
      </c>
      <c r="C22" s="510">
        <f>'Basic project data'!D13</f>
        <v>45017</v>
      </c>
      <c r="D22" s="512">
        <f>'Basic project data'!E13</f>
        <v>45747</v>
      </c>
      <c r="E22" s="500">
        <f>IFERROR(SUMIF(B54:B5000,O22,G54:G5000),0)</f>
        <v>144414.35999999999</v>
      </c>
      <c r="F22" s="502">
        <f>SUMIF(B54:B5000,O22,J54:J5000)</f>
        <v>0</v>
      </c>
      <c r="G22" s="504">
        <f>IF($D$11="no",IF(SUMIF(C35:C48,B22,M35:M48)&lt;E22,SUMIF(C35:C48,B22,M35:M48),E22),IF(SUMIF(C35:C48,B22,M35:M48)&lt;F22,SUMIF(C35:C48,B22,M35:M48),F22))</f>
        <v>0</v>
      </c>
      <c r="H22" s="506">
        <f t="shared" ref="H22:H28" si="3">IF($D$11="no",IFERROR(-(E22-G22),0),IFERROR(-(F22-G22),0))</f>
        <v>-144414.35999999999</v>
      </c>
      <c r="I22" s="508"/>
      <c r="J22" s="509"/>
      <c r="K22" s="508"/>
      <c r="O22" s="101" t="s">
        <v>29</v>
      </c>
      <c r="P22" s="193" t="str">
        <f>IFERROR(SUMIF($C$35:$C$48,$O22,$K$35:$K$48)*(SUMIF($B$54:$B$5000,$O22,P$54:P$5000)/$H$2)/(SUMIF($C$35:$C$48,$O22,$J$35:$J$48)),"")</f>
        <v/>
      </c>
      <c r="Q22" s="193" t="str">
        <f t="shared" si="1"/>
        <v/>
      </c>
      <c r="R22" s="193" t="str">
        <f t="shared" si="1"/>
        <v/>
      </c>
      <c r="S22" s="193" t="str">
        <f t="shared" si="1"/>
        <v/>
      </c>
      <c r="T22" s="193" t="str">
        <f t="shared" si="1"/>
        <v/>
      </c>
      <c r="U22" s="193" t="str">
        <f t="shared" si="1"/>
        <v/>
      </c>
      <c r="V22" s="193" t="str">
        <f t="shared" si="1"/>
        <v/>
      </c>
      <c r="W22" s="193" t="str">
        <f t="shared" si="1"/>
        <v/>
      </c>
      <c r="X22" s="193" t="str">
        <f t="shared" si="1"/>
        <v/>
      </c>
      <c r="Y22" s="193" t="str">
        <f t="shared" si="1"/>
        <v/>
      </c>
      <c r="Z22" s="193" t="str">
        <f t="shared" si="1"/>
        <v/>
      </c>
      <c r="AA22" s="193" t="str">
        <f t="shared" si="1"/>
        <v/>
      </c>
      <c r="AB22" s="193" t="str">
        <f t="shared" si="1"/>
        <v/>
      </c>
      <c r="AC22" s="193" t="str">
        <f t="shared" si="1"/>
        <v/>
      </c>
      <c r="AD22" s="193" t="str">
        <f t="shared" si="1"/>
        <v/>
      </c>
      <c r="AE22" s="194">
        <f>SUM(P22:AD22)</f>
        <v>0</v>
      </c>
      <c r="AF22" s="195">
        <f>ROUND(G22,2)</f>
        <v>0</v>
      </c>
      <c r="AG22" s="198" t="str">
        <f>IF((AF22)=AF7+AF8,"no adjustment needed",IF(ISBLANK(AF7),"no adjustment needed","adjustment needed"))</f>
        <v>no adjustment needed</v>
      </c>
    </row>
    <row r="23" spans="1:33" ht="19.5" customHeight="1" outlineLevel="1" x14ac:dyDescent="0.3">
      <c r="B23" s="511"/>
      <c r="C23" s="511"/>
      <c r="D23" s="513"/>
      <c r="E23" s="501"/>
      <c r="F23" s="503"/>
      <c r="G23" s="505"/>
      <c r="H23" s="507"/>
      <c r="I23" s="508"/>
      <c r="J23" s="509"/>
      <c r="K23" s="508"/>
      <c r="O23" s="102" t="s">
        <v>131</v>
      </c>
      <c r="P23" s="196">
        <f t="shared" ref="P23:AF23" si="4">IFERROR(IF(OR((P7+P8)=P22,P7=0),0,P22-P7-P8),"")</f>
        <v>0</v>
      </c>
      <c r="Q23" s="196">
        <f t="shared" si="4"/>
        <v>0</v>
      </c>
      <c r="R23" s="196">
        <f t="shared" si="4"/>
        <v>0</v>
      </c>
      <c r="S23" s="196">
        <f t="shared" si="4"/>
        <v>0</v>
      </c>
      <c r="T23" s="196">
        <f t="shared" si="4"/>
        <v>0</v>
      </c>
      <c r="U23" s="196">
        <f t="shared" si="4"/>
        <v>0</v>
      </c>
      <c r="V23" s="196">
        <f t="shared" si="4"/>
        <v>0</v>
      </c>
      <c r="W23" s="196">
        <f t="shared" si="4"/>
        <v>0</v>
      </c>
      <c r="X23" s="196">
        <f t="shared" si="4"/>
        <v>0</v>
      </c>
      <c r="Y23" s="196">
        <f t="shared" si="4"/>
        <v>0</v>
      </c>
      <c r="Z23" s="196">
        <f t="shared" si="4"/>
        <v>0</v>
      </c>
      <c r="AA23" s="196">
        <f t="shared" si="4"/>
        <v>0</v>
      </c>
      <c r="AB23" s="196">
        <f t="shared" si="4"/>
        <v>0</v>
      </c>
      <c r="AC23" s="196">
        <f t="shared" si="4"/>
        <v>0</v>
      </c>
      <c r="AD23" s="196">
        <f t="shared" si="4"/>
        <v>0</v>
      </c>
      <c r="AE23" s="194">
        <f t="shared" si="4"/>
        <v>0</v>
      </c>
      <c r="AF23" s="197">
        <f t="shared" si="4"/>
        <v>0</v>
      </c>
      <c r="AG23" s="439" t="str">
        <f>IF(AND($AG$22="adjustment needed",AF23&lt;&gt;0),"Only copy this row in table above!","")</f>
        <v/>
      </c>
    </row>
    <row r="24" spans="1:33" ht="19.5" customHeight="1" outlineLevel="1" x14ac:dyDescent="0.3">
      <c r="B24" s="514" t="str">
        <f>'Basic project data'!A14</f>
        <v>P3</v>
      </c>
      <c r="C24" s="514" t="str">
        <f>'Basic project data'!D14</f>
        <v/>
      </c>
      <c r="D24" s="516" t="str">
        <f>'Basic project data'!E14</f>
        <v/>
      </c>
      <c r="E24" s="500">
        <f>IFERROR(SUMIF(B54:B5000,O24,G54:G5000),0)</f>
        <v>0</v>
      </c>
      <c r="F24" s="502">
        <f>SUMIF(B54:B5000,O24,J54:J5000)</f>
        <v>0</v>
      </c>
      <c r="G24" s="504">
        <f>IF($D$11="no",IF(SUMIF(C35:C48,B24,M35:M48)&lt;E24,SUMIF(C35:C48,B24,M35:M48),E24),IF(SUMIF(C35:C48,B24,M35:M48)&lt;F24,SUMIF(C35:C48,B24,M35:M48),F24))</f>
        <v>0</v>
      </c>
      <c r="H24" s="506">
        <f t="shared" si="3"/>
        <v>0</v>
      </c>
      <c r="I24" s="508"/>
      <c r="J24" s="509"/>
      <c r="K24" s="508"/>
      <c r="O24" s="103" t="s">
        <v>30</v>
      </c>
      <c r="P24" s="193" t="str">
        <f>IFERROR(SUMIF($C$35:$C$48,$O24,$K$35:$K$48)*(SUMIF($B$54:$B$5000,$O24,P$54:P$5000)/$H$2)/(SUMIF($C$35:$C$48,$O24,$J$35:$J$48)),"")</f>
        <v/>
      </c>
      <c r="Q24" s="193" t="str">
        <f t="shared" si="1"/>
        <v/>
      </c>
      <c r="R24" s="193" t="str">
        <f t="shared" si="1"/>
        <v/>
      </c>
      <c r="S24" s="193" t="str">
        <f t="shared" si="1"/>
        <v/>
      </c>
      <c r="T24" s="193" t="str">
        <f t="shared" si="1"/>
        <v/>
      </c>
      <c r="U24" s="193" t="str">
        <f t="shared" si="1"/>
        <v/>
      </c>
      <c r="V24" s="193" t="str">
        <f t="shared" si="1"/>
        <v/>
      </c>
      <c r="W24" s="193" t="str">
        <f t="shared" si="1"/>
        <v/>
      </c>
      <c r="X24" s="193" t="str">
        <f t="shared" si="1"/>
        <v/>
      </c>
      <c r="Y24" s="193" t="str">
        <f t="shared" si="1"/>
        <v/>
      </c>
      <c r="Z24" s="193" t="str">
        <f t="shared" si="1"/>
        <v/>
      </c>
      <c r="AA24" s="193" t="str">
        <f t="shared" si="1"/>
        <v/>
      </c>
      <c r="AB24" s="193" t="str">
        <f t="shared" si="1"/>
        <v/>
      </c>
      <c r="AC24" s="193" t="str">
        <f t="shared" si="1"/>
        <v/>
      </c>
      <c r="AD24" s="193" t="str">
        <f t="shared" si="1"/>
        <v/>
      </c>
      <c r="AE24" s="194">
        <f>SUM(P24:AD24)</f>
        <v>0</v>
      </c>
      <c r="AF24" s="195">
        <f>ROUND(G24,2)</f>
        <v>0</v>
      </c>
      <c r="AG24" s="198" t="str">
        <f>IF((AF24)=AF9+AF10,"no adjustment needed",IF(ISBLANK(AF9),"no adjustment needed","adjustment needed"))</f>
        <v>no adjustment needed</v>
      </c>
    </row>
    <row r="25" spans="1:33" ht="19.5" customHeight="1" outlineLevel="1" x14ac:dyDescent="0.3">
      <c r="B25" s="515"/>
      <c r="C25" s="515"/>
      <c r="D25" s="517"/>
      <c r="E25" s="501"/>
      <c r="F25" s="503"/>
      <c r="G25" s="505"/>
      <c r="H25" s="507"/>
      <c r="I25" s="508"/>
      <c r="J25" s="509"/>
      <c r="K25" s="508"/>
      <c r="O25" s="104" t="s">
        <v>167</v>
      </c>
      <c r="P25" s="196">
        <f t="shared" ref="P25:AF25" si="5">IFERROR(IF(OR((P9+P10)=P24,P9=0),0,P24-P9-P10),"")</f>
        <v>0</v>
      </c>
      <c r="Q25" s="196">
        <f t="shared" si="5"/>
        <v>0</v>
      </c>
      <c r="R25" s="196">
        <f t="shared" si="5"/>
        <v>0</v>
      </c>
      <c r="S25" s="196">
        <f t="shared" si="5"/>
        <v>0</v>
      </c>
      <c r="T25" s="196">
        <f t="shared" si="5"/>
        <v>0</v>
      </c>
      <c r="U25" s="196">
        <f t="shared" si="5"/>
        <v>0</v>
      </c>
      <c r="V25" s="196">
        <f t="shared" si="5"/>
        <v>0</v>
      </c>
      <c r="W25" s="196">
        <f t="shared" si="5"/>
        <v>0</v>
      </c>
      <c r="X25" s="196">
        <f t="shared" si="5"/>
        <v>0</v>
      </c>
      <c r="Y25" s="196">
        <f t="shared" si="5"/>
        <v>0</v>
      </c>
      <c r="Z25" s="196">
        <f t="shared" si="5"/>
        <v>0</v>
      </c>
      <c r="AA25" s="196">
        <f t="shared" si="5"/>
        <v>0</v>
      </c>
      <c r="AB25" s="196">
        <f t="shared" si="5"/>
        <v>0</v>
      </c>
      <c r="AC25" s="196">
        <f t="shared" si="5"/>
        <v>0</v>
      </c>
      <c r="AD25" s="196">
        <f t="shared" si="5"/>
        <v>0</v>
      </c>
      <c r="AE25" s="194">
        <f t="shared" si="5"/>
        <v>0</v>
      </c>
      <c r="AF25" s="197">
        <f t="shared" si="5"/>
        <v>0</v>
      </c>
      <c r="AG25" s="439" t="str">
        <f>IF(AND($AG$24="adjustment needed",AF25&lt;&gt;0),"Only copy this row in table above!","")</f>
        <v/>
      </c>
    </row>
    <row r="26" spans="1:33" ht="19.5" customHeight="1" outlineLevel="1" x14ac:dyDescent="0.3">
      <c r="B26" s="518" t="str">
        <f>'Basic project data'!A15</f>
        <v>P4</v>
      </c>
      <c r="C26" s="518" t="str">
        <f>'Basic project data'!D15</f>
        <v/>
      </c>
      <c r="D26" s="520" t="str">
        <f>'Basic project data'!E15</f>
        <v/>
      </c>
      <c r="E26" s="500">
        <f>IFERROR(SUMIF(B54:B5000,O26,G54:G5000),0)</f>
        <v>0</v>
      </c>
      <c r="F26" s="502">
        <f>SUMIF(B54:B5000,O26,J54:J5000)</f>
        <v>0</v>
      </c>
      <c r="G26" s="504">
        <f>IF($D$11="no",IF(SUMIF(C35:C48,B26,M35:M48)&lt;E26,SUMIF(C35:C48,B26,M35:M48),E26),IF(SUMIF(C35:C48,B26,M35:M48)&lt;F26,SUMIF(C35:C48,B26,M35:M48),F26))</f>
        <v>0</v>
      </c>
      <c r="H26" s="506">
        <f t="shared" si="3"/>
        <v>0</v>
      </c>
      <c r="I26" s="508"/>
      <c r="J26" s="509"/>
      <c r="K26" s="508"/>
      <c r="O26" s="105" t="s">
        <v>31</v>
      </c>
      <c r="P26" s="193" t="str">
        <f>IFERROR(SUMIF($C$35:$C$48,$O26,$K$35:$K$48)*(SUMIF($B$54:$B$5000,$O26,P$54:P$5000)/$H$2)/(SUMIF($C$35:$C$48,$O26,$J$35:$J$48)),"")</f>
        <v/>
      </c>
      <c r="Q26" s="193" t="str">
        <f t="shared" si="1"/>
        <v/>
      </c>
      <c r="R26" s="193" t="str">
        <f t="shared" si="1"/>
        <v/>
      </c>
      <c r="S26" s="193" t="str">
        <f t="shared" si="1"/>
        <v/>
      </c>
      <c r="T26" s="193" t="str">
        <f t="shared" si="1"/>
        <v/>
      </c>
      <c r="U26" s="193" t="str">
        <f t="shared" si="1"/>
        <v/>
      </c>
      <c r="V26" s="193" t="str">
        <f t="shared" si="1"/>
        <v/>
      </c>
      <c r="W26" s="193" t="str">
        <f t="shared" si="1"/>
        <v/>
      </c>
      <c r="X26" s="193" t="str">
        <f t="shared" si="1"/>
        <v/>
      </c>
      <c r="Y26" s="193" t="str">
        <f t="shared" si="1"/>
        <v/>
      </c>
      <c r="Z26" s="193" t="str">
        <f t="shared" si="1"/>
        <v/>
      </c>
      <c r="AA26" s="193" t="str">
        <f t="shared" si="1"/>
        <v/>
      </c>
      <c r="AB26" s="193" t="str">
        <f t="shared" si="1"/>
        <v/>
      </c>
      <c r="AC26" s="193" t="str">
        <f t="shared" si="1"/>
        <v/>
      </c>
      <c r="AD26" s="193" t="str">
        <f t="shared" si="1"/>
        <v/>
      </c>
      <c r="AE26" s="194">
        <f>SUM(P26:AD26)</f>
        <v>0</v>
      </c>
      <c r="AF26" s="195">
        <f>ROUND(G26,2)</f>
        <v>0</v>
      </c>
      <c r="AG26" s="198" t="str">
        <f>IF((AF26)=AF11+AF12,"no adjustment needed",IF(ISBLANK(AF11),"no adjustment needed","adjustment needed"))</f>
        <v>no adjustment needed</v>
      </c>
    </row>
    <row r="27" spans="1:33" ht="19.5" customHeight="1" outlineLevel="1" x14ac:dyDescent="0.3">
      <c r="B27" s="519"/>
      <c r="C27" s="519"/>
      <c r="D27" s="521"/>
      <c r="E27" s="501"/>
      <c r="F27" s="503"/>
      <c r="G27" s="505"/>
      <c r="H27" s="507"/>
      <c r="I27" s="508"/>
      <c r="J27" s="509"/>
      <c r="K27" s="508"/>
      <c r="O27" s="105" t="s">
        <v>203</v>
      </c>
      <c r="P27" s="196">
        <f t="shared" ref="P27:AE27" si="6">IFERROR(IF(OR((P11+P12)=P26,P11=0),0,P26-P11-P12),"")</f>
        <v>0</v>
      </c>
      <c r="Q27" s="196">
        <f t="shared" si="6"/>
        <v>0</v>
      </c>
      <c r="R27" s="196">
        <f t="shared" si="6"/>
        <v>0</v>
      </c>
      <c r="S27" s="196">
        <f t="shared" si="6"/>
        <v>0</v>
      </c>
      <c r="T27" s="196">
        <f t="shared" si="6"/>
        <v>0</v>
      </c>
      <c r="U27" s="196">
        <f t="shared" si="6"/>
        <v>0</v>
      </c>
      <c r="V27" s="196">
        <f t="shared" si="6"/>
        <v>0</v>
      </c>
      <c r="W27" s="196">
        <f t="shared" si="6"/>
        <v>0</v>
      </c>
      <c r="X27" s="196">
        <f t="shared" si="6"/>
        <v>0</v>
      </c>
      <c r="Y27" s="196">
        <f t="shared" si="6"/>
        <v>0</v>
      </c>
      <c r="Z27" s="196">
        <f t="shared" si="6"/>
        <v>0</v>
      </c>
      <c r="AA27" s="196">
        <f t="shared" si="6"/>
        <v>0</v>
      </c>
      <c r="AB27" s="196">
        <f t="shared" si="6"/>
        <v>0</v>
      </c>
      <c r="AC27" s="196">
        <f t="shared" si="6"/>
        <v>0</v>
      </c>
      <c r="AD27" s="196">
        <f t="shared" si="6"/>
        <v>0</v>
      </c>
      <c r="AE27" s="194">
        <f t="shared" si="6"/>
        <v>0</v>
      </c>
      <c r="AF27" s="197">
        <f>IFERROR(IF(OR((AF11+AF13)=AF26,AF11=0),0,AF26-AF11-AF13),"")</f>
        <v>0</v>
      </c>
      <c r="AG27" s="441" t="str">
        <f>IF(AND($AG$26="adjustment needed",AF27&lt;&gt;0),"Only copy this row in table above!","")</f>
        <v/>
      </c>
    </row>
    <row r="28" spans="1:33" ht="19.5" customHeight="1" outlineLevel="1" x14ac:dyDescent="0.3">
      <c r="B28" s="522" t="str">
        <f>'Basic project data'!A16</f>
        <v>P5</v>
      </c>
      <c r="C28" s="522" t="str">
        <f>'Basic project data'!D16</f>
        <v/>
      </c>
      <c r="D28" s="524" t="str">
        <f>'Basic project data'!E16</f>
        <v/>
      </c>
      <c r="E28" s="500">
        <f>IFERROR(SUMIF(B54:B5000,O28,G54:G5000),0)</f>
        <v>0</v>
      </c>
      <c r="F28" s="502">
        <f>SUMIF(B54:B5000,O28,J54:J5000)</f>
        <v>0</v>
      </c>
      <c r="G28" s="504">
        <f>IF($D$11="no",IF(SUMIF(C35:C48,B28,M35:M48)&lt;E28,SUMIF(C35:C48,B28,M35:M48),E28),IF(SUMIF(C35:C48,B28,M35:M48)&lt;F28,SUMIF(C35:C48,B28,M35:M48),F28))</f>
        <v>0</v>
      </c>
      <c r="H28" s="506">
        <f t="shared" si="3"/>
        <v>0</v>
      </c>
      <c r="I28" s="508"/>
      <c r="J28" s="509"/>
      <c r="K28" s="508"/>
      <c r="O28" s="199" t="s">
        <v>32</v>
      </c>
      <c r="P28" s="193" t="str">
        <f>IFERROR(SUMIF($C$35:$C$48,$O28,$K$35:$K$48)*(SUMIF($B$54:$B$5000,$O28,P$54:P$5000)/$H$2)/(SUMIF($C$35:$C$48,$O28,$J$35:$J$48)),"")</f>
        <v/>
      </c>
      <c r="Q28" s="193" t="str">
        <f t="shared" si="1"/>
        <v/>
      </c>
      <c r="R28" s="193" t="str">
        <f t="shared" si="1"/>
        <v/>
      </c>
      <c r="S28" s="193" t="str">
        <f t="shared" si="1"/>
        <v/>
      </c>
      <c r="T28" s="193" t="str">
        <f t="shared" si="1"/>
        <v/>
      </c>
      <c r="U28" s="193" t="str">
        <f t="shared" si="1"/>
        <v/>
      </c>
      <c r="V28" s="193" t="str">
        <f t="shared" si="1"/>
        <v/>
      </c>
      <c r="W28" s="193" t="str">
        <f t="shared" si="1"/>
        <v/>
      </c>
      <c r="X28" s="193" t="str">
        <f t="shared" si="1"/>
        <v/>
      </c>
      <c r="Y28" s="193" t="str">
        <f t="shared" si="1"/>
        <v/>
      </c>
      <c r="Z28" s="193" t="str">
        <f t="shared" si="1"/>
        <v/>
      </c>
      <c r="AA28" s="193" t="str">
        <f t="shared" si="1"/>
        <v/>
      </c>
      <c r="AB28" s="193" t="str">
        <f t="shared" si="1"/>
        <v/>
      </c>
      <c r="AC28" s="193" t="str">
        <f t="shared" si="1"/>
        <v/>
      </c>
      <c r="AD28" s="193" t="str">
        <f t="shared" si="1"/>
        <v/>
      </c>
      <c r="AE28" s="194">
        <f>SUM(P28:AD28)</f>
        <v>0</v>
      </c>
      <c r="AF28" s="195">
        <f>ROUND(G28,2)</f>
        <v>0</v>
      </c>
      <c r="AG28" s="442"/>
    </row>
    <row r="29" spans="1:33" ht="19.5" customHeight="1" outlineLevel="1" x14ac:dyDescent="0.3">
      <c r="B29" s="523"/>
      <c r="C29" s="523"/>
      <c r="D29" s="525"/>
      <c r="E29" s="526"/>
      <c r="F29" s="503"/>
      <c r="G29" s="505"/>
      <c r="H29" s="507"/>
      <c r="I29" s="508"/>
      <c r="J29" s="509"/>
      <c r="K29" s="508"/>
      <c r="O29" s="200"/>
      <c r="P29" s="179"/>
      <c r="Q29" s="179"/>
      <c r="R29" s="179"/>
      <c r="S29" s="179"/>
      <c r="T29" s="179"/>
      <c r="U29" s="179"/>
      <c r="V29" s="179"/>
      <c r="W29" s="179"/>
      <c r="X29" s="179"/>
      <c r="Y29" s="179"/>
      <c r="Z29" s="179"/>
      <c r="AA29" s="179"/>
      <c r="AB29" s="179"/>
      <c r="AC29" s="179"/>
      <c r="AD29" s="179"/>
      <c r="AE29" s="201"/>
      <c r="AF29" s="202"/>
    </row>
    <row r="30" spans="1:33" ht="15" customHeight="1" outlineLevel="1" x14ac:dyDescent="0.25">
      <c r="B30" s="527" t="s">
        <v>56</v>
      </c>
      <c r="C30" s="528"/>
      <c r="D30" s="528"/>
      <c r="E30" s="203">
        <f>SUM(E20:E29)</f>
        <v>215183.71</v>
      </c>
      <c r="F30" s="204">
        <f>SUM(F20:F29)</f>
        <v>7725.1332376853206</v>
      </c>
      <c r="G30" s="205">
        <f>SUM(G20:G29)</f>
        <v>7751.7768627450969</v>
      </c>
      <c r="H30" s="206">
        <f>SUM(H20:H28)</f>
        <v>-207431.93313725491</v>
      </c>
      <c r="I30" s="207"/>
      <c r="J30" s="208"/>
      <c r="K30" s="209"/>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0"/>
      <c r="B31" s="210"/>
      <c r="C31" s="210"/>
      <c r="D31" s="210"/>
      <c r="E31" s="211"/>
      <c r="F31" s="212"/>
      <c r="G31" s="213"/>
      <c r="H31" s="181"/>
      <c r="K31" s="214"/>
      <c r="O31" s="177"/>
      <c r="P31" s="177"/>
      <c r="Q31" s="177"/>
      <c r="R31" s="177"/>
      <c r="S31" s="177"/>
      <c r="T31" s="177"/>
      <c r="U31" s="177"/>
      <c r="V31" s="177"/>
      <c r="W31" s="177"/>
      <c r="X31" s="177"/>
      <c r="Y31" s="177"/>
      <c r="Z31" s="177"/>
      <c r="AA31" s="177"/>
      <c r="AB31" s="177"/>
      <c r="AC31" s="177"/>
      <c r="AD31" s="177"/>
      <c r="AE31" s="177"/>
      <c r="AF31" s="177"/>
    </row>
    <row r="32" spans="1:33" ht="49.5" customHeight="1" x14ac:dyDescent="0.5">
      <c r="B32" s="529" t="str">
        <f>INDEX(languages!B10:C10,1,MATCH('Liesmich Readme'!$A$5,languages!$B$2:$C$2,0))</f>
        <v>3. Daily-rate &amp; capping per calendar year</v>
      </c>
      <c r="C32" s="529"/>
      <c r="D32" s="529"/>
      <c r="E32" s="529"/>
      <c r="F32" s="529"/>
      <c r="G32" s="529"/>
      <c r="H32" s="529"/>
      <c r="I32" s="529"/>
      <c r="J32" s="215"/>
      <c r="L32" s="216"/>
      <c r="M32" s="216"/>
    </row>
    <row r="33" spans="2:25" ht="16.5" customHeight="1" x14ac:dyDescent="0.25">
      <c r="D33" s="490" t="s">
        <v>288</v>
      </c>
      <c r="E33" s="530"/>
      <c r="F33" s="491"/>
      <c r="G33" s="490" t="s">
        <v>292</v>
      </c>
      <c r="H33" s="491"/>
      <c r="I33" s="531" t="s">
        <v>293</v>
      </c>
      <c r="J33" s="532"/>
      <c r="K33" s="532"/>
      <c r="L33" s="533"/>
    </row>
    <row r="34" spans="2:25" ht="90.75" customHeight="1" x14ac:dyDescent="0.25">
      <c r="B34" s="68" t="s">
        <v>294</v>
      </c>
      <c r="C34" s="217" t="s">
        <v>295</v>
      </c>
      <c r="D34" s="189" t="s">
        <v>296</v>
      </c>
      <c r="E34" s="218" t="s">
        <v>297</v>
      </c>
      <c r="F34" s="190" t="s">
        <v>298</v>
      </c>
      <c r="G34" s="219" t="s">
        <v>299</v>
      </c>
      <c r="H34" s="190" t="s">
        <v>297</v>
      </c>
      <c r="I34" s="217" t="s">
        <v>300</v>
      </c>
      <c r="J34" s="220" t="s">
        <v>301</v>
      </c>
      <c r="K34" s="221" t="str">
        <f>IF($D$11="no","Day-equivalents to be reported after ceiling and capping to total project (rounded)","Day-equivalents to be reported after ceiling and capping to EU project (rounded)")</f>
        <v>Day-equivalents to be reported after ceiling and capping to total project (rounded)</v>
      </c>
      <c r="L34" s="222" t="s">
        <v>302</v>
      </c>
      <c r="M34" s="223" t="s">
        <v>303</v>
      </c>
      <c r="N34" s="224"/>
      <c r="O34" s="186"/>
      <c r="Q34" s="186"/>
      <c r="W34" s="225"/>
      <c r="X34" s="224"/>
      <c r="Y34" s="224"/>
    </row>
    <row r="35" spans="2:25" ht="15" customHeight="1" outlineLevel="1" x14ac:dyDescent="0.25">
      <c r="B35" s="534">
        <f>IF('Basic project data'!C5=0,0,DATE(YEAR('Basic project data'!C5),1,1))</f>
        <v>44562</v>
      </c>
      <c r="C35" s="226" t="str">
        <f>IFERROR(INDEX(B54:B65,MATCH("P*",B54:B65,0)),"")</f>
        <v>P1</v>
      </c>
      <c r="D35" s="227">
        <f>IF($C35="","",SUMIF(B54:B65,C35,G54:G65))</f>
        <v>53774.559999999998</v>
      </c>
      <c r="E35" s="228">
        <f>MROUND(SUMIF(B54:B65,C35,F54:F65),0.5)</f>
        <v>161.5</v>
      </c>
      <c r="F35" s="229">
        <f t="shared" ref="F35:F48" si="7">IF(C35="","",IFERROR(D35/E35,0))</f>
        <v>332.96941176470585</v>
      </c>
      <c r="G35" s="227">
        <f>IF($B35="","",SUMIF(B54:B65,C35,J54:J65))</f>
        <v>6496.964131994263</v>
      </c>
      <c r="H35" s="230">
        <f>MROUND(SUMIF(B54:B65,C35,I54:I65),0.5)</f>
        <v>19.5</v>
      </c>
      <c r="I35" s="231">
        <f t="shared" ref="I35:I48" si="8">IF(C35="",0,IF($D$11="no",E35,H35))</f>
        <v>161.5</v>
      </c>
      <c r="J35" s="232">
        <f>IFERROR(SUMIF($B54:$B65,$C35,$AE54:$AE65)/$H$2,0)</f>
        <v>19.512195121951223</v>
      </c>
      <c r="K35" s="233">
        <f t="shared" ref="K35:K48" si="9">IFERROR(IF(C35="",0,(IF(I35&lt;J35,MROUND(I35,0.5),MROUND(J35,0.5)))),"")</f>
        <v>19.5</v>
      </c>
      <c r="L35" s="234">
        <f t="shared" ref="L35:L48" si="10">-IFERROR(I35-J35,"")</f>
        <v>-141.98780487804879</v>
      </c>
      <c r="M35" s="235">
        <f t="shared" ref="M35:M48" si="11">IFERROR(IF($D$11="no",IF(F35*K35&gt;D35,D35,F35*K35),IF(F35*K35&gt;G35,G35,K35*F35)),"")</f>
        <v>6492.9035294117639</v>
      </c>
      <c r="N35" s="236"/>
      <c r="O35" s="236"/>
      <c r="Q35" s="237"/>
      <c r="W35" s="179"/>
      <c r="X35" s="179"/>
      <c r="Y35" s="238"/>
    </row>
    <row r="36" spans="2:25" ht="15" customHeight="1" outlineLevel="1" x14ac:dyDescent="0.25">
      <c r="B36" s="535"/>
      <c r="C36" s="239" t="str">
        <f>IF(IFERROR(INDEX(B54:B65,MATCH("P*",B54:B65,-1)),"")=C35,"",IFERROR(INDEX(B54:B65,MATCH("P*",B54:B65,-1)),""))</f>
        <v/>
      </c>
      <c r="D36" s="240">
        <f>IF($C35="","",SUMIF(B54:B65,C36,G54:G65))</f>
        <v>0</v>
      </c>
      <c r="E36" s="241">
        <f>MROUND(SUMIF(B54:B65,C36,F54:F65),0.5)</f>
        <v>0</v>
      </c>
      <c r="F36" s="242" t="str">
        <f t="shared" si="7"/>
        <v/>
      </c>
      <c r="G36" s="240">
        <f>IF($B35="","",SUMIF(B54:B65,C36,J54:J65))</f>
        <v>0</v>
      </c>
      <c r="H36" s="243">
        <f>MROUND(SUMIF(B54:B65,C36,I54:I65),0.5)</f>
        <v>0</v>
      </c>
      <c r="I36" s="244">
        <f t="shared" si="8"/>
        <v>0</v>
      </c>
      <c r="J36" s="245">
        <f>IFERROR(SUMIF($B54:$B65,$C36,$AE54:$AE65)/$H$2,0)</f>
        <v>0</v>
      </c>
      <c r="K36" s="246">
        <f t="shared" si="9"/>
        <v>0</v>
      </c>
      <c r="L36" s="247">
        <f t="shared" si="10"/>
        <v>0</v>
      </c>
      <c r="M36" s="248" t="str">
        <f t="shared" si="11"/>
        <v/>
      </c>
      <c r="N36" s="236"/>
      <c r="O36" s="236"/>
      <c r="Q36" s="237"/>
      <c r="W36" s="179"/>
      <c r="X36" s="179"/>
      <c r="Y36" s="238"/>
    </row>
    <row r="37" spans="2:25" ht="18.75" outlineLevel="1" x14ac:dyDescent="0.25">
      <c r="B37" s="534">
        <f>IFERROR(IF(EDATE(B35,12)&lt;=(DATE(YEAR('Basic project data'!$C$6),1,1)),EDATE(B35,12),""),"")</f>
        <v>44927</v>
      </c>
      <c r="C37" s="226" t="str">
        <f>IFERROR(INDEX(B69:B80,MATCH("P*",B69:B80,0)),"")</f>
        <v>P1</v>
      </c>
      <c r="D37" s="227">
        <f>IF($C37="","",SUMIF(B69:B80,C37,G69:G80))</f>
        <v>16994.79</v>
      </c>
      <c r="E37" s="228">
        <f>MROUND(SUMIF(B69:B80,C37,F69:F80),0.5)</f>
        <v>54</v>
      </c>
      <c r="F37" s="229">
        <f t="shared" si="7"/>
        <v>314.71833333333336</v>
      </c>
      <c r="G37" s="227">
        <f>IF($B35="","",SUMIF(B69:B80,C37,J69:J80))</f>
        <v>1228.1691056910572</v>
      </c>
      <c r="H37" s="230">
        <f>MROUND(SUMIF(B69:B80,C37,I69:I80),0.5)</f>
        <v>4</v>
      </c>
      <c r="I37" s="231">
        <f t="shared" si="8"/>
        <v>54</v>
      </c>
      <c r="J37" s="232">
        <f>IFERROR(SUMIF($B69:$B80,$C37,$AE69:$AE80)/$H$2,0)</f>
        <v>3.9024390243902443</v>
      </c>
      <c r="K37" s="233">
        <f t="shared" si="9"/>
        <v>4</v>
      </c>
      <c r="L37" s="234">
        <f t="shared" si="10"/>
        <v>-50.097560975609753</v>
      </c>
      <c r="M37" s="235">
        <f t="shared" si="11"/>
        <v>1258.8733333333334</v>
      </c>
      <c r="N37" s="236"/>
      <c r="O37" s="236"/>
      <c r="Q37" s="237"/>
      <c r="W37" s="179"/>
      <c r="X37" s="179"/>
      <c r="Y37" s="238"/>
    </row>
    <row r="38" spans="2:25" ht="18.75" outlineLevel="1" x14ac:dyDescent="0.25">
      <c r="B38" s="535"/>
      <c r="C38" s="239" t="str">
        <f>IF(IFERROR(INDEX(B69:B80,MATCH("P*",B69:B80,-1)),"")=C37,"",IFERROR(INDEX(B69:B80,MATCH("P*",B69:B80,-1)),""))</f>
        <v>P2</v>
      </c>
      <c r="D38" s="240">
        <f>IF($C37="","",SUMIF(B69:B80,C38,G69:G80))</f>
        <v>55212.39</v>
      </c>
      <c r="E38" s="241">
        <f>MROUND(SUMIF(B69:B80,C38,F69:F80),0.5)</f>
        <v>161.5</v>
      </c>
      <c r="F38" s="242">
        <f t="shared" si="7"/>
        <v>341.87238390092881</v>
      </c>
      <c r="G38" s="240">
        <f>IF($B35="","",SUMIF(B69:B80,C38,J69:J80))</f>
        <v>0</v>
      </c>
      <c r="H38" s="243">
        <f>MROUND(SUMIF(B69:B80,C38,I69:I80),0.5)</f>
        <v>0</v>
      </c>
      <c r="I38" s="244">
        <f t="shared" si="8"/>
        <v>161.5</v>
      </c>
      <c r="J38" s="245">
        <f>IFERROR(SUMIF($B69:$B80,$C38,$AE69:$AE80)/$H$2,0)</f>
        <v>0</v>
      </c>
      <c r="K38" s="246">
        <f t="shared" si="9"/>
        <v>0</v>
      </c>
      <c r="L38" s="247">
        <f t="shared" si="10"/>
        <v>-161.5</v>
      </c>
      <c r="M38" s="248">
        <f t="shared" si="11"/>
        <v>0</v>
      </c>
      <c r="N38" s="236"/>
      <c r="O38" s="236"/>
      <c r="Q38" s="237"/>
      <c r="W38" s="179"/>
      <c r="X38" s="179"/>
      <c r="Y38" s="238"/>
    </row>
    <row r="39" spans="2:25" ht="18.75" outlineLevel="1" x14ac:dyDescent="0.25">
      <c r="B39" s="534">
        <f>IFERROR(IF(EDATE(B37,12)&lt;=(DATE(YEAR('Basic project data'!$C$6),1,1)),EDATE(B37,12),""),"")</f>
        <v>45292</v>
      </c>
      <c r="C39" s="226" t="str">
        <f>IFERROR(INDEX(B84:B95,MATCH("P*",B84:B95,0)),"")</f>
        <v>P2</v>
      </c>
      <c r="D39" s="227">
        <f>IF($C39="","",SUMIF(B84:B95,C39,G84:G95))</f>
        <v>72207.180000000008</v>
      </c>
      <c r="E39" s="228">
        <f>MROUND(SUMIF(B84:B95,C39,F84:F95),0.5)</f>
        <v>215</v>
      </c>
      <c r="F39" s="229">
        <f t="shared" si="7"/>
        <v>335.84734883720932</v>
      </c>
      <c r="G39" s="227">
        <f>IF($B35="","",SUMIF(B84:B95,C39,J84:J95))</f>
        <v>0</v>
      </c>
      <c r="H39" s="230">
        <f>MROUND(SUMIF(B84:B95,C39,I84:I95),0.5)</f>
        <v>0</v>
      </c>
      <c r="I39" s="231">
        <f t="shared" si="8"/>
        <v>215</v>
      </c>
      <c r="J39" s="232">
        <f>IFERROR(SUMIF($B84:$B95,$C39,$AE84:$AE95)/$H$2,0)</f>
        <v>0</v>
      </c>
      <c r="K39" s="233">
        <f t="shared" si="9"/>
        <v>0</v>
      </c>
      <c r="L39" s="234">
        <f t="shared" si="10"/>
        <v>-215</v>
      </c>
      <c r="M39" s="235">
        <f t="shared" si="11"/>
        <v>0</v>
      </c>
      <c r="N39" s="236"/>
      <c r="O39" s="236"/>
      <c r="Q39" s="237"/>
      <c r="W39" s="179"/>
      <c r="X39" s="179"/>
      <c r="Y39" s="238"/>
    </row>
    <row r="40" spans="2:25" ht="18.75" outlineLevel="1" x14ac:dyDescent="0.25">
      <c r="B40" s="535"/>
      <c r="C40" s="239" t="str">
        <f>IF(IFERROR(INDEX(B84:B95,MATCH("P*",B84:B95,-1)),"")=C39,"",IFERROR(INDEX(B84:B95,MATCH("P*",B84:B95,-1)),""))</f>
        <v/>
      </c>
      <c r="D40" s="240">
        <f>IF($C39="","",SUMIF(B84:B95,C40,G84:G95))</f>
        <v>0</v>
      </c>
      <c r="E40" s="241">
        <f>MROUND(SUMIF(B84:B95,C40,F84:F95),0.5)</f>
        <v>0</v>
      </c>
      <c r="F40" s="242" t="str">
        <f t="shared" si="7"/>
        <v/>
      </c>
      <c r="G40" s="240">
        <f>IF($B35="","",SUMIF(B84:B95,C40,J84:J95))</f>
        <v>0</v>
      </c>
      <c r="H40" s="243">
        <f>MROUND(SUMIF(B84:B95,C40,I84:I95),0.5)</f>
        <v>0</v>
      </c>
      <c r="I40" s="244">
        <f t="shared" si="8"/>
        <v>0</v>
      </c>
      <c r="J40" s="245">
        <f>IFERROR(SUMIF($B84:$B95,$C40,$AE84:$AE95)/$H$2,0)</f>
        <v>0</v>
      </c>
      <c r="K40" s="246">
        <f t="shared" si="9"/>
        <v>0</v>
      </c>
      <c r="L40" s="247">
        <f t="shared" si="10"/>
        <v>0</v>
      </c>
      <c r="M40" s="248" t="str">
        <f t="shared" si="11"/>
        <v/>
      </c>
      <c r="N40" s="236"/>
      <c r="O40" s="236"/>
      <c r="Q40" s="237"/>
      <c r="W40" s="179"/>
      <c r="X40" s="179"/>
      <c r="Y40" s="238"/>
    </row>
    <row r="41" spans="2:25" ht="18.75" outlineLevel="1" x14ac:dyDescent="0.25">
      <c r="B41" s="534">
        <f>IFERROR(IF(EDATE(B39,12)&lt;=(DATE(YEAR('Basic project data'!$C$6),1,1)),EDATE(B39,12),""),"")</f>
        <v>45658</v>
      </c>
      <c r="C41" s="226" t="str">
        <f>IFERROR(INDEX(B99:B110,MATCH("P*",B99:B110,0)),"")</f>
        <v>P2</v>
      </c>
      <c r="D41" s="227">
        <f>IF($C41="","",SUMIF(B99:B110,C41,G99:G110))</f>
        <v>16994.79</v>
      </c>
      <c r="E41" s="228">
        <f>MROUND(SUMIF(B99:B110,C41,F99:F110),0.5)</f>
        <v>54</v>
      </c>
      <c r="F41" s="229">
        <f t="shared" si="7"/>
        <v>314.71833333333336</v>
      </c>
      <c r="G41" s="227">
        <f>IF($B35="","",SUMIF(B99:B110,C41,J99:J110))</f>
        <v>0</v>
      </c>
      <c r="H41" s="230">
        <f>MROUND(SUMIF(B99:B110,C41,I99:I110),0.5)</f>
        <v>0</v>
      </c>
      <c r="I41" s="231">
        <f t="shared" si="8"/>
        <v>54</v>
      </c>
      <c r="J41" s="232">
        <f>IFERROR(SUMIF($B99:$B110,$C41,$AE99:$AE110)/$H$2,0)</f>
        <v>0</v>
      </c>
      <c r="K41" s="233">
        <f t="shared" si="9"/>
        <v>0</v>
      </c>
      <c r="L41" s="234">
        <f t="shared" si="10"/>
        <v>-54</v>
      </c>
      <c r="M41" s="235">
        <f t="shared" si="11"/>
        <v>0</v>
      </c>
      <c r="N41" s="236"/>
      <c r="O41" s="236"/>
      <c r="Q41" s="237"/>
      <c r="W41" s="179"/>
      <c r="X41" s="179"/>
      <c r="Y41" s="238"/>
    </row>
    <row r="42" spans="2:25" ht="18.75" outlineLevel="1" x14ac:dyDescent="0.25">
      <c r="B42" s="535"/>
      <c r="C42" s="239" t="str">
        <f>IF(IFERROR(INDEX(B99:B110,MATCH("P*",B99:B110,-1)),"")=C41,"",IFERROR(INDEX(B99:B110,MATCH("P*",B99:B110,-1)),""))</f>
        <v/>
      </c>
      <c r="D42" s="240">
        <f>IF($C41="","",SUMIF(B99:B110,C42,G99:G110))</f>
        <v>0</v>
      </c>
      <c r="E42" s="241">
        <f>MROUND(SUMIF(B99:B110,C42,F99:F110),0.5)</f>
        <v>0</v>
      </c>
      <c r="F42" s="242" t="str">
        <f t="shared" si="7"/>
        <v/>
      </c>
      <c r="G42" s="240">
        <f>IF($B35="","",SUMIF(B99:B110,C42,J99:J110))</f>
        <v>0</v>
      </c>
      <c r="H42" s="243">
        <f>MROUND(SUMIF(B99:B110,C42,I99:I110),0.5)</f>
        <v>0</v>
      </c>
      <c r="I42" s="244">
        <f t="shared" si="8"/>
        <v>0</v>
      </c>
      <c r="J42" s="245">
        <f>IFERROR(SUMIF($B99:$B110,$C42,$AE99:$AE110)/$H$2,0)</f>
        <v>0</v>
      </c>
      <c r="K42" s="246">
        <f t="shared" si="9"/>
        <v>0</v>
      </c>
      <c r="L42" s="247">
        <f t="shared" si="10"/>
        <v>0</v>
      </c>
      <c r="M42" s="248" t="str">
        <f t="shared" si="11"/>
        <v/>
      </c>
      <c r="N42" s="236"/>
      <c r="O42" s="236"/>
      <c r="Q42" s="237"/>
      <c r="W42" s="179"/>
      <c r="X42" s="179"/>
      <c r="Y42" s="238"/>
    </row>
    <row r="43" spans="2:25" ht="18.75" outlineLevel="1" x14ac:dyDescent="0.25">
      <c r="B43" s="534" t="str">
        <f>IFERROR(IF(EDATE(B41,12)&lt;=(DATE(YEAR('Basic project data'!$C$6),1,1)),EDATE(B41,12),""),"")</f>
        <v/>
      </c>
      <c r="C43" s="226" t="str">
        <f>IFERROR(INDEX(B114:B125,MATCH("P*",B114:B125,0)),"")</f>
        <v/>
      </c>
      <c r="D43" s="227" t="str">
        <f>IF($C43="","",SUMIF(B114:B125,C43,G114:G125))</f>
        <v/>
      </c>
      <c r="E43" s="228">
        <f>MROUND(SUMIF(B114:B125,C43,F114:F125),0.5)</f>
        <v>0</v>
      </c>
      <c r="F43" s="229" t="str">
        <f t="shared" si="7"/>
        <v/>
      </c>
      <c r="G43" s="227">
        <f>IF($B35="","",SUMIF(B114:B125,C43,J114:J125))</f>
        <v>0</v>
      </c>
      <c r="H43" s="230">
        <f>MROUND(SUMIF(B114:B125,C43,I114:I125),0.5)</f>
        <v>0</v>
      </c>
      <c r="I43" s="231">
        <f t="shared" si="8"/>
        <v>0</v>
      </c>
      <c r="J43" s="232">
        <f>IFERROR(SUMIF($B114:$B125,$C43,$AE114:$AE125)/$H$2,0)</f>
        <v>0</v>
      </c>
      <c r="K43" s="233">
        <f t="shared" si="9"/>
        <v>0</v>
      </c>
      <c r="L43" s="234">
        <f t="shared" si="10"/>
        <v>0</v>
      </c>
      <c r="M43" s="235" t="str">
        <f t="shared" si="11"/>
        <v/>
      </c>
      <c r="N43" s="236"/>
      <c r="O43" s="236"/>
      <c r="Q43" s="237"/>
      <c r="W43" s="179"/>
      <c r="X43" s="179"/>
      <c r="Y43" s="238"/>
    </row>
    <row r="44" spans="2:25" ht="18.75" outlineLevel="1" x14ac:dyDescent="0.25">
      <c r="B44" s="535"/>
      <c r="C44" s="239" t="str">
        <f>IF(IFERROR(INDEX(B114:B125,MATCH("P*",B114:B125,-1)),"")=C43,"",IFERROR(INDEX(B114:B125,MATCH("P*",B114:B125,-1)),""))</f>
        <v/>
      </c>
      <c r="D44" s="240" t="str">
        <f>IF($C43="","",SUMIF(B114:B125,C44,G114:G125))</f>
        <v/>
      </c>
      <c r="E44" s="241">
        <f>MROUND(SUMIF(B114:B125,C44,F114:F125),0.5)</f>
        <v>0</v>
      </c>
      <c r="F44" s="242" t="str">
        <f t="shared" si="7"/>
        <v/>
      </c>
      <c r="G44" s="240">
        <f>IF($B35="","",SUMIF(B114:B125,C44,J114:J125))</f>
        <v>0</v>
      </c>
      <c r="H44" s="243">
        <f>MROUND(SUMIF(B114:B125,C44,I114:I125),0.5)</f>
        <v>0</v>
      </c>
      <c r="I44" s="244">
        <f t="shared" si="8"/>
        <v>0</v>
      </c>
      <c r="J44" s="245">
        <f>IFERROR(SUMIF($B114:$B125,$C44,$AE114:$AE125)/$H$2,0)</f>
        <v>0</v>
      </c>
      <c r="K44" s="246">
        <f t="shared" si="9"/>
        <v>0</v>
      </c>
      <c r="L44" s="247">
        <f t="shared" si="10"/>
        <v>0</v>
      </c>
      <c r="M44" s="248" t="str">
        <f t="shared" si="11"/>
        <v/>
      </c>
      <c r="N44" s="236"/>
      <c r="O44" s="236"/>
      <c r="Q44" s="237"/>
      <c r="W44" s="179"/>
      <c r="X44" s="179"/>
      <c r="Y44" s="238"/>
    </row>
    <row r="45" spans="2:25" ht="18.75" outlineLevel="1" x14ac:dyDescent="0.25">
      <c r="B45" s="534" t="str">
        <f>IFERROR(IF(EDATE(B43,12)&lt;=(DATE(YEAR('Basic project data'!$C$6),1,1)),EDATE(B43,12),""),"")</f>
        <v/>
      </c>
      <c r="C45" s="226" t="str">
        <f>IFERROR(INDEX(B129:B140,MATCH("P*",B129:B140,0)),"")</f>
        <v/>
      </c>
      <c r="D45" s="227" t="str">
        <f>IF($C45="","",SUMIF(B129:B140,C45,G129:G140))</f>
        <v/>
      </c>
      <c r="E45" s="228">
        <f>MROUND(SUMIF(B129:B140,C45,F129:F140),0.5)</f>
        <v>0</v>
      </c>
      <c r="F45" s="229" t="str">
        <f t="shared" si="7"/>
        <v/>
      </c>
      <c r="G45" s="227">
        <f>IF($B35="","",SUMIF(B129:B140,C45,J129:J140))</f>
        <v>0</v>
      </c>
      <c r="H45" s="230">
        <f>MROUND(SUMIF(B129:B140,C45,I129:I140),0.5)</f>
        <v>0</v>
      </c>
      <c r="I45" s="231">
        <f t="shared" si="8"/>
        <v>0</v>
      </c>
      <c r="J45" s="232">
        <f>IFERROR(SUMIF($B129:$B140,$C45,$AE129:$AE140)/$H$2,0)</f>
        <v>0</v>
      </c>
      <c r="K45" s="233">
        <f t="shared" si="9"/>
        <v>0</v>
      </c>
      <c r="L45" s="234">
        <f t="shared" si="10"/>
        <v>0</v>
      </c>
      <c r="M45" s="235" t="str">
        <f t="shared" si="11"/>
        <v/>
      </c>
      <c r="N45" s="236"/>
      <c r="O45" s="236"/>
      <c r="Q45" s="237"/>
      <c r="W45" s="179"/>
      <c r="X45" s="179"/>
      <c r="Y45" s="238"/>
    </row>
    <row r="46" spans="2:25" ht="18.75" outlineLevel="1" x14ac:dyDescent="0.25">
      <c r="B46" s="535"/>
      <c r="C46" s="239" t="str">
        <f>IF(IFERROR(INDEX(B129:B140,MATCH("P*",B129:B140,-1)),"")=C45,"",IFERROR(INDEX(B129:B140,MATCH("P*",B129:B140,-1)),""))</f>
        <v/>
      </c>
      <c r="D46" s="240" t="str">
        <f>IF($C45="","",SUMIF(B129:B140,C46,G129:G140))</f>
        <v/>
      </c>
      <c r="E46" s="241">
        <f>MROUND(SUMIF(B129:B140,C46,F129:F140),0.5)</f>
        <v>0</v>
      </c>
      <c r="F46" s="242" t="str">
        <f t="shared" si="7"/>
        <v/>
      </c>
      <c r="G46" s="240">
        <f>IF($B35="","",SUMIF(B129:B140,C46,J129:J140))</f>
        <v>0</v>
      </c>
      <c r="H46" s="243">
        <f>MROUND(SUMIF(B129:B140,C46,I129:I140),0.5)</f>
        <v>0</v>
      </c>
      <c r="I46" s="244">
        <f t="shared" si="8"/>
        <v>0</v>
      </c>
      <c r="J46" s="245">
        <f>IFERROR(SUMIF($B129:$B140,$C46,$AE129:$AE140)/$H$2,0)</f>
        <v>0</v>
      </c>
      <c r="K46" s="246">
        <f t="shared" si="9"/>
        <v>0</v>
      </c>
      <c r="L46" s="247">
        <f t="shared" si="10"/>
        <v>0</v>
      </c>
      <c r="M46" s="248" t="str">
        <f t="shared" si="11"/>
        <v/>
      </c>
      <c r="N46" s="236"/>
      <c r="O46" s="236"/>
      <c r="Q46" s="237"/>
      <c r="W46" s="179"/>
      <c r="X46" s="179"/>
      <c r="Y46" s="238"/>
    </row>
    <row r="47" spans="2:25" ht="18.75" outlineLevel="1" x14ac:dyDescent="0.25">
      <c r="B47" s="534" t="str">
        <f>IFERROR(IF(EDATE(B45,12)&lt;=(DATE(YEAR('Basic project data'!$C$6),1,1)),EDATE(B45,12),""),"")</f>
        <v/>
      </c>
      <c r="C47" s="226" t="str">
        <f>IFERROR(INDEX(B144:B155,MATCH("P*",B144:B155,0)),"")</f>
        <v/>
      </c>
      <c r="D47" s="227" t="str">
        <f>IF($C47="","",SUMIF(B144:B155,C47,G144:G155))</f>
        <v/>
      </c>
      <c r="E47" s="228">
        <f>MROUND(SUMIF(B144:B155,C47,F144:F155),0.5)</f>
        <v>0</v>
      </c>
      <c r="F47" s="229" t="str">
        <f t="shared" si="7"/>
        <v/>
      </c>
      <c r="G47" s="227">
        <f>IF($B35="","",SUMIF(B144:B155,C47,J144:J155))</f>
        <v>0</v>
      </c>
      <c r="H47" s="230">
        <f>MROUND(SUMIF(B144:B155,C47,I144:I155),0.5)</f>
        <v>0</v>
      </c>
      <c r="I47" s="231">
        <f t="shared" si="8"/>
        <v>0</v>
      </c>
      <c r="J47" s="232">
        <f>IFERROR(SUMIF($B144:$B155,$C47,$AE144:$AE155)/$H$2,0)</f>
        <v>0</v>
      </c>
      <c r="K47" s="233">
        <f t="shared" si="9"/>
        <v>0</v>
      </c>
      <c r="L47" s="234">
        <f t="shared" si="10"/>
        <v>0</v>
      </c>
      <c r="M47" s="235" t="str">
        <f t="shared" si="11"/>
        <v/>
      </c>
      <c r="N47" s="236"/>
      <c r="O47" s="236"/>
      <c r="Q47" s="237"/>
      <c r="W47" s="179"/>
      <c r="X47" s="179"/>
      <c r="Y47" s="238"/>
    </row>
    <row r="48" spans="2:25" ht="15" customHeight="1" outlineLevel="1" x14ac:dyDescent="0.25">
      <c r="B48" s="535" t="str">
        <f>IFERROR(IF(EDATE(B45,12)&lt;=(DATE(YEAR('Basic project data'!$C$6),1,1)),EDATE(B45,12),""),"")</f>
        <v/>
      </c>
      <c r="C48" s="249" t="str">
        <f>IF(IFERROR(INDEX(B144:B155,MATCH("P*",B144:B155,-1)),"")=C47,"",IFERROR(INDEX(B144:B155,MATCH("P*",B144:B155,-1)),""))</f>
        <v/>
      </c>
      <c r="D48" s="250" t="str">
        <f>IF($C47="","",SUMIF(B144:B155,C48,G144:G155))</f>
        <v/>
      </c>
      <c r="E48" s="251">
        <f>MROUND(SUMIF(B144:B155,C48,F144:F155),0.5)</f>
        <v>0</v>
      </c>
      <c r="F48" s="252" t="str">
        <f t="shared" si="7"/>
        <v/>
      </c>
      <c r="G48" s="250">
        <f>IF($B35="","",SUMIF(B144:B155,C48,J144:J155))</f>
        <v>0</v>
      </c>
      <c r="H48" s="253">
        <f>MROUND(SUMIF(B144:B155,C48,I144:I155),0.5)</f>
        <v>0</v>
      </c>
      <c r="I48" s="254">
        <f t="shared" si="8"/>
        <v>0</v>
      </c>
      <c r="J48" s="255">
        <f>IFERROR(SUMIF($B144:$B155,$C48,$AE144:$AE155)/$H$2,0)</f>
        <v>0</v>
      </c>
      <c r="K48" s="256">
        <f t="shared" si="9"/>
        <v>0</v>
      </c>
      <c r="L48" s="257">
        <f t="shared" si="10"/>
        <v>0</v>
      </c>
      <c r="M48" s="258" t="str">
        <f t="shared" si="11"/>
        <v/>
      </c>
      <c r="N48" s="236"/>
      <c r="O48" s="236"/>
      <c r="Q48" s="237"/>
      <c r="W48" s="179"/>
      <c r="X48" s="179"/>
      <c r="Y48" s="238"/>
    </row>
    <row r="49" spans="1:33" ht="24.75" customHeight="1" outlineLevel="1" x14ac:dyDescent="0.25">
      <c r="E49" s="259"/>
      <c r="F49" s="260"/>
      <c r="G49" s="180"/>
      <c r="H49" s="261"/>
      <c r="I49" s="262"/>
      <c r="J49" s="262"/>
      <c r="K49" s="263"/>
      <c r="Q49" s="188"/>
    </row>
    <row r="50" spans="1:33" ht="33.75" x14ac:dyDescent="0.5">
      <c r="B50" s="529" t="str">
        <f>INDEX(languages!B8:C8,1,MATCH('Liesmich Readme'!$A$5,languages!$B$2:$C$2,0))</f>
        <v>2a. Day-equivalents and personnel costs total and EU grant</v>
      </c>
      <c r="C50" s="529"/>
      <c r="D50" s="529"/>
      <c r="E50" s="529"/>
      <c r="F50" s="529"/>
      <c r="G50" s="529"/>
      <c r="H50" s="529"/>
      <c r="I50" s="529"/>
      <c r="J50" s="529"/>
      <c r="K50" s="264"/>
      <c r="O50" s="536" t="str">
        <f>INDEX(languages!B9:C9,1,MATCH('Liesmich Readme'!$A$5,languages!$B$2:$C$2,0))</f>
        <v>2b. Working hours EU grant per Work Package and per month</v>
      </c>
      <c r="P50" s="536"/>
      <c r="Q50" s="536"/>
      <c r="R50" s="536"/>
      <c r="S50" s="536"/>
      <c r="T50" s="536"/>
      <c r="U50" s="536"/>
      <c r="V50" s="536"/>
      <c r="W50" s="536"/>
      <c r="X50" s="536"/>
      <c r="Y50" s="536"/>
      <c r="Z50" s="536"/>
      <c r="AA50" s="536"/>
      <c r="AB50" s="536"/>
      <c r="AC50" s="536"/>
      <c r="AD50" s="536"/>
      <c r="AE50" s="536"/>
      <c r="AF50" s="536"/>
      <c r="AG50" s="536"/>
    </row>
    <row r="51" spans="1:33" x14ac:dyDescent="0.25">
      <c r="A51" s="66"/>
      <c r="E51" s="66"/>
    </row>
    <row r="52" spans="1:33" ht="15.75" customHeight="1" x14ac:dyDescent="0.25">
      <c r="B52" s="265"/>
      <c r="C52" s="265"/>
      <c r="D52" s="265"/>
      <c r="E52" s="537" t="s">
        <v>288</v>
      </c>
      <c r="F52" s="538"/>
      <c r="G52" s="539"/>
      <c r="H52" s="537" t="s">
        <v>292</v>
      </c>
      <c r="I52" s="538"/>
      <c r="J52" s="539"/>
      <c r="P52" s="540" t="s">
        <v>304</v>
      </c>
      <c r="Q52" s="541"/>
      <c r="R52" s="541"/>
      <c r="S52" s="541"/>
      <c r="T52" s="541"/>
      <c r="U52" s="541"/>
      <c r="V52" s="541"/>
      <c r="W52" s="541"/>
      <c r="X52" s="541"/>
      <c r="Y52" s="541"/>
      <c r="Z52" s="541"/>
      <c r="AA52" s="541"/>
      <c r="AB52" s="541"/>
      <c r="AC52" s="541"/>
      <c r="AD52" s="541"/>
      <c r="AE52" s="542"/>
    </row>
    <row r="53" spans="1:33" ht="49.5" customHeight="1" x14ac:dyDescent="0.25">
      <c r="B53" s="266" t="s">
        <v>74</v>
      </c>
      <c r="C53" s="266" t="s">
        <v>22</v>
      </c>
      <c r="D53" s="267" t="s">
        <v>305</v>
      </c>
      <c r="E53" s="268" t="s">
        <v>306</v>
      </c>
      <c r="F53" s="52" t="s">
        <v>307</v>
      </c>
      <c r="G53" s="269" t="s">
        <v>308</v>
      </c>
      <c r="H53" s="270" t="s">
        <v>306</v>
      </c>
      <c r="I53" s="52" t="s">
        <v>307</v>
      </c>
      <c r="J53" s="269" t="s">
        <v>309</v>
      </c>
      <c r="O53" s="52" t="s">
        <v>305</v>
      </c>
      <c r="P53" s="271" t="s">
        <v>310</v>
      </c>
      <c r="Q53" s="271" t="s">
        <v>311</v>
      </c>
      <c r="R53" s="271" t="s">
        <v>312</v>
      </c>
      <c r="S53" s="271" t="s">
        <v>313</v>
      </c>
      <c r="T53" s="271" t="s">
        <v>314</v>
      </c>
      <c r="U53" s="52" t="s">
        <v>315</v>
      </c>
      <c r="V53" s="52" t="s">
        <v>316</v>
      </c>
      <c r="W53" s="52" t="s">
        <v>317</v>
      </c>
      <c r="X53" s="52" t="s">
        <v>318</v>
      </c>
      <c r="Y53" s="52" t="s">
        <v>319</v>
      </c>
      <c r="Z53" s="52" t="s">
        <v>320</v>
      </c>
      <c r="AA53" s="52" t="s">
        <v>321</v>
      </c>
      <c r="AB53" s="52" t="s">
        <v>322</v>
      </c>
      <c r="AC53" s="52" t="s">
        <v>323</v>
      </c>
      <c r="AD53" s="52" t="s">
        <v>324</v>
      </c>
      <c r="AE53" s="271" t="s">
        <v>325</v>
      </c>
      <c r="AG53" s="272"/>
    </row>
    <row r="54" spans="1:33" outlineLevel="1" x14ac:dyDescent="0.25">
      <c r="B54" s="27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73">
        <f>IF(DATE(YEAR('Basic project data'!$C$5),MONTH('Basic project data'!$C$5),1)=D54,1,0)</f>
        <v>0</v>
      </c>
      <c r="D54" s="274">
        <f>IF('Basic project data'!C5=0,0,DATE(YEAR('Basic project data'!$C$5),1,1))</f>
        <v>44562</v>
      </c>
      <c r="E54" s="275"/>
      <c r="F54" s="193">
        <f t="shared" ref="F54:F65" si="12">215/12*E54</f>
        <v>0</v>
      </c>
      <c r="G54" s="276"/>
      <c r="H54" s="275"/>
      <c r="I54" s="193">
        <f t="shared" ref="I54:I65" si="13">215/12*H54</f>
        <v>0</v>
      </c>
      <c r="J54" s="277"/>
      <c r="O54" s="274">
        <f t="shared" ref="O54:O111" si="14">D54</f>
        <v>44562</v>
      </c>
      <c r="P54" s="278"/>
      <c r="Q54" s="278"/>
      <c r="R54" s="278"/>
      <c r="S54" s="278"/>
      <c r="T54" s="278"/>
      <c r="U54" s="278"/>
      <c r="V54" s="278"/>
      <c r="W54" s="278"/>
      <c r="X54" s="278"/>
      <c r="Y54" s="278"/>
      <c r="Z54" s="278"/>
      <c r="AA54" s="278"/>
      <c r="AB54" s="278"/>
      <c r="AC54" s="278"/>
      <c r="AD54" s="278"/>
      <c r="AE54" s="279">
        <f t="shared" ref="AE54:AE65" si="15">SUM(P54:AD54)</f>
        <v>0</v>
      </c>
      <c r="AF54" s="280"/>
      <c r="AG54" s="272"/>
    </row>
    <row r="55" spans="1:33" outlineLevel="1" x14ac:dyDescent="0.25">
      <c r="B55" s="27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73">
        <f>IF(C54&gt;0,C54+1,IF(DATE(YEAR('Basic project data'!$C$5),MONTH('Basic project data'!$C$5),1)=D55,1,0))</f>
        <v>0</v>
      </c>
      <c r="D55" s="274">
        <f t="shared" ref="D55:D65" si="16">DATE(YEAR(D54),MONTH(D54)+1,DAY(D54))</f>
        <v>44593</v>
      </c>
      <c r="E55" s="275"/>
      <c r="F55" s="193">
        <f t="shared" si="12"/>
        <v>0</v>
      </c>
      <c r="G55" s="276"/>
      <c r="H55" s="275"/>
      <c r="I55" s="193">
        <f t="shared" si="13"/>
        <v>0</v>
      </c>
      <c r="J55" s="277"/>
      <c r="O55" s="274">
        <f t="shared" si="14"/>
        <v>44593</v>
      </c>
      <c r="P55" s="278"/>
      <c r="Q55" s="278"/>
      <c r="R55" s="278"/>
      <c r="S55" s="278"/>
      <c r="T55" s="278"/>
      <c r="U55" s="278"/>
      <c r="V55" s="278"/>
      <c r="W55" s="278"/>
      <c r="X55" s="278"/>
      <c r="Y55" s="278"/>
      <c r="Z55" s="278"/>
      <c r="AA55" s="278"/>
      <c r="AB55" s="278"/>
      <c r="AC55" s="278"/>
      <c r="AD55" s="278"/>
      <c r="AE55" s="279">
        <f t="shared" si="15"/>
        <v>0</v>
      </c>
      <c r="AF55" s="280"/>
      <c r="AG55" s="272"/>
    </row>
    <row r="56" spans="1:33" outlineLevel="1" x14ac:dyDescent="0.25">
      <c r="B56" s="27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73">
        <f>IF(C55&gt;0,C55+1,IF(DATE(YEAR('Basic project data'!$C$5),MONTH('Basic project data'!$C$5),1)=D56,1,0))</f>
        <v>0</v>
      </c>
      <c r="D56" s="274">
        <f t="shared" si="16"/>
        <v>44621</v>
      </c>
      <c r="E56" s="275"/>
      <c r="F56" s="193">
        <f t="shared" si="12"/>
        <v>0</v>
      </c>
      <c r="G56" s="276"/>
      <c r="H56" s="275"/>
      <c r="I56" s="193">
        <f t="shared" si="13"/>
        <v>0</v>
      </c>
      <c r="J56" s="277"/>
      <c r="O56" s="274">
        <f t="shared" si="14"/>
        <v>44621</v>
      </c>
      <c r="P56" s="278"/>
      <c r="Q56" s="278"/>
      <c r="R56" s="278"/>
      <c r="S56" s="278"/>
      <c r="T56" s="278"/>
      <c r="U56" s="278"/>
      <c r="V56" s="278"/>
      <c r="W56" s="278"/>
      <c r="X56" s="278"/>
      <c r="Y56" s="278"/>
      <c r="Z56" s="278"/>
      <c r="AA56" s="278"/>
      <c r="AB56" s="278"/>
      <c r="AC56" s="278"/>
      <c r="AD56" s="278"/>
      <c r="AE56" s="279">
        <f t="shared" si="15"/>
        <v>0</v>
      </c>
      <c r="AF56" s="280"/>
      <c r="AG56" s="272"/>
    </row>
    <row r="57" spans="1:33" outlineLevel="1" x14ac:dyDescent="0.25">
      <c r="B57" s="27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P1</v>
      </c>
      <c r="C57" s="273">
        <f>IF(C56&gt;0,C56+1,IF(DATE(YEAR('Basic project data'!$C$5),MONTH('Basic project data'!$C$5),1)=D57,1,0))</f>
        <v>1</v>
      </c>
      <c r="D57" s="274">
        <f t="shared" si="16"/>
        <v>44652</v>
      </c>
      <c r="E57" s="322">
        <v>1</v>
      </c>
      <c r="F57" s="193">
        <f t="shared" si="12"/>
        <v>17.916666666666668</v>
      </c>
      <c r="G57" s="327">
        <v>5501.92</v>
      </c>
      <c r="H57" s="275">
        <f>AE57/(215*$H$2)*12</f>
        <v>0.10890527509926262</v>
      </c>
      <c r="I57" s="193">
        <f t="shared" si="13"/>
        <v>1.9512195121951221</v>
      </c>
      <c r="J57" s="325">
        <f>I57*$F$35</f>
        <v>649.69641319942616</v>
      </c>
      <c r="O57" s="274">
        <f t="shared" si="14"/>
        <v>44652</v>
      </c>
      <c r="P57" s="278"/>
      <c r="Q57" s="278">
        <v>16</v>
      </c>
      <c r="R57" s="278"/>
      <c r="S57" s="278"/>
      <c r="T57" s="278"/>
      <c r="U57" s="278"/>
      <c r="V57" s="278"/>
      <c r="W57" s="278"/>
      <c r="X57" s="278"/>
      <c r="Y57" s="278"/>
      <c r="Z57" s="278"/>
      <c r="AA57" s="278"/>
      <c r="AB57" s="278"/>
      <c r="AC57" s="278"/>
      <c r="AD57" s="278"/>
      <c r="AE57" s="279">
        <f t="shared" si="15"/>
        <v>16</v>
      </c>
      <c r="AF57" s="281"/>
    </row>
    <row r="58" spans="1:33" outlineLevel="1" x14ac:dyDescent="0.25">
      <c r="B58" s="27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P1</v>
      </c>
      <c r="C58" s="273">
        <f>IF(C57&gt;0,C57+1,IF(DATE(YEAR('Basic project data'!$C$5),MONTH('Basic project data'!$C$5),1)=D58,1,0))</f>
        <v>2</v>
      </c>
      <c r="D58" s="274">
        <f t="shared" si="16"/>
        <v>44682</v>
      </c>
      <c r="E58" s="322">
        <v>1</v>
      </c>
      <c r="F58" s="193">
        <f t="shared" si="12"/>
        <v>17.916666666666668</v>
      </c>
      <c r="G58" s="327">
        <v>5501.92</v>
      </c>
      <c r="H58" s="275">
        <f t="shared" ref="H58:H65" si="17">AE58/(215*$H$2)*12</f>
        <v>0.10890527509926262</v>
      </c>
      <c r="I58" s="193">
        <f t="shared" si="13"/>
        <v>1.9512195121951221</v>
      </c>
      <c r="J58" s="325">
        <f t="shared" ref="J58:J65" si="18">I58*$F$35</f>
        <v>649.69641319942616</v>
      </c>
      <c r="O58" s="274">
        <f t="shared" si="14"/>
        <v>44682</v>
      </c>
      <c r="P58" s="278"/>
      <c r="Q58" s="278">
        <v>16</v>
      </c>
      <c r="R58" s="278"/>
      <c r="S58" s="278"/>
      <c r="T58" s="278"/>
      <c r="U58" s="278"/>
      <c r="V58" s="278"/>
      <c r="W58" s="278"/>
      <c r="X58" s="278"/>
      <c r="Y58" s="278"/>
      <c r="Z58" s="278"/>
      <c r="AA58" s="278"/>
      <c r="AB58" s="278"/>
      <c r="AC58" s="278"/>
      <c r="AD58" s="278"/>
      <c r="AE58" s="279">
        <f t="shared" si="15"/>
        <v>16</v>
      </c>
      <c r="AF58" s="281"/>
      <c r="AG58" s="272"/>
    </row>
    <row r="59" spans="1:33" outlineLevel="1" x14ac:dyDescent="0.25">
      <c r="B59" s="27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P1</v>
      </c>
      <c r="C59" s="273">
        <f>IF(C58&gt;0,C58+1,IF(DATE(YEAR('Basic project data'!$C$5),MONTH('Basic project data'!$C$5),1)=D59,1,0))</f>
        <v>3</v>
      </c>
      <c r="D59" s="274">
        <f t="shared" si="16"/>
        <v>44713</v>
      </c>
      <c r="E59" s="322">
        <v>1</v>
      </c>
      <c r="F59" s="193">
        <f t="shared" si="12"/>
        <v>17.916666666666668</v>
      </c>
      <c r="G59" s="327">
        <v>5501.92</v>
      </c>
      <c r="H59" s="275">
        <f t="shared" si="17"/>
        <v>0.16335791264889396</v>
      </c>
      <c r="I59" s="193">
        <f t="shared" si="13"/>
        <v>2.9268292682926838</v>
      </c>
      <c r="J59" s="325">
        <f t="shared" si="18"/>
        <v>974.54461979913935</v>
      </c>
      <c r="O59" s="274">
        <f t="shared" si="14"/>
        <v>44713</v>
      </c>
      <c r="P59" s="278"/>
      <c r="Q59" s="278">
        <v>24</v>
      </c>
      <c r="R59" s="278"/>
      <c r="S59" s="278"/>
      <c r="T59" s="278"/>
      <c r="U59" s="278"/>
      <c r="V59" s="278"/>
      <c r="W59" s="278"/>
      <c r="X59" s="278"/>
      <c r="Y59" s="278"/>
      <c r="Z59" s="278"/>
      <c r="AA59" s="278"/>
      <c r="AB59" s="278"/>
      <c r="AC59" s="278"/>
      <c r="AD59" s="278"/>
      <c r="AE59" s="279">
        <f t="shared" si="15"/>
        <v>24</v>
      </c>
      <c r="AF59" s="281"/>
      <c r="AG59" s="272"/>
    </row>
    <row r="60" spans="1:33" outlineLevel="1" x14ac:dyDescent="0.25">
      <c r="B60" s="27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P1</v>
      </c>
      <c r="C60" s="273">
        <f>IF(C59&gt;0,C59+1,IF(DATE(YEAR('Basic project data'!$C$5),MONTH('Basic project data'!$C$5),1)=D60,1,0))</f>
        <v>4</v>
      </c>
      <c r="D60" s="274">
        <f t="shared" si="16"/>
        <v>44743</v>
      </c>
      <c r="E60" s="322">
        <v>1</v>
      </c>
      <c r="F60" s="193">
        <f t="shared" si="12"/>
        <v>17.916666666666668</v>
      </c>
      <c r="G60" s="327">
        <v>5501.92</v>
      </c>
      <c r="H60" s="275">
        <f t="shared" si="17"/>
        <v>0.10890527509926262</v>
      </c>
      <c r="I60" s="193">
        <f t="shared" si="13"/>
        <v>1.9512195121951221</v>
      </c>
      <c r="J60" s="325">
        <f t="shared" si="18"/>
        <v>649.69641319942616</v>
      </c>
      <c r="O60" s="274">
        <f t="shared" si="14"/>
        <v>44743</v>
      </c>
      <c r="P60" s="278"/>
      <c r="Q60" s="278">
        <v>16</v>
      </c>
      <c r="R60" s="278"/>
      <c r="S60" s="278"/>
      <c r="T60" s="278"/>
      <c r="U60" s="278"/>
      <c r="V60" s="278"/>
      <c r="W60" s="278"/>
      <c r="X60" s="278"/>
      <c r="Y60" s="278"/>
      <c r="Z60" s="278"/>
      <c r="AA60" s="278"/>
      <c r="AB60" s="278"/>
      <c r="AC60" s="278"/>
      <c r="AD60" s="278"/>
      <c r="AE60" s="279">
        <f t="shared" si="15"/>
        <v>16</v>
      </c>
      <c r="AF60" s="281"/>
      <c r="AG60" s="264"/>
    </row>
    <row r="61" spans="1:33" outlineLevel="1" x14ac:dyDescent="0.25">
      <c r="B61" s="27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P1</v>
      </c>
      <c r="C61" s="273">
        <f>IF(C60&gt;0,C60+1,IF(DATE(YEAR('Basic project data'!$C$5),MONTH('Basic project data'!$C$5),1)=D61,1,0))</f>
        <v>5</v>
      </c>
      <c r="D61" s="274">
        <f t="shared" si="16"/>
        <v>44774</v>
      </c>
      <c r="E61" s="322">
        <v>1</v>
      </c>
      <c r="F61" s="193">
        <f t="shared" si="12"/>
        <v>17.916666666666668</v>
      </c>
      <c r="G61" s="327">
        <v>5501.92</v>
      </c>
      <c r="H61" s="275">
        <f t="shared" si="17"/>
        <v>0.10890527509926262</v>
      </c>
      <c r="I61" s="193">
        <f t="shared" si="13"/>
        <v>1.9512195121951221</v>
      </c>
      <c r="J61" s="325">
        <f t="shared" si="18"/>
        <v>649.69641319942616</v>
      </c>
      <c r="O61" s="274">
        <f t="shared" si="14"/>
        <v>44774</v>
      </c>
      <c r="P61" s="278"/>
      <c r="Q61" s="278">
        <v>16</v>
      </c>
      <c r="R61" s="278"/>
      <c r="S61" s="278"/>
      <c r="T61" s="278"/>
      <c r="U61" s="278"/>
      <c r="V61" s="278"/>
      <c r="W61" s="278"/>
      <c r="X61" s="278"/>
      <c r="Y61" s="278"/>
      <c r="Z61" s="278"/>
      <c r="AA61" s="278"/>
      <c r="AB61" s="278"/>
      <c r="AC61" s="278"/>
      <c r="AD61" s="278"/>
      <c r="AE61" s="279">
        <f t="shared" si="15"/>
        <v>16</v>
      </c>
      <c r="AF61" s="281"/>
      <c r="AG61" s="264"/>
    </row>
    <row r="62" spans="1:33" outlineLevel="1" x14ac:dyDescent="0.25">
      <c r="B62" s="27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P1</v>
      </c>
      <c r="C62" s="273">
        <f>IF(C61&gt;0,C61+1,IF(DATE(YEAR('Basic project data'!$C$5),MONTH('Basic project data'!$C$5),1)=D62,1,0))</f>
        <v>6</v>
      </c>
      <c r="D62" s="274">
        <f t="shared" si="16"/>
        <v>44805</v>
      </c>
      <c r="E62" s="322">
        <v>1</v>
      </c>
      <c r="F62" s="193">
        <f t="shared" si="12"/>
        <v>17.916666666666668</v>
      </c>
      <c r="G62" s="327">
        <v>5501.92</v>
      </c>
      <c r="H62" s="275">
        <f t="shared" si="17"/>
        <v>0.16335791264889396</v>
      </c>
      <c r="I62" s="193">
        <f t="shared" si="13"/>
        <v>2.9268292682926838</v>
      </c>
      <c r="J62" s="325">
        <f t="shared" si="18"/>
        <v>974.54461979913935</v>
      </c>
      <c r="O62" s="274">
        <f t="shared" si="14"/>
        <v>44805</v>
      </c>
      <c r="P62" s="278"/>
      <c r="Q62" s="278">
        <v>24</v>
      </c>
      <c r="R62" s="278"/>
      <c r="S62" s="278"/>
      <c r="T62" s="278"/>
      <c r="U62" s="278"/>
      <c r="V62" s="278"/>
      <c r="W62" s="278"/>
      <c r="X62" s="278"/>
      <c r="Y62" s="278"/>
      <c r="Z62" s="278"/>
      <c r="AA62" s="278"/>
      <c r="AB62" s="278"/>
      <c r="AC62" s="278"/>
      <c r="AD62" s="278"/>
      <c r="AE62" s="279">
        <f t="shared" si="15"/>
        <v>24</v>
      </c>
      <c r="AF62" s="281"/>
    </row>
    <row r="63" spans="1:33" outlineLevel="1" x14ac:dyDescent="0.25">
      <c r="B63" s="27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P1</v>
      </c>
      <c r="C63" s="273">
        <f>IF(C62&gt;0,C62+1,IF(DATE(YEAR('Basic project data'!$C$5),MONTH('Basic project data'!$C$5),1)=D63,1,0))</f>
        <v>7</v>
      </c>
      <c r="D63" s="274">
        <f t="shared" si="16"/>
        <v>44835</v>
      </c>
      <c r="E63" s="322">
        <v>1</v>
      </c>
      <c r="F63" s="193">
        <f t="shared" si="12"/>
        <v>17.916666666666668</v>
      </c>
      <c r="G63" s="327">
        <v>5501.92</v>
      </c>
      <c r="H63" s="275">
        <f t="shared" si="17"/>
        <v>0.10890527509926262</v>
      </c>
      <c r="I63" s="193">
        <f t="shared" si="13"/>
        <v>1.9512195121951221</v>
      </c>
      <c r="J63" s="325">
        <f t="shared" si="18"/>
        <v>649.69641319942616</v>
      </c>
      <c r="O63" s="274">
        <f t="shared" si="14"/>
        <v>44835</v>
      </c>
      <c r="P63" s="278"/>
      <c r="Q63" s="278">
        <v>16</v>
      </c>
      <c r="R63" s="278"/>
      <c r="S63" s="278"/>
      <c r="T63" s="278"/>
      <c r="U63" s="278"/>
      <c r="V63" s="278"/>
      <c r="W63" s="278"/>
      <c r="X63" s="278"/>
      <c r="Y63" s="278"/>
      <c r="Z63" s="278"/>
      <c r="AA63" s="278"/>
      <c r="AB63" s="278"/>
      <c r="AC63" s="278"/>
      <c r="AD63" s="278"/>
      <c r="AE63" s="279">
        <f t="shared" si="15"/>
        <v>16</v>
      </c>
      <c r="AF63" s="281"/>
      <c r="AG63" s="280"/>
    </row>
    <row r="64" spans="1:33" outlineLevel="1" x14ac:dyDescent="0.25">
      <c r="B64" s="27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P1</v>
      </c>
      <c r="C64" s="273">
        <f>IF(C63&gt;0,C63+1,IF(DATE(YEAR('Basic project data'!$C$5),MONTH('Basic project data'!$C$5),1)=D64,1,0))</f>
        <v>8</v>
      </c>
      <c r="D64" s="274">
        <f t="shared" si="16"/>
        <v>44866</v>
      </c>
      <c r="E64" s="322">
        <v>1</v>
      </c>
      <c r="F64" s="193">
        <f t="shared" si="12"/>
        <v>17.916666666666668</v>
      </c>
      <c r="G64" s="327">
        <v>9566.34</v>
      </c>
      <c r="H64" s="275">
        <f t="shared" si="17"/>
        <v>0.10890527509926262</v>
      </c>
      <c r="I64" s="193">
        <f t="shared" si="13"/>
        <v>1.9512195121951221</v>
      </c>
      <c r="J64" s="325">
        <f t="shared" si="18"/>
        <v>649.69641319942616</v>
      </c>
      <c r="O64" s="274">
        <f t="shared" si="14"/>
        <v>44866</v>
      </c>
      <c r="P64" s="278"/>
      <c r="Q64" s="278">
        <v>16</v>
      </c>
      <c r="R64" s="278"/>
      <c r="S64" s="278"/>
      <c r="T64" s="278"/>
      <c r="U64" s="278"/>
      <c r="V64" s="278"/>
      <c r="W64" s="278"/>
      <c r="X64" s="278"/>
      <c r="Y64" s="278"/>
      <c r="Z64" s="278"/>
      <c r="AA64" s="278"/>
      <c r="AB64" s="278"/>
      <c r="AC64" s="278"/>
      <c r="AD64" s="278"/>
      <c r="AE64" s="279">
        <f t="shared" si="15"/>
        <v>16</v>
      </c>
      <c r="AF64" s="281"/>
    </row>
    <row r="65" spans="2:33" outlineLevel="1" x14ac:dyDescent="0.25">
      <c r="B65" s="27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P1</v>
      </c>
      <c r="C65" s="273">
        <f>IF(C64&gt;0,C64+1,IF(DATE(YEAR('Basic project data'!$C$5),MONTH('Basic project data'!$C$5),1)=D65,1,0))</f>
        <v>9</v>
      </c>
      <c r="D65" s="274">
        <f t="shared" si="16"/>
        <v>44896</v>
      </c>
      <c r="E65" s="322">
        <v>1</v>
      </c>
      <c r="F65" s="193">
        <f t="shared" si="12"/>
        <v>17.916666666666668</v>
      </c>
      <c r="G65" s="327">
        <v>5694.7800000000007</v>
      </c>
      <c r="H65" s="275">
        <f t="shared" si="17"/>
        <v>0.10890527509926262</v>
      </c>
      <c r="I65" s="193">
        <f t="shared" si="13"/>
        <v>1.9512195121951221</v>
      </c>
      <c r="J65" s="325">
        <f t="shared" si="18"/>
        <v>649.69641319942616</v>
      </c>
      <c r="O65" s="274">
        <f t="shared" si="14"/>
        <v>44896</v>
      </c>
      <c r="P65" s="278"/>
      <c r="Q65" s="278">
        <v>16</v>
      </c>
      <c r="R65" s="278"/>
      <c r="S65" s="278"/>
      <c r="T65" s="278"/>
      <c r="U65" s="278"/>
      <c r="V65" s="278"/>
      <c r="W65" s="278"/>
      <c r="X65" s="278"/>
      <c r="Y65" s="278"/>
      <c r="Z65" s="278"/>
      <c r="AA65" s="278"/>
      <c r="AB65" s="278"/>
      <c r="AC65" s="278"/>
      <c r="AD65" s="278"/>
      <c r="AE65" s="279">
        <f t="shared" si="15"/>
        <v>16</v>
      </c>
      <c r="AF65" s="281"/>
    </row>
    <row r="66" spans="2:33" x14ac:dyDescent="0.25">
      <c r="B66" s="282"/>
      <c r="C66" s="283"/>
      <c r="D66" s="284">
        <f>D65</f>
        <v>44896</v>
      </c>
      <c r="E66" s="285"/>
      <c r="F66" s="286">
        <f>SUM(F54:F65)</f>
        <v>161.25</v>
      </c>
      <c r="G66" s="287">
        <f>SUM(G54:G65)</f>
        <v>53774.559999999998</v>
      </c>
      <c r="H66" s="288"/>
      <c r="I66" s="286">
        <f>SUM(I54:I65)</f>
        <v>19.512195121951223</v>
      </c>
      <c r="J66" s="287">
        <f>SUM(J54:J65)</f>
        <v>6496.964131994263</v>
      </c>
      <c r="O66" s="284">
        <f t="shared" si="14"/>
        <v>44896</v>
      </c>
      <c r="P66" s="289">
        <f>SUM(P54:P65)</f>
        <v>0</v>
      </c>
      <c r="Q66" s="290">
        <f>SUM(Q54:Q65)</f>
        <v>160</v>
      </c>
      <c r="R66" s="289">
        <f>SUM(R54:R65)</f>
        <v>0</v>
      </c>
      <c r="S66" s="290">
        <f>SUM(S54:S65)</f>
        <v>0</v>
      </c>
      <c r="T66" s="290">
        <f>SUM(T54:T65)</f>
        <v>0</v>
      </c>
      <c r="U66" s="290">
        <f t="shared" ref="U66:AD66" si="19">SUM(U54:U65)</f>
        <v>0</v>
      </c>
      <c r="V66" s="290">
        <f t="shared" si="19"/>
        <v>0</v>
      </c>
      <c r="W66" s="290">
        <f t="shared" si="19"/>
        <v>0</v>
      </c>
      <c r="X66" s="290">
        <f t="shared" si="19"/>
        <v>0</v>
      </c>
      <c r="Y66" s="290">
        <f t="shared" si="19"/>
        <v>0</v>
      </c>
      <c r="Z66" s="290">
        <f t="shared" si="19"/>
        <v>0</v>
      </c>
      <c r="AA66" s="290">
        <f t="shared" si="19"/>
        <v>0</v>
      </c>
      <c r="AB66" s="290">
        <f t="shared" si="19"/>
        <v>0</v>
      </c>
      <c r="AC66" s="290">
        <f t="shared" si="19"/>
        <v>0</v>
      </c>
      <c r="AD66" s="290">
        <f t="shared" si="19"/>
        <v>0</v>
      </c>
      <c r="AE66" s="290">
        <f>SUM(AE54:AE65)</f>
        <v>160</v>
      </c>
      <c r="AF66" s="281"/>
    </row>
    <row r="67" spans="2:33" ht="28.5" customHeight="1" x14ac:dyDescent="0.25">
      <c r="B67" s="18"/>
      <c r="C67" s="18"/>
      <c r="E67" s="280"/>
      <c r="F67" s="280"/>
      <c r="H67" s="280"/>
      <c r="I67" s="280"/>
      <c r="P67" s="289">
        <f t="shared" ref="P67:AE67" si="20">IFERROR(P66/$H$2,0)</f>
        <v>0</v>
      </c>
      <c r="Q67" s="289">
        <f t="shared" si="20"/>
        <v>19.512195121951223</v>
      </c>
      <c r="R67" s="289">
        <f t="shared" si="20"/>
        <v>0</v>
      </c>
      <c r="S67" s="289">
        <f t="shared" si="20"/>
        <v>0</v>
      </c>
      <c r="T67" s="289">
        <f t="shared" si="20"/>
        <v>0</v>
      </c>
      <c r="U67" s="289">
        <f t="shared" si="20"/>
        <v>0</v>
      </c>
      <c r="V67" s="289">
        <f t="shared" si="20"/>
        <v>0</v>
      </c>
      <c r="W67" s="289">
        <f t="shared" si="20"/>
        <v>0</v>
      </c>
      <c r="X67" s="289">
        <f t="shared" si="20"/>
        <v>0</v>
      </c>
      <c r="Y67" s="289">
        <f t="shared" si="20"/>
        <v>0</v>
      </c>
      <c r="Z67" s="289">
        <f t="shared" si="20"/>
        <v>0</v>
      </c>
      <c r="AA67" s="289">
        <f t="shared" si="20"/>
        <v>0</v>
      </c>
      <c r="AB67" s="289">
        <f t="shared" si="20"/>
        <v>0</v>
      </c>
      <c r="AC67" s="289">
        <f t="shared" si="20"/>
        <v>0</v>
      </c>
      <c r="AD67" s="289">
        <f t="shared" si="20"/>
        <v>0</v>
      </c>
      <c r="AE67" s="289">
        <f t="shared" si="20"/>
        <v>19.512195121951223</v>
      </c>
      <c r="AF67" s="291" t="s">
        <v>326</v>
      </c>
    </row>
    <row r="68" spans="2:33" ht="15.75" thickBot="1" x14ac:dyDescent="0.3">
      <c r="B68" s="18"/>
      <c r="C68" s="18"/>
      <c r="E68" s="280"/>
      <c r="F68" s="280"/>
      <c r="H68" s="280"/>
      <c r="I68" s="280"/>
      <c r="P68" s="292"/>
      <c r="Q68" s="292"/>
      <c r="R68" s="292"/>
      <c r="S68" s="292"/>
      <c r="T68" s="292"/>
      <c r="U68" s="293"/>
      <c r="V68" s="294"/>
      <c r="W68" s="295"/>
      <c r="X68" s="295"/>
      <c r="Y68" s="295"/>
      <c r="Z68" s="295"/>
      <c r="AA68" s="295"/>
      <c r="AB68" s="295"/>
      <c r="AC68" s="295"/>
      <c r="AD68" s="296"/>
      <c r="AE68" s="292"/>
      <c r="AF68" s="297"/>
    </row>
    <row r="69" spans="2:33" outlineLevel="1" x14ac:dyDescent="0.25">
      <c r="B69" s="27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P1</v>
      </c>
      <c r="C69" s="273">
        <f>IF(C65&gt;0,C65+1,IF(DATE(YEAR('Basic project data'!$C$5),MONTH('Basic project data'!$C$5),1)=D69,1,0))</f>
        <v>10</v>
      </c>
      <c r="D69" s="274">
        <f>DATE(YEAR(D65),MONTH(D65)+1,DAY(D65))</f>
        <v>44927</v>
      </c>
      <c r="E69" s="323">
        <v>1</v>
      </c>
      <c r="F69" s="299">
        <f t="shared" ref="F69:F80" si="21">215/12*E69</f>
        <v>17.916666666666668</v>
      </c>
      <c r="G69" s="326">
        <v>5664.9299999999994</v>
      </c>
      <c r="H69" s="298">
        <f>AE69/(215*$H$2)*12</f>
        <v>0</v>
      </c>
      <c r="I69" s="299">
        <f t="shared" ref="I69:I80" si="22">215/12*H69</f>
        <v>0</v>
      </c>
      <c r="J69" s="325">
        <f>I69*$F$37</f>
        <v>0</v>
      </c>
      <c r="O69" s="274">
        <f t="shared" si="14"/>
        <v>44927</v>
      </c>
      <c r="P69" s="278"/>
      <c r="Q69" s="278">
        <v>0</v>
      </c>
      <c r="R69" s="278"/>
      <c r="S69" s="278"/>
      <c r="T69" s="278"/>
      <c r="U69" s="278"/>
      <c r="V69" s="278"/>
      <c r="W69" s="278"/>
      <c r="X69" s="278"/>
      <c r="Y69" s="278"/>
      <c r="Z69" s="278"/>
      <c r="AA69" s="278"/>
      <c r="AB69" s="278"/>
      <c r="AC69" s="278"/>
      <c r="AD69" s="278"/>
      <c r="AE69" s="279">
        <f t="shared" ref="AE69:AE80" si="23">SUM(P69:AD69)</f>
        <v>0</v>
      </c>
      <c r="AF69" s="281"/>
      <c r="AG69" s="280"/>
    </row>
    <row r="70" spans="2:33" outlineLevel="1" x14ac:dyDescent="0.25">
      <c r="B70" s="27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P1</v>
      </c>
      <c r="C70" s="273">
        <f>IF(C69&gt;0,C69+1,IF(DATE(YEAR('Basic project data'!$C$5),MONTH('Basic project data'!$C$5),1)=D70,1,0))</f>
        <v>11</v>
      </c>
      <c r="D70" s="274">
        <f t="shared" ref="D70:D80" si="24">DATE(YEAR(D69),MONTH(D69)+1,DAY(D69))</f>
        <v>44958</v>
      </c>
      <c r="E70" s="322">
        <v>1</v>
      </c>
      <c r="F70" s="193">
        <f t="shared" si="21"/>
        <v>17.916666666666668</v>
      </c>
      <c r="G70" s="325">
        <v>5664.93</v>
      </c>
      <c r="H70" s="275">
        <f t="shared" ref="H70:H71" si="25">AE70/(215*$H$2)*12</f>
        <v>0.16335791264889396</v>
      </c>
      <c r="I70" s="193">
        <f t="shared" si="22"/>
        <v>2.9268292682926838</v>
      </c>
      <c r="J70" s="325">
        <f t="shared" ref="J70:J71" si="26">I70*$F$37</f>
        <v>921.12682926829302</v>
      </c>
      <c r="O70" s="274">
        <f t="shared" si="14"/>
        <v>44958</v>
      </c>
      <c r="P70" s="278"/>
      <c r="Q70" s="278">
        <v>24</v>
      </c>
      <c r="R70" s="278"/>
      <c r="S70" s="278"/>
      <c r="T70" s="278"/>
      <c r="U70" s="278"/>
      <c r="V70" s="278"/>
      <c r="W70" s="278"/>
      <c r="X70" s="278"/>
      <c r="Y70" s="278"/>
      <c r="Z70" s="278"/>
      <c r="AA70" s="278"/>
      <c r="AB70" s="278"/>
      <c r="AC70" s="278"/>
      <c r="AD70" s="278"/>
      <c r="AE70" s="279">
        <f t="shared" si="23"/>
        <v>24</v>
      </c>
      <c r="AF70" s="281"/>
    </row>
    <row r="71" spans="2:33" outlineLevel="1" x14ac:dyDescent="0.25">
      <c r="B71" s="27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P1</v>
      </c>
      <c r="C71" s="273">
        <f>IF(C70&gt;0,C70+1,IF(DATE(YEAR('Basic project data'!$C$5),MONTH('Basic project data'!$C$5),1)=D71,1,0))</f>
        <v>12</v>
      </c>
      <c r="D71" s="274">
        <f t="shared" si="24"/>
        <v>44986</v>
      </c>
      <c r="E71" s="322">
        <v>1</v>
      </c>
      <c r="F71" s="193">
        <f t="shared" si="21"/>
        <v>17.916666666666668</v>
      </c>
      <c r="G71" s="325">
        <v>5664.93</v>
      </c>
      <c r="H71" s="275">
        <f t="shared" si="25"/>
        <v>5.4452637549631311E-2</v>
      </c>
      <c r="I71" s="193">
        <f t="shared" si="22"/>
        <v>0.97560975609756106</v>
      </c>
      <c r="J71" s="325">
        <f t="shared" si="26"/>
        <v>307.0422764227643</v>
      </c>
      <c r="O71" s="274">
        <f t="shared" si="14"/>
        <v>44986</v>
      </c>
      <c r="P71" s="278"/>
      <c r="Q71" s="278">
        <v>8</v>
      </c>
      <c r="R71" s="278"/>
      <c r="S71" s="278"/>
      <c r="T71" s="278"/>
      <c r="U71" s="278"/>
      <c r="V71" s="278"/>
      <c r="W71" s="278"/>
      <c r="X71" s="278"/>
      <c r="Y71" s="278"/>
      <c r="Z71" s="278"/>
      <c r="AA71" s="278"/>
      <c r="AB71" s="278"/>
      <c r="AC71" s="278"/>
      <c r="AD71" s="278"/>
      <c r="AE71" s="279">
        <f t="shared" si="23"/>
        <v>8</v>
      </c>
      <c r="AF71" s="281"/>
    </row>
    <row r="72" spans="2:33" outlineLevel="1" x14ac:dyDescent="0.25">
      <c r="B72" s="27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P2</v>
      </c>
      <c r="C72" s="273">
        <f>IF(C71&gt;0,C71+1,IF(DATE(YEAR('Basic project data'!$C$5),MONTH('Basic project data'!$C$5),1)=D72,1,0))</f>
        <v>13</v>
      </c>
      <c r="D72" s="274">
        <f t="shared" si="24"/>
        <v>45017</v>
      </c>
      <c r="E72" s="322">
        <v>1</v>
      </c>
      <c r="F72" s="193">
        <f t="shared" si="21"/>
        <v>17.916666666666668</v>
      </c>
      <c r="G72" s="325">
        <v>5664.93</v>
      </c>
      <c r="H72" s="275"/>
      <c r="I72" s="193">
        <f t="shared" si="22"/>
        <v>0</v>
      </c>
      <c r="J72" s="277"/>
      <c r="O72" s="274">
        <f t="shared" si="14"/>
        <v>45017</v>
      </c>
      <c r="P72" s="278"/>
      <c r="Q72" s="278"/>
      <c r="R72" s="278"/>
      <c r="S72" s="278"/>
      <c r="T72" s="278"/>
      <c r="U72" s="278"/>
      <c r="V72" s="278"/>
      <c r="W72" s="278"/>
      <c r="X72" s="278"/>
      <c r="Y72" s="278"/>
      <c r="Z72" s="278"/>
      <c r="AA72" s="278"/>
      <c r="AB72" s="278"/>
      <c r="AC72" s="278"/>
      <c r="AD72" s="278"/>
      <c r="AE72" s="279">
        <f t="shared" si="23"/>
        <v>0</v>
      </c>
      <c r="AF72" s="281"/>
    </row>
    <row r="73" spans="2:33" outlineLevel="1" x14ac:dyDescent="0.25">
      <c r="B73" s="27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P2</v>
      </c>
      <c r="C73" s="273">
        <f>IF(C72&gt;0,C72+1,IF(DATE(YEAR('Basic project data'!$C$5),MONTH('Basic project data'!$C$5),1)=D73,1,0))</f>
        <v>14</v>
      </c>
      <c r="D73" s="274">
        <f t="shared" si="24"/>
        <v>45047</v>
      </c>
      <c r="E73" s="322">
        <v>1</v>
      </c>
      <c r="F73" s="193">
        <f t="shared" si="21"/>
        <v>17.916666666666668</v>
      </c>
      <c r="G73" s="325">
        <v>5664.93</v>
      </c>
      <c r="H73" s="275"/>
      <c r="I73" s="193">
        <f t="shared" si="22"/>
        <v>0</v>
      </c>
      <c r="J73" s="277"/>
      <c r="O73" s="274">
        <f t="shared" si="14"/>
        <v>45047</v>
      </c>
      <c r="P73" s="278"/>
      <c r="Q73" s="278"/>
      <c r="R73" s="278"/>
      <c r="S73" s="278"/>
      <c r="T73" s="278"/>
      <c r="U73" s="278"/>
      <c r="V73" s="278"/>
      <c r="W73" s="278"/>
      <c r="X73" s="278"/>
      <c r="Y73" s="278"/>
      <c r="Z73" s="278"/>
      <c r="AA73" s="278"/>
      <c r="AB73" s="278"/>
      <c r="AC73" s="278"/>
      <c r="AD73" s="278"/>
      <c r="AE73" s="279">
        <f t="shared" si="23"/>
        <v>0</v>
      </c>
      <c r="AF73" s="281"/>
    </row>
    <row r="74" spans="2:33" outlineLevel="1" x14ac:dyDescent="0.25">
      <c r="B74" s="27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P2</v>
      </c>
      <c r="C74" s="273">
        <f>IF(C73&gt;0,C73+1,IF(DATE(YEAR('Basic project data'!$C$5),MONTH('Basic project data'!$C$5),1)=D74,1,0))</f>
        <v>15</v>
      </c>
      <c r="D74" s="274">
        <f t="shared" si="24"/>
        <v>45078</v>
      </c>
      <c r="E74" s="322">
        <v>1</v>
      </c>
      <c r="F74" s="193">
        <f t="shared" si="21"/>
        <v>17.916666666666668</v>
      </c>
      <c r="G74" s="325">
        <v>5664.93</v>
      </c>
      <c r="H74" s="275"/>
      <c r="I74" s="193">
        <f t="shared" si="22"/>
        <v>0</v>
      </c>
      <c r="J74" s="277"/>
      <c r="O74" s="274">
        <f t="shared" si="14"/>
        <v>45078</v>
      </c>
      <c r="P74" s="278"/>
      <c r="Q74" s="278"/>
      <c r="R74" s="278"/>
      <c r="S74" s="278"/>
      <c r="T74" s="278"/>
      <c r="U74" s="278"/>
      <c r="V74" s="278"/>
      <c r="W74" s="278"/>
      <c r="X74" s="278"/>
      <c r="Y74" s="278"/>
      <c r="Z74" s="278"/>
      <c r="AA74" s="278"/>
      <c r="AB74" s="278"/>
      <c r="AC74" s="278"/>
      <c r="AD74" s="278"/>
      <c r="AE74" s="279">
        <f t="shared" si="23"/>
        <v>0</v>
      </c>
      <c r="AF74" s="281"/>
    </row>
    <row r="75" spans="2:33" outlineLevel="1" x14ac:dyDescent="0.25">
      <c r="B75" s="27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P2</v>
      </c>
      <c r="C75" s="273">
        <f>IF(C74&gt;0,C74+1,IF(DATE(YEAR('Basic project data'!$C$5),MONTH('Basic project data'!$C$5),1)=D75,1,0))</f>
        <v>16</v>
      </c>
      <c r="D75" s="274">
        <f t="shared" si="24"/>
        <v>45108</v>
      </c>
      <c r="E75" s="322">
        <v>1</v>
      </c>
      <c r="F75" s="193">
        <f t="shared" si="21"/>
        <v>17.916666666666668</v>
      </c>
      <c r="G75" s="325">
        <v>5672.71</v>
      </c>
      <c r="H75" s="275"/>
      <c r="I75" s="193">
        <f t="shared" si="22"/>
        <v>0</v>
      </c>
      <c r="J75" s="277"/>
      <c r="O75" s="274">
        <f t="shared" si="14"/>
        <v>45108</v>
      </c>
      <c r="P75" s="278"/>
      <c r="Q75" s="278"/>
      <c r="R75" s="278"/>
      <c r="S75" s="278"/>
      <c r="T75" s="278"/>
      <c r="U75" s="278"/>
      <c r="V75" s="278"/>
      <c r="W75" s="278"/>
      <c r="X75" s="278"/>
      <c r="Y75" s="278"/>
      <c r="Z75" s="278"/>
      <c r="AA75" s="278"/>
      <c r="AB75" s="278"/>
      <c r="AC75" s="278"/>
      <c r="AD75" s="278"/>
      <c r="AE75" s="279">
        <f t="shared" si="23"/>
        <v>0</v>
      </c>
      <c r="AF75" s="281"/>
    </row>
    <row r="76" spans="2:33" outlineLevel="1" x14ac:dyDescent="0.25">
      <c r="B76" s="27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P2</v>
      </c>
      <c r="C76" s="273">
        <f>IF(C75&gt;0,C75+1,IF(DATE(YEAR('Basic project data'!$C$5),MONTH('Basic project data'!$C$5),1)=D76,1,0))</f>
        <v>17</v>
      </c>
      <c r="D76" s="274">
        <f t="shared" si="24"/>
        <v>45139</v>
      </c>
      <c r="E76" s="322">
        <v>1</v>
      </c>
      <c r="F76" s="193">
        <f t="shared" si="21"/>
        <v>17.916666666666668</v>
      </c>
      <c r="G76" s="325">
        <v>5670.4900000000007</v>
      </c>
      <c r="H76" s="275"/>
      <c r="I76" s="193">
        <f t="shared" si="22"/>
        <v>0</v>
      </c>
      <c r="J76" s="277"/>
      <c r="O76" s="274">
        <f t="shared" si="14"/>
        <v>45139</v>
      </c>
      <c r="P76" s="278"/>
      <c r="Q76" s="278"/>
      <c r="R76" s="278"/>
      <c r="S76" s="278"/>
      <c r="T76" s="278"/>
      <c r="U76" s="278"/>
      <c r="V76" s="278"/>
      <c r="W76" s="278"/>
      <c r="X76" s="278"/>
      <c r="Y76" s="278"/>
      <c r="Z76" s="278"/>
      <c r="AA76" s="278"/>
      <c r="AB76" s="278"/>
      <c r="AC76" s="278"/>
      <c r="AD76" s="278"/>
      <c r="AE76" s="279">
        <f t="shared" si="23"/>
        <v>0</v>
      </c>
      <c r="AF76" s="281"/>
    </row>
    <row r="77" spans="2:33" outlineLevel="1" x14ac:dyDescent="0.25">
      <c r="B77" s="27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P2</v>
      </c>
      <c r="C77" s="273">
        <f>IF(C76&gt;0,C76+1,IF(DATE(YEAR('Basic project data'!$C$5),MONTH('Basic project data'!$C$5),1)=D77,1,0))</f>
        <v>18</v>
      </c>
      <c r="D77" s="274">
        <f t="shared" si="24"/>
        <v>45170</v>
      </c>
      <c r="E77" s="322">
        <v>1</v>
      </c>
      <c r="F77" s="193">
        <f t="shared" si="21"/>
        <v>17.916666666666668</v>
      </c>
      <c r="G77" s="325">
        <v>5670.4900000000007</v>
      </c>
      <c r="H77" s="275"/>
      <c r="I77" s="193">
        <f t="shared" si="22"/>
        <v>0</v>
      </c>
      <c r="J77" s="277"/>
      <c r="O77" s="274">
        <f t="shared" si="14"/>
        <v>45170</v>
      </c>
      <c r="P77" s="278"/>
      <c r="Q77" s="278"/>
      <c r="R77" s="278"/>
      <c r="S77" s="278"/>
      <c r="T77" s="278"/>
      <c r="U77" s="278"/>
      <c r="V77" s="278"/>
      <c r="W77" s="278"/>
      <c r="X77" s="278"/>
      <c r="Y77" s="278"/>
      <c r="Z77" s="278"/>
      <c r="AA77" s="278"/>
      <c r="AB77" s="278"/>
      <c r="AC77" s="278"/>
      <c r="AD77" s="278"/>
      <c r="AE77" s="279">
        <f t="shared" si="23"/>
        <v>0</v>
      </c>
      <c r="AF77" s="281"/>
    </row>
    <row r="78" spans="2:33" outlineLevel="1" x14ac:dyDescent="0.25">
      <c r="B78" s="27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P2</v>
      </c>
      <c r="C78" s="273">
        <f>IF(C77&gt;0,C77+1,IF(DATE(YEAR('Basic project data'!$C$5),MONTH('Basic project data'!$C$5),1)=D78,1,0))</f>
        <v>19</v>
      </c>
      <c r="D78" s="274">
        <f t="shared" si="24"/>
        <v>45200</v>
      </c>
      <c r="E78" s="322">
        <v>1</v>
      </c>
      <c r="F78" s="193">
        <f t="shared" si="21"/>
        <v>17.916666666666668</v>
      </c>
      <c r="G78" s="325">
        <v>5670.49</v>
      </c>
      <c r="H78" s="275"/>
      <c r="I78" s="193">
        <f t="shared" si="22"/>
        <v>0</v>
      </c>
      <c r="J78" s="277"/>
      <c r="O78" s="274">
        <f t="shared" si="14"/>
        <v>45200</v>
      </c>
      <c r="P78" s="278"/>
      <c r="Q78" s="278"/>
      <c r="R78" s="278"/>
      <c r="S78" s="278"/>
      <c r="T78" s="278"/>
      <c r="U78" s="278"/>
      <c r="V78" s="278"/>
      <c r="W78" s="278"/>
      <c r="X78" s="278"/>
      <c r="Y78" s="278"/>
      <c r="Z78" s="278"/>
      <c r="AA78" s="278"/>
      <c r="AB78" s="278"/>
      <c r="AC78" s="278"/>
      <c r="AD78" s="278"/>
      <c r="AE78" s="279">
        <f t="shared" si="23"/>
        <v>0</v>
      </c>
      <c r="AF78" s="281"/>
    </row>
    <row r="79" spans="2:33" outlineLevel="1" x14ac:dyDescent="0.25">
      <c r="B79" s="27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P2</v>
      </c>
      <c r="C79" s="273">
        <f>IF(C78&gt;0,C78+1,IF(DATE(YEAR('Basic project data'!$C$5),MONTH('Basic project data'!$C$5),1)=D79,1,0))</f>
        <v>20</v>
      </c>
      <c r="D79" s="274">
        <f t="shared" si="24"/>
        <v>45231</v>
      </c>
      <c r="E79" s="322">
        <v>1</v>
      </c>
      <c r="F79" s="193">
        <f t="shared" si="21"/>
        <v>17.916666666666668</v>
      </c>
      <c r="G79" s="325">
        <v>9862.93</v>
      </c>
      <c r="H79" s="275"/>
      <c r="I79" s="193">
        <f t="shared" si="22"/>
        <v>0</v>
      </c>
      <c r="J79" s="277"/>
      <c r="O79" s="274">
        <f t="shared" si="14"/>
        <v>45231</v>
      </c>
      <c r="P79" s="278"/>
      <c r="Q79" s="278"/>
      <c r="R79" s="278"/>
      <c r="S79" s="278"/>
      <c r="T79" s="278"/>
      <c r="U79" s="278"/>
      <c r="V79" s="278"/>
      <c r="W79" s="278"/>
      <c r="X79" s="278"/>
      <c r="Y79" s="278"/>
      <c r="Z79" s="278"/>
      <c r="AA79" s="278"/>
      <c r="AB79" s="278"/>
      <c r="AC79" s="278"/>
      <c r="AD79" s="278"/>
      <c r="AE79" s="279">
        <f t="shared" si="23"/>
        <v>0</v>
      </c>
      <c r="AF79" s="281"/>
    </row>
    <row r="80" spans="2:33" outlineLevel="1" x14ac:dyDescent="0.25">
      <c r="B80" s="27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P2</v>
      </c>
      <c r="C80" s="273">
        <f>IF(C79&gt;0,C79+1,IF(DATE(YEAR('Basic project data'!$C$5),MONTH('Basic project data'!$C$5),1)=D80,1,0))</f>
        <v>21</v>
      </c>
      <c r="D80" s="274">
        <f t="shared" si="24"/>
        <v>45261</v>
      </c>
      <c r="E80" s="322">
        <v>1</v>
      </c>
      <c r="F80" s="193">
        <f t="shared" si="21"/>
        <v>17.916666666666668</v>
      </c>
      <c r="G80" s="325">
        <v>5670.49</v>
      </c>
      <c r="H80" s="275"/>
      <c r="I80" s="193">
        <f t="shared" si="22"/>
        <v>0</v>
      </c>
      <c r="J80" s="277"/>
      <c r="O80" s="274">
        <f t="shared" si="14"/>
        <v>45261</v>
      </c>
      <c r="P80" s="278"/>
      <c r="Q80" s="278"/>
      <c r="R80" s="278"/>
      <c r="S80" s="278"/>
      <c r="T80" s="278"/>
      <c r="U80" s="278"/>
      <c r="V80" s="278"/>
      <c r="W80" s="278"/>
      <c r="X80" s="278"/>
      <c r="Y80" s="278"/>
      <c r="Z80" s="278"/>
      <c r="AA80" s="278"/>
      <c r="AB80" s="278"/>
      <c r="AC80" s="278"/>
      <c r="AD80" s="278"/>
      <c r="AE80" s="279">
        <f t="shared" si="23"/>
        <v>0</v>
      </c>
      <c r="AF80" s="281"/>
    </row>
    <row r="81" spans="2:32" ht="15.75" thickBot="1" x14ac:dyDescent="0.3">
      <c r="B81" s="282"/>
      <c r="C81" s="283"/>
      <c r="D81" s="284">
        <f>D80</f>
        <v>45261</v>
      </c>
      <c r="E81" s="285"/>
      <c r="F81" s="286">
        <f>SUM(F69:F80)</f>
        <v>214.99999999999997</v>
      </c>
      <c r="G81" s="287">
        <f>SUM(G69:G80)</f>
        <v>72207.180000000008</v>
      </c>
      <c r="H81" s="301"/>
      <c r="I81" s="286">
        <f>SUM(I69:I80)</f>
        <v>3.9024390243902447</v>
      </c>
      <c r="J81" s="287">
        <f>SUM(J69:J80)</f>
        <v>1228.1691056910572</v>
      </c>
      <c r="O81" s="284">
        <f t="shared" si="14"/>
        <v>45261</v>
      </c>
      <c r="P81" s="290">
        <f>SUM(P69:P80)</f>
        <v>0</v>
      </c>
      <c r="Q81" s="290">
        <f>SUM(Q69:Q80)</f>
        <v>32</v>
      </c>
      <c r="R81" s="290">
        <f>SUM(R69:R80)</f>
        <v>0</v>
      </c>
      <c r="S81" s="290">
        <f>SUM(S69:S80)</f>
        <v>0</v>
      </c>
      <c r="T81" s="290">
        <f>SUM(T69:T80)</f>
        <v>0</v>
      </c>
      <c r="U81" s="290">
        <f t="shared" ref="U81:AD81" si="27">SUM(U69:U80)</f>
        <v>0</v>
      </c>
      <c r="V81" s="290">
        <f t="shared" si="27"/>
        <v>0</v>
      </c>
      <c r="W81" s="290">
        <f t="shared" si="27"/>
        <v>0</v>
      </c>
      <c r="X81" s="290">
        <f t="shared" si="27"/>
        <v>0</v>
      </c>
      <c r="Y81" s="290">
        <f t="shared" si="27"/>
        <v>0</v>
      </c>
      <c r="Z81" s="290">
        <f t="shared" si="27"/>
        <v>0</v>
      </c>
      <c r="AA81" s="290">
        <f t="shared" si="27"/>
        <v>0</v>
      </c>
      <c r="AB81" s="290">
        <f t="shared" si="27"/>
        <v>0</v>
      </c>
      <c r="AC81" s="290">
        <f t="shared" si="27"/>
        <v>0</v>
      </c>
      <c r="AD81" s="290">
        <f t="shared" si="27"/>
        <v>0</v>
      </c>
      <c r="AE81" s="290">
        <f>SUM(AE69:AE80)</f>
        <v>32</v>
      </c>
      <c r="AF81" s="281"/>
    </row>
    <row r="82" spans="2:32" ht="28.5" customHeight="1" x14ac:dyDescent="0.25">
      <c r="B82" s="18"/>
      <c r="C82" s="18"/>
      <c r="E82" s="280"/>
      <c r="F82" s="280"/>
      <c r="H82" s="280"/>
      <c r="I82" s="280"/>
      <c r="P82" s="289">
        <f t="shared" ref="P82:AE82" si="28">IFERROR(P81/$H$2,0)</f>
        <v>0</v>
      </c>
      <c r="Q82" s="289">
        <f t="shared" si="28"/>
        <v>3.9024390243902443</v>
      </c>
      <c r="R82" s="289">
        <f t="shared" si="28"/>
        <v>0</v>
      </c>
      <c r="S82" s="289">
        <f t="shared" si="28"/>
        <v>0</v>
      </c>
      <c r="T82" s="289">
        <f t="shared" si="28"/>
        <v>0</v>
      </c>
      <c r="U82" s="289">
        <f t="shared" si="28"/>
        <v>0</v>
      </c>
      <c r="V82" s="289">
        <f t="shared" si="28"/>
        <v>0</v>
      </c>
      <c r="W82" s="289">
        <f t="shared" si="28"/>
        <v>0</v>
      </c>
      <c r="X82" s="289">
        <f t="shared" si="28"/>
        <v>0</v>
      </c>
      <c r="Y82" s="289">
        <f t="shared" si="28"/>
        <v>0</v>
      </c>
      <c r="Z82" s="289">
        <f t="shared" si="28"/>
        <v>0</v>
      </c>
      <c r="AA82" s="289">
        <f t="shared" si="28"/>
        <v>0</v>
      </c>
      <c r="AB82" s="289">
        <f t="shared" si="28"/>
        <v>0</v>
      </c>
      <c r="AC82" s="289">
        <f t="shared" si="28"/>
        <v>0</v>
      </c>
      <c r="AD82" s="289">
        <f t="shared" si="28"/>
        <v>0</v>
      </c>
      <c r="AE82" s="289">
        <f t="shared" si="28"/>
        <v>3.9024390243902443</v>
      </c>
      <c r="AF82" s="291" t="s">
        <v>326</v>
      </c>
    </row>
    <row r="83" spans="2:32" x14ac:dyDescent="0.25">
      <c r="B83" s="18"/>
      <c r="C83" s="18"/>
      <c r="E83" s="280"/>
      <c r="F83" s="280"/>
      <c r="H83" s="280"/>
      <c r="I83" s="280"/>
      <c r="P83" s="292"/>
      <c r="Q83" s="292"/>
      <c r="R83" s="292"/>
      <c r="S83" s="292"/>
      <c r="T83" s="292"/>
      <c r="U83" s="293"/>
      <c r="V83" s="294"/>
      <c r="W83" s="295"/>
      <c r="X83" s="295"/>
      <c r="Y83" s="295"/>
      <c r="Z83" s="295"/>
      <c r="AA83" s="295"/>
      <c r="AB83" s="295"/>
      <c r="AC83" s="295"/>
      <c r="AD83" s="296"/>
      <c r="AE83" s="292"/>
      <c r="AF83" s="297"/>
    </row>
    <row r="84" spans="2:32" outlineLevel="1" x14ac:dyDescent="0.25">
      <c r="B84" s="27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P2</v>
      </c>
      <c r="C84" s="273">
        <f>IF(C80&gt;0,C80+1,IF(DATE(YEAR('Basic project data'!$C$5),MONTH('Basic project data'!$C$5),1)=D84,1,0))</f>
        <v>22</v>
      </c>
      <c r="D84" s="274">
        <f>DATE(YEAR(D80),MONTH(D80)+1,DAY(D80))</f>
        <v>45292</v>
      </c>
      <c r="E84" s="323">
        <v>1</v>
      </c>
      <c r="F84" s="299">
        <f t="shared" ref="F84:F95" si="29">215/12*E84</f>
        <v>17.916666666666668</v>
      </c>
      <c r="G84" s="326">
        <v>5664.9299999999994</v>
      </c>
      <c r="H84" s="298"/>
      <c r="I84" s="299">
        <f t="shared" ref="I84:I95" si="30">215/12*H84</f>
        <v>0</v>
      </c>
      <c r="J84" s="300"/>
      <c r="O84" s="274">
        <f t="shared" si="14"/>
        <v>45292</v>
      </c>
      <c r="P84" s="278"/>
      <c r="Q84" s="278"/>
      <c r="R84" s="278"/>
      <c r="S84" s="278"/>
      <c r="T84" s="278"/>
      <c r="U84" s="278"/>
      <c r="V84" s="278"/>
      <c r="W84" s="278"/>
      <c r="X84" s="278"/>
      <c r="Y84" s="278"/>
      <c r="Z84" s="278"/>
      <c r="AA84" s="278"/>
      <c r="AB84" s="278"/>
      <c r="AC84" s="278"/>
      <c r="AD84" s="278"/>
      <c r="AE84" s="279">
        <f t="shared" ref="AE84:AE95" si="31">SUM(P84:AD84)</f>
        <v>0</v>
      </c>
      <c r="AF84" s="281"/>
    </row>
    <row r="85" spans="2:32" outlineLevel="1" x14ac:dyDescent="0.25">
      <c r="B85" s="27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P2</v>
      </c>
      <c r="C85" s="273">
        <f>IF(C84&gt;0,C84+1,IF(DATE(YEAR('Basic project data'!$C$5),MONTH('Basic project data'!$C$5),1)=D85,1,0))</f>
        <v>23</v>
      </c>
      <c r="D85" s="274">
        <f t="shared" ref="D85:D95" si="32">DATE(YEAR(D84),MONTH(D84)+1,DAY(D84))</f>
        <v>45323</v>
      </c>
      <c r="E85" s="322">
        <v>1</v>
      </c>
      <c r="F85" s="193">
        <f t="shared" si="29"/>
        <v>17.916666666666668</v>
      </c>
      <c r="G85" s="325">
        <v>5664.93</v>
      </c>
      <c r="H85" s="275"/>
      <c r="I85" s="193">
        <f t="shared" si="30"/>
        <v>0</v>
      </c>
      <c r="J85" s="277"/>
      <c r="O85" s="274">
        <f t="shared" si="14"/>
        <v>45323</v>
      </c>
      <c r="P85" s="278"/>
      <c r="Q85" s="278"/>
      <c r="R85" s="278"/>
      <c r="S85" s="278"/>
      <c r="T85" s="278"/>
      <c r="U85" s="278"/>
      <c r="V85" s="278"/>
      <c r="W85" s="278"/>
      <c r="X85" s="278"/>
      <c r="Y85" s="278"/>
      <c r="Z85" s="278"/>
      <c r="AA85" s="278"/>
      <c r="AB85" s="278"/>
      <c r="AC85" s="278"/>
      <c r="AD85" s="278"/>
      <c r="AE85" s="279">
        <f t="shared" si="31"/>
        <v>0</v>
      </c>
      <c r="AF85" s="281"/>
    </row>
    <row r="86" spans="2:32" outlineLevel="1" x14ac:dyDescent="0.25">
      <c r="B86" s="27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P2</v>
      </c>
      <c r="C86" s="273">
        <f>IF(C85&gt;0,C85+1,IF(DATE(YEAR('Basic project data'!$C$5),MONTH('Basic project data'!$C$5),1)=D86,1,0))</f>
        <v>24</v>
      </c>
      <c r="D86" s="274">
        <f t="shared" si="32"/>
        <v>45352</v>
      </c>
      <c r="E86" s="322">
        <v>1</v>
      </c>
      <c r="F86" s="193">
        <f t="shared" si="29"/>
        <v>17.916666666666668</v>
      </c>
      <c r="G86" s="325">
        <v>5664.93</v>
      </c>
      <c r="H86" s="275"/>
      <c r="I86" s="193">
        <f t="shared" si="30"/>
        <v>0</v>
      </c>
      <c r="J86" s="277"/>
      <c r="O86" s="274">
        <f t="shared" si="14"/>
        <v>45352</v>
      </c>
      <c r="P86" s="278"/>
      <c r="Q86" s="278"/>
      <c r="R86" s="278"/>
      <c r="S86" s="278"/>
      <c r="T86" s="278"/>
      <c r="U86" s="278"/>
      <c r="V86" s="278"/>
      <c r="W86" s="278"/>
      <c r="X86" s="278"/>
      <c r="Y86" s="278"/>
      <c r="Z86" s="278"/>
      <c r="AA86" s="278"/>
      <c r="AB86" s="278"/>
      <c r="AC86" s="278"/>
      <c r="AD86" s="278"/>
      <c r="AE86" s="279">
        <f t="shared" si="31"/>
        <v>0</v>
      </c>
      <c r="AF86" s="281"/>
    </row>
    <row r="87" spans="2:32" outlineLevel="1" x14ac:dyDescent="0.25">
      <c r="B87" s="27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P2</v>
      </c>
      <c r="C87" s="273">
        <f>IF(C86&gt;0,C86+1,IF(DATE(YEAR('Basic project data'!$C$5),MONTH('Basic project data'!$C$5),1)=D87,1,0))</f>
        <v>25</v>
      </c>
      <c r="D87" s="274">
        <f t="shared" si="32"/>
        <v>45383</v>
      </c>
      <c r="E87" s="322">
        <v>1</v>
      </c>
      <c r="F87" s="193">
        <f t="shared" si="29"/>
        <v>17.916666666666668</v>
      </c>
      <c r="G87" s="325">
        <v>5664.93</v>
      </c>
      <c r="H87" s="275"/>
      <c r="I87" s="193">
        <f t="shared" si="30"/>
        <v>0</v>
      </c>
      <c r="J87" s="277"/>
      <c r="O87" s="274">
        <f t="shared" si="14"/>
        <v>45383</v>
      </c>
      <c r="P87" s="278"/>
      <c r="Q87" s="278"/>
      <c r="R87" s="278"/>
      <c r="S87" s="278"/>
      <c r="T87" s="278"/>
      <c r="U87" s="278"/>
      <c r="V87" s="278"/>
      <c r="W87" s="278"/>
      <c r="X87" s="278"/>
      <c r="Y87" s="278"/>
      <c r="Z87" s="278"/>
      <c r="AA87" s="278"/>
      <c r="AB87" s="278"/>
      <c r="AC87" s="278"/>
      <c r="AD87" s="278"/>
      <c r="AE87" s="279">
        <f t="shared" si="31"/>
        <v>0</v>
      </c>
      <c r="AF87" s="281"/>
    </row>
    <row r="88" spans="2:32" outlineLevel="1" x14ac:dyDescent="0.25">
      <c r="B88" s="27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P2</v>
      </c>
      <c r="C88" s="273">
        <f>IF(C87&gt;0,C87+1,IF(DATE(YEAR('Basic project data'!$C$5),MONTH('Basic project data'!$C$5),1)=D88,1,0))</f>
        <v>26</v>
      </c>
      <c r="D88" s="274">
        <f t="shared" si="32"/>
        <v>45413</v>
      </c>
      <c r="E88" s="322">
        <v>1</v>
      </c>
      <c r="F88" s="193">
        <f t="shared" si="29"/>
        <v>17.916666666666668</v>
      </c>
      <c r="G88" s="325">
        <v>5664.93</v>
      </c>
      <c r="H88" s="275"/>
      <c r="I88" s="193">
        <f t="shared" si="30"/>
        <v>0</v>
      </c>
      <c r="J88" s="277"/>
      <c r="O88" s="274">
        <f t="shared" si="14"/>
        <v>45413</v>
      </c>
      <c r="P88" s="278"/>
      <c r="Q88" s="278"/>
      <c r="R88" s="278"/>
      <c r="S88" s="278"/>
      <c r="T88" s="278"/>
      <c r="U88" s="278"/>
      <c r="V88" s="278"/>
      <c r="W88" s="278"/>
      <c r="X88" s="278"/>
      <c r="Y88" s="278"/>
      <c r="Z88" s="278"/>
      <c r="AA88" s="278"/>
      <c r="AB88" s="278"/>
      <c r="AC88" s="278"/>
      <c r="AD88" s="278"/>
      <c r="AE88" s="279">
        <f t="shared" si="31"/>
        <v>0</v>
      </c>
      <c r="AF88" s="281"/>
    </row>
    <row r="89" spans="2:32" outlineLevel="1" x14ac:dyDescent="0.25">
      <c r="B89" s="27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P2</v>
      </c>
      <c r="C89" s="273">
        <f>IF(C88&gt;0,C88+1,IF(DATE(YEAR('Basic project data'!$C$5),MONTH('Basic project data'!$C$5),1)=D89,1,0))</f>
        <v>27</v>
      </c>
      <c r="D89" s="274">
        <f t="shared" si="32"/>
        <v>45444</v>
      </c>
      <c r="E89" s="322">
        <v>1</v>
      </c>
      <c r="F89" s="193">
        <f t="shared" si="29"/>
        <v>17.916666666666668</v>
      </c>
      <c r="G89" s="325">
        <v>5664.93</v>
      </c>
      <c r="H89" s="275"/>
      <c r="I89" s="193">
        <f t="shared" si="30"/>
        <v>0</v>
      </c>
      <c r="J89" s="277"/>
      <c r="O89" s="274">
        <f t="shared" si="14"/>
        <v>45444</v>
      </c>
      <c r="P89" s="278"/>
      <c r="Q89" s="278"/>
      <c r="R89" s="278"/>
      <c r="S89" s="278"/>
      <c r="T89" s="278"/>
      <c r="U89" s="278"/>
      <c r="V89" s="278"/>
      <c r="W89" s="278"/>
      <c r="X89" s="278"/>
      <c r="Y89" s="278"/>
      <c r="Z89" s="278"/>
      <c r="AA89" s="278"/>
      <c r="AB89" s="278"/>
      <c r="AC89" s="278"/>
      <c r="AD89" s="278"/>
      <c r="AE89" s="279">
        <f t="shared" si="31"/>
        <v>0</v>
      </c>
      <c r="AF89" s="281"/>
    </row>
    <row r="90" spans="2:32" outlineLevel="1" x14ac:dyDescent="0.25">
      <c r="B90" s="27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P2</v>
      </c>
      <c r="C90" s="273">
        <f>IF(C89&gt;0,C89+1,IF(DATE(YEAR('Basic project data'!$C$5),MONTH('Basic project data'!$C$5),1)=D90,1,0))</f>
        <v>28</v>
      </c>
      <c r="D90" s="274">
        <f t="shared" si="32"/>
        <v>45474</v>
      </c>
      <c r="E90" s="322">
        <v>1</v>
      </c>
      <c r="F90" s="193">
        <f t="shared" si="29"/>
        <v>17.916666666666668</v>
      </c>
      <c r="G90" s="325">
        <v>5672.71</v>
      </c>
      <c r="H90" s="275"/>
      <c r="I90" s="193">
        <f t="shared" si="30"/>
        <v>0</v>
      </c>
      <c r="J90" s="277"/>
      <c r="O90" s="274">
        <f t="shared" si="14"/>
        <v>45474</v>
      </c>
      <c r="P90" s="278"/>
      <c r="Q90" s="278"/>
      <c r="R90" s="278"/>
      <c r="S90" s="278"/>
      <c r="T90" s="278"/>
      <c r="U90" s="278"/>
      <c r="V90" s="278"/>
      <c r="W90" s="278"/>
      <c r="X90" s="278"/>
      <c r="Y90" s="278"/>
      <c r="Z90" s="278"/>
      <c r="AA90" s="278"/>
      <c r="AB90" s="278"/>
      <c r="AC90" s="278"/>
      <c r="AD90" s="278"/>
      <c r="AE90" s="279">
        <f t="shared" si="31"/>
        <v>0</v>
      </c>
      <c r="AF90" s="281"/>
    </row>
    <row r="91" spans="2:32" outlineLevel="1" x14ac:dyDescent="0.25">
      <c r="B91" s="27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P2</v>
      </c>
      <c r="C91" s="273">
        <f>IF(C90&gt;0,C90+1,IF(DATE(YEAR('Basic project data'!$C$5),MONTH('Basic project data'!$C$5),1)=D91,1,0))</f>
        <v>29</v>
      </c>
      <c r="D91" s="274">
        <f t="shared" si="32"/>
        <v>45505</v>
      </c>
      <c r="E91" s="322">
        <v>1</v>
      </c>
      <c r="F91" s="193">
        <f t="shared" si="29"/>
        <v>17.916666666666668</v>
      </c>
      <c r="G91" s="325">
        <v>5670.4900000000007</v>
      </c>
      <c r="H91" s="275"/>
      <c r="I91" s="193">
        <f t="shared" si="30"/>
        <v>0</v>
      </c>
      <c r="J91" s="277"/>
      <c r="O91" s="274">
        <f t="shared" si="14"/>
        <v>45505</v>
      </c>
      <c r="P91" s="278"/>
      <c r="Q91" s="278"/>
      <c r="R91" s="278"/>
      <c r="S91" s="278"/>
      <c r="T91" s="278"/>
      <c r="U91" s="278"/>
      <c r="V91" s="278"/>
      <c r="W91" s="278"/>
      <c r="X91" s="278"/>
      <c r="Y91" s="278"/>
      <c r="Z91" s="278"/>
      <c r="AA91" s="278"/>
      <c r="AB91" s="278"/>
      <c r="AC91" s="278"/>
      <c r="AD91" s="278"/>
      <c r="AE91" s="279">
        <f t="shared" si="31"/>
        <v>0</v>
      </c>
      <c r="AF91" s="281"/>
    </row>
    <row r="92" spans="2:32" outlineLevel="1" x14ac:dyDescent="0.25">
      <c r="B92" s="27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P2</v>
      </c>
      <c r="C92" s="273">
        <f>IF(C91&gt;0,C91+1,IF(DATE(YEAR('Basic project data'!$C$5),MONTH('Basic project data'!$C$5),1)=D92,1,0))</f>
        <v>30</v>
      </c>
      <c r="D92" s="274">
        <f t="shared" si="32"/>
        <v>45536</v>
      </c>
      <c r="E92" s="322">
        <v>1</v>
      </c>
      <c r="F92" s="193">
        <f t="shared" si="29"/>
        <v>17.916666666666668</v>
      </c>
      <c r="G92" s="325">
        <v>5670.4900000000007</v>
      </c>
      <c r="H92" s="275"/>
      <c r="I92" s="193">
        <f t="shared" si="30"/>
        <v>0</v>
      </c>
      <c r="J92" s="277"/>
      <c r="O92" s="274">
        <f t="shared" si="14"/>
        <v>45536</v>
      </c>
      <c r="P92" s="278"/>
      <c r="Q92" s="278"/>
      <c r="R92" s="278"/>
      <c r="S92" s="278"/>
      <c r="T92" s="278"/>
      <c r="U92" s="278"/>
      <c r="V92" s="278"/>
      <c r="W92" s="278"/>
      <c r="X92" s="278"/>
      <c r="Y92" s="278"/>
      <c r="Z92" s="278"/>
      <c r="AA92" s="278"/>
      <c r="AB92" s="278"/>
      <c r="AC92" s="278"/>
      <c r="AD92" s="278"/>
      <c r="AE92" s="279">
        <f t="shared" si="31"/>
        <v>0</v>
      </c>
      <c r="AF92" s="281"/>
    </row>
    <row r="93" spans="2:32" outlineLevel="1" x14ac:dyDescent="0.25">
      <c r="B93" s="27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P2</v>
      </c>
      <c r="C93" s="273">
        <f>IF(C92&gt;0,C92+1,IF(DATE(YEAR('Basic project data'!$C$5),MONTH('Basic project data'!$C$5),1)=D93,1,0))</f>
        <v>31</v>
      </c>
      <c r="D93" s="274">
        <f t="shared" si="32"/>
        <v>45566</v>
      </c>
      <c r="E93" s="322">
        <v>1</v>
      </c>
      <c r="F93" s="193">
        <f t="shared" si="29"/>
        <v>17.916666666666668</v>
      </c>
      <c r="G93" s="325">
        <v>5670.49</v>
      </c>
      <c r="H93" s="275"/>
      <c r="I93" s="193">
        <f t="shared" si="30"/>
        <v>0</v>
      </c>
      <c r="J93" s="277"/>
      <c r="O93" s="274">
        <f t="shared" si="14"/>
        <v>45566</v>
      </c>
      <c r="P93" s="278"/>
      <c r="Q93" s="278"/>
      <c r="R93" s="278"/>
      <c r="S93" s="278"/>
      <c r="T93" s="278"/>
      <c r="U93" s="278"/>
      <c r="V93" s="278"/>
      <c r="W93" s="278"/>
      <c r="X93" s="278"/>
      <c r="Y93" s="278"/>
      <c r="Z93" s="278"/>
      <c r="AA93" s="278"/>
      <c r="AB93" s="278"/>
      <c r="AC93" s="278"/>
      <c r="AD93" s="278"/>
      <c r="AE93" s="279">
        <f t="shared" si="31"/>
        <v>0</v>
      </c>
      <c r="AF93" s="281"/>
    </row>
    <row r="94" spans="2:32" outlineLevel="1" x14ac:dyDescent="0.25">
      <c r="B94" s="27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P2</v>
      </c>
      <c r="C94" s="273">
        <f>IF(C93&gt;0,C93+1,IF(DATE(YEAR('Basic project data'!$C$5),MONTH('Basic project data'!$C$5),1)=D94,1,0))</f>
        <v>32</v>
      </c>
      <c r="D94" s="274">
        <f t="shared" si="32"/>
        <v>45597</v>
      </c>
      <c r="E94" s="322">
        <v>1</v>
      </c>
      <c r="F94" s="193">
        <f t="shared" si="29"/>
        <v>17.916666666666668</v>
      </c>
      <c r="G94" s="325">
        <v>9862.93</v>
      </c>
      <c r="H94" s="275"/>
      <c r="I94" s="193">
        <f t="shared" si="30"/>
        <v>0</v>
      </c>
      <c r="J94" s="277"/>
      <c r="O94" s="274">
        <f t="shared" si="14"/>
        <v>45597</v>
      </c>
      <c r="P94" s="278"/>
      <c r="Q94" s="278"/>
      <c r="R94" s="278"/>
      <c r="S94" s="278"/>
      <c r="T94" s="278"/>
      <c r="U94" s="278"/>
      <c r="V94" s="278"/>
      <c r="W94" s="278"/>
      <c r="X94" s="278"/>
      <c r="Y94" s="278"/>
      <c r="Z94" s="278"/>
      <c r="AA94" s="278"/>
      <c r="AB94" s="278"/>
      <c r="AC94" s="278"/>
      <c r="AD94" s="278"/>
      <c r="AE94" s="279">
        <f t="shared" si="31"/>
        <v>0</v>
      </c>
      <c r="AF94" s="281"/>
    </row>
    <row r="95" spans="2:32" outlineLevel="1" x14ac:dyDescent="0.25">
      <c r="B95" s="27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P2</v>
      </c>
      <c r="C95" s="273">
        <f>IF(C94&gt;0,C94+1,IF(DATE(YEAR('Basic project data'!$C$5),MONTH('Basic project data'!$C$5),1)=D95,1,0))</f>
        <v>33</v>
      </c>
      <c r="D95" s="274">
        <f t="shared" si="32"/>
        <v>45627</v>
      </c>
      <c r="E95" s="322">
        <v>1</v>
      </c>
      <c r="F95" s="193">
        <f t="shared" si="29"/>
        <v>17.916666666666668</v>
      </c>
      <c r="G95" s="325">
        <v>5670.49</v>
      </c>
      <c r="H95" s="275"/>
      <c r="I95" s="193">
        <f t="shared" si="30"/>
        <v>0</v>
      </c>
      <c r="J95" s="277"/>
      <c r="O95" s="274">
        <f t="shared" si="14"/>
        <v>45627</v>
      </c>
      <c r="P95" s="278"/>
      <c r="Q95" s="278"/>
      <c r="R95" s="278"/>
      <c r="S95" s="278"/>
      <c r="T95" s="278"/>
      <c r="U95" s="278"/>
      <c r="V95" s="278"/>
      <c r="W95" s="278"/>
      <c r="X95" s="278"/>
      <c r="Y95" s="278"/>
      <c r="Z95" s="278"/>
      <c r="AA95" s="278"/>
      <c r="AB95" s="278"/>
      <c r="AC95" s="278"/>
      <c r="AD95" s="278"/>
      <c r="AE95" s="279">
        <f t="shared" si="31"/>
        <v>0</v>
      </c>
      <c r="AF95" s="281"/>
    </row>
    <row r="96" spans="2:32" x14ac:dyDescent="0.25">
      <c r="B96" s="282"/>
      <c r="C96" s="283"/>
      <c r="D96" s="284">
        <f>D95</f>
        <v>45627</v>
      </c>
      <c r="E96" s="285"/>
      <c r="F96" s="286">
        <f>SUM(F84:F95)</f>
        <v>214.99999999999997</v>
      </c>
      <c r="G96" s="287">
        <f>SUM(G84:G95)</f>
        <v>72207.180000000008</v>
      </c>
      <c r="H96" s="301"/>
      <c r="I96" s="286">
        <f>SUM(I84:I95)</f>
        <v>0</v>
      </c>
      <c r="J96" s="287">
        <f>SUM(J84:J95)</f>
        <v>0</v>
      </c>
      <c r="O96" s="284">
        <f t="shared" si="14"/>
        <v>45627</v>
      </c>
      <c r="P96" s="290">
        <f>SUM(P84:P95)</f>
        <v>0</v>
      </c>
      <c r="Q96" s="290">
        <f>SUM(Q84:Q95)</f>
        <v>0</v>
      </c>
      <c r="R96" s="290">
        <f>SUM(R84:R95)</f>
        <v>0</v>
      </c>
      <c r="S96" s="290">
        <f>SUM(S84:S95)</f>
        <v>0</v>
      </c>
      <c r="T96" s="290">
        <f>SUM(T84:T95)</f>
        <v>0</v>
      </c>
      <c r="U96" s="290">
        <f t="shared" ref="U96:AD96" si="33">SUM(U84:U95)</f>
        <v>0</v>
      </c>
      <c r="V96" s="290">
        <f t="shared" si="33"/>
        <v>0</v>
      </c>
      <c r="W96" s="290">
        <f t="shared" si="33"/>
        <v>0</v>
      </c>
      <c r="X96" s="290">
        <f t="shared" si="33"/>
        <v>0</v>
      </c>
      <c r="Y96" s="290">
        <f t="shared" si="33"/>
        <v>0</v>
      </c>
      <c r="Z96" s="290">
        <f t="shared" si="33"/>
        <v>0</v>
      </c>
      <c r="AA96" s="290">
        <f t="shared" si="33"/>
        <v>0</v>
      </c>
      <c r="AB96" s="290">
        <f t="shared" si="33"/>
        <v>0</v>
      </c>
      <c r="AC96" s="290">
        <f t="shared" si="33"/>
        <v>0</v>
      </c>
      <c r="AD96" s="290">
        <f t="shared" si="33"/>
        <v>0</v>
      </c>
      <c r="AE96" s="290">
        <f>SUM(AE84:AE95)</f>
        <v>0</v>
      </c>
      <c r="AF96" s="281"/>
    </row>
    <row r="97" spans="2:32" ht="28.5" customHeight="1" x14ac:dyDescent="0.25">
      <c r="B97" s="18"/>
      <c r="C97" s="18"/>
      <c r="E97" s="280"/>
      <c r="F97" s="280"/>
      <c r="H97" s="280"/>
      <c r="I97" s="280"/>
      <c r="P97" s="289">
        <f t="shared" ref="P97:AE97" si="34">IFERROR(P96/$H$2,0)</f>
        <v>0</v>
      </c>
      <c r="Q97" s="289">
        <f t="shared" si="34"/>
        <v>0</v>
      </c>
      <c r="R97" s="289">
        <f t="shared" si="34"/>
        <v>0</v>
      </c>
      <c r="S97" s="289">
        <f t="shared" si="34"/>
        <v>0</v>
      </c>
      <c r="T97" s="289">
        <f t="shared" si="34"/>
        <v>0</v>
      </c>
      <c r="U97" s="289">
        <f t="shared" si="34"/>
        <v>0</v>
      </c>
      <c r="V97" s="289">
        <f t="shared" si="34"/>
        <v>0</v>
      </c>
      <c r="W97" s="289">
        <f t="shared" si="34"/>
        <v>0</v>
      </c>
      <c r="X97" s="289">
        <f t="shared" si="34"/>
        <v>0</v>
      </c>
      <c r="Y97" s="289">
        <f t="shared" si="34"/>
        <v>0</v>
      </c>
      <c r="Z97" s="289">
        <f t="shared" si="34"/>
        <v>0</v>
      </c>
      <c r="AA97" s="289">
        <f t="shared" si="34"/>
        <v>0</v>
      </c>
      <c r="AB97" s="289">
        <f t="shared" si="34"/>
        <v>0</v>
      </c>
      <c r="AC97" s="289">
        <f t="shared" si="34"/>
        <v>0</v>
      </c>
      <c r="AD97" s="289">
        <f t="shared" si="34"/>
        <v>0</v>
      </c>
      <c r="AE97" s="289">
        <f t="shared" si="34"/>
        <v>0</v>
      </c>
      <c r="AF97" s="291" t="s">
        <v>326</v>
      </c>
    </row>
    <row r="98" spans="2:32" x14ac:dyDescent="0.25">
      <c r="B98" s="18"/>
      <c r="C98" s="18"/>
      <c r="E98" s="280"/>
      <c r="F98" s="280"/>
      <c r="H98" s="280"/>
      <c r="I98" s="280"/>
      <c r="P98" s="292"/>
      <c r="Q98" s="292"/>
      <c r="R98" s="292"/>
      <c r="S98" s="292"/>
      <c r="T98" s="292"/>
      <c r="U98" s="293"/>
      <c r="V98" s="294"/>
      <c r="W98" s="295"/>
      <c r="X98" s="295"/>
      <c r="Y98" s="295"/>
      <c r="Z98" s="295"/>
      <c r="AA98" s="295"/>
      <c r="AB98" s="295"/>
      <c r="AC98" s="295"/>
      <c r="AD98" s="296"/>
      <c r="AE98" s="292"/>
      <c r="AF98" s="297"/>
    </row>
    <row r="99" spans="2:32" outlineLevel="1" x14ac:dyDescent="0.25">
      <c r="B99" s="27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P2</v>
      </c>
      <c r="C99" s="273">
        <f>IF(C95&gt;0,C95+1,IF(DATE(YEAR('Basic project data'!$C$5),MONTH('Basic project data'!$C$5),1)=D99,1,0))</f>
        <v>34</v>
      </c>
      <c r="D99" s="274">
        <f>DATE(YEAR(D95),MONTH(D95)+1,DAY(D95))</f>
        <v>45658</v>
      </c>
      <c r="E99" s="298">
        <v>1</v>
      </c>
      <c r="F99" s="299">
        <f t="shared" ref="F99:F110" si="35">215/12*E99</f>
        <v>17.916666666666668</v>
      </c>
      <c r="G99" s="326">
        <v>5664.9299999999994</v>
      </c>
      <c r="H99" s="298"/>
      <c r="I99" s="299">
        <f t="shared" ref="I99:I110" si="36">215/12*H99</f>
        <v>0</v>
      </c>
      <c r="J99" s="300"/>
      <c r="O99" s="274">
        <f t="shared" si="14"/>
        <v>45658</v>
      </c>
      <c r="P99" s="278"/>
      <c r="Q99" s="278"/>
      <c r="R99" s="278"/>
      <c r="S99" s="278"/>
      <c r="T99" s="278"/>
      <c r="U99" s="278"/>
      <c r="V99" s="278"/>
      <c r="W99" s="278"/>
      <c r="X99" s="278"/>
      <c r="Y99" s="278"/>
      <c r="Z99" s="278"/>
      <c r="AA99" s="278"/>
      <c r="AB99" s="278"/>
      <c r="AC99" s="278"/>
      <c r="AD99" s="278"/>
      <c r="AE99" s="279">
        <f t="shared" ref="AE99:AE110" si="37">SUM(P99:AD99)</f>
        <v>0</v>
      </c>
      <c r="AF99" s="281"/>
    </row>
    <row r="100" spans="2:32" outlineLevel="1" x14ac:dyDescent="0.25">
      <c r="B100" s="27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P2</v>
      </c>
      <c r="C100" s="273">
        <f>IF(C99&gt;0,C99+1,IF(DATE(YEAR('Basic project data'!$C$5),MONTH('Basic project data'!$C$5),1)=D100,1,0))</f>
        <v>35</v>
      </c>
      <c r="D100" s="274">
        <f t="shared" ref="D100:D110" si="38">DATE(YEAR(D99),MONTH(D99)+1,DAY(D99))</f>
        <v>45689</v>
      </c>
      <c r="E100" s="275">
        <v>1</v>
      </c>
      <c r="F100" s="193">
        <f t="shared" si="35"/>
        <v>17.916666666666668</v>
      </c>
      <c r="G100" s="325">
        <v>5664.93</v>
      </c>
      <c r="H100" s="275"/>
      <c r="I100" s="193">
        <f t="shared" si="36"/>
        <v>0</v>
      </c>
      <c r="J100" s="277"/>
      <c r="O100" s="274">
        <f t="shared" si="14"/>
        <v>45689</v>
      </c>
      <c r="P100" s="278"/>
      <c r="Q100" s="278"/>
      <c r="R100" s="278"/>
      <c r="S100" s="278"/>
      <c r="T100" s="278"/>
      <c r="U100" s="278"/>
      <c r="V100" s="278"/>
      <c r="W100" s="278"/>
      <c r="X100" s="278"/>
      <c r="Y100" s="278"/>
      <c r="Z100" s="278"/>
      <c r="AA100" s="278"/>
      <c r="AB100" s="278"/>
      <c r="AC100" s="278"/>
      <c r="AD100" s="278"/>
      <c r="AE100" s="279">
        <f t="shared" si="37"/>
        <v>0</v>
      </c>
      <c r="AF100" s="281"/>
    </row>
    <row r="101" spans="2:32" outlineLevel="1" x14ac:dyDescent="0.25">
      <c r="B101" s="27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P2</v>
      </c>
      <c r="C101" s="273">
        <f>IF(C100&gt;0,C100+1,IF(DATE(YEAR('Basic project data'!$C$5),MONTH('Basic project data'!$C$5),1)=D101,1,0))</f>
        <v>36</v>
      </c>
      <c r="D101" s="274">
        <f t="shared" si="38"/>
        <v>45717</v>
      </c>
      <c r="E101" s="275">
        <v>1</v>
      </c>
      <c r="F101" s="193">
        <f t="shared" si="35"/>
        <v>17.916666666666668</v>
      </c>
      <c r="G101" s="325">
        <v>5664.93</v>
      </c>
      <c r="H101" s="275"/>
      <c r="I101" s="193">
        <f t="shared" si="36"/>
        <v>0</v>
      </c>
      <c r="J101" s="277"/>
      <c r="O101" s="274">
        <f t="shared" si="14"/>
        <v>45717</v>
      </c>
      <c r="P101" s="278"/>
      <c r="Q101" s="278"/>
      <c r="R101" s="278"/>
      <c r="S101" s="278"/>
      <c r="T101" s="278"/>
      <c r="U101" s="278"/>
      <c r="V101" s="278"/>
      <c r="W101" s="278"/>
      <c r="X101" s="278"/>
      <c r="Y101" s="278"/>
      <c r="Z101" s="278"/>
      <c r="AA101" s="278"/>
      <c r="AB101" s="278"/>
      <c r="AC101" s="278"/>
      <c r="AD101" s="278"/>
      <c r="AE101" s="279">
        <f t="shared" si="37"/>
        <v>0</v>
      </c>
      <c r="AF101" s="281"/>
    </row>
    <row r="102" spans="2:32" outlineLevel="1" x14ac:dyDescent="0.25">
      <c r="B102" s="27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73">
        <f>IF(C101&gt;0,C101+1,IF(DATE(YEAR('Basic project data'!$C$5),MONTH('Basic project data'!$C$5),1)=D102,1,0))</f>
        <v>37</v>
      </c>
      <c r="D102" s="274">
        <f t="shared" si="38"/>
        <v>45748</v>
      </c>
      <c r="E102" s="275"/>
      <c r="F102" s="193">
        <f t="shared" si="35"/>
        <v>0</v>
      </c>
      <c r="G102" s="277"/>
      <c r="H102" s="275"/>
      <c r="I102" s="193">
        <f t="shared" si="36"/>
        <v>0</v>
      </c>
      <c r="J102" s="277"/>
      <c r="O102" s="274">
        <f t="shared" si="14"/>
        <v>45748</v>
      </c>
      <c r="P102" s="278"/>
      <c r="Q102" s="278"/>
      <c r="R102" s="278"/>
      <c r="S102" s="278"/>
      <c r="T102" s="278"/>
      <c r="U102" s="278"/>
      <c r="V102" s="278"/>
      <c r="W102" s="278"/>
      <c r="X102" s="278"/>
      <c r="Y102" s="278"/>
      <c r="Z102" s="278"/>
      <c r="AA102" s="278"/>
      <c r="AB102" s="278"/>
      <c r="AC102" s="278"/>
      <c r="AD102" s="278"/>
      <c r="AE102" s="279">
        <f t="shared" si="37"/>
        <v>0</v>
      </c>
      <c r="AF102" s="281"/>
    </row>
    <row r="103" spans="2:32" outlineLevel="1" x14ac:dyDescent="0.25">
      <c r="B103" s="27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73">
        <f>IF(C102&gt;0,C102+1,IF(DATE(YEAR('Basic project data'!$C$5),MONTH('Basic project data'!$C$5),1)=D103,1,0))</f>
        <v>38</v>
      </c>
      <c r="D103" s="274">
        <f t="shared" si="38"/>
        <v>45778</v>
      </c>
      <c r="E103" s="275"/>
      <c r="F103" s="193">
        <f t="shared" si="35"/>
        <v>0</v>
      </c>
      <c r="G103" s="277"/>
      <c r="H103" s="275"/>
      <c r="I103" s="193">
        <f t="shared" si="36"/>
        <v>0</v>
      </c>
      <c r="J103" s="277"/>
      <c r="O103" s="274">
        <f t="shared" si="14"/>
        <v>45778</v>
      </c>
      <c r="P103" s="278"/>
      <c r="Q103" s="278"/>
      <c r="R103" s="278"/>
      <c r="S103" s="278"/>
      <c r="T103" s="278"/>
      <c r="U103" s="278"/>
      <c r="V103" s="278"/>
      <c r="W103" s="278"/>
      <c r="X103" s="278"/>
      <c r="Y103" s="278"/>
      <c r="Z103" s="278"/>
      <c r="AA103" s="278"/>
      <c r="AB103" s="278"/>
      <c r="AC103" s="278"/>
      <c r="AD103" s="278"/>
      <c r="AE103" s="279">
        <f t="shared" si="37"/>
        <v>0</v>
      </c>
      <c r="AF103" s="281"/>
    </row>
    <row r="104" spans="2:32" outlineLevel="1" x14ac:dyDescent="0.25">
      <c r="B104" s="27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73">
        <f>IF(C103&gt;0,C103+1,IF(DATE(YEAR('Basic project data'!$C$5),MONTH('Basic project data'!$C$5),1)=D104,1,0))</f>
        <v>39</v>
      </c>
      <c r="D104" s="274">
        <f t="shared" si="38"/>
        <v>45809</v>
      </c>
      <c r="E104" s="275"/>
      <c r="F104" s="193">
        <f t="shared" si="35"/>
        <v>0</v>
      </c>
      <c r="G104" s="277"/>
      <c r="H104" s="275"/>
      <c r="I104" s="193">
        <f t="shared" si="36"/>
        <v>0</v>
      </c>
      <c r="J104" s="277"/>
      <c r="O104" s="274">
        <f t="shared" si="14"/>
        <v>45809</v>
      </c>
      <c r="P104" s="278"/>
      <c r="Q104" s="278"/>
      <c r="R104" s="278"/>
      <c r="S104" s="278"/>
      <c r="T104" s="278"/>
      <c r="U104" s="278"/>
      <c r="V104" s="278"/>
      <c r="W104" s="278"/>
      <c r="X104" s="278"/>
      <c r="Y104" s="278"/>
      <c r="Z104" s="278"/>
      <c r="AA104" s="278"/>
      <c r="AB104" s="278"/>
      <c r="AC104" s="278"/>
      <c r="AD104" s="278"/>
      <c r="AE104" s="279">
        <f t="shared" si="37"/>
        <v>0</v>
      </c>
      <c r="AF104" s="281"/>
    </row>
    <row r="105" spans="2:32" outlineLevel="1" x14ac:dyDescent="0.25">
      <c r="B105" s="27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73">
        <f>IF(C104&gt;0,C104+1,IF(DATE(YEAR('Basic project data'!$C$5),MONTH('Basic project data'!$C$5),1)=D105,1,0))</f>
        <v>40</v>
      </c>
      <c r="D105" s="274">
        <f t="shared" si="38"/>
        <v>45839</v>
      </c>
      <c r="E105" s="275"/>
      <c r="F105" s="193">
        <f t="shared" si="35"/>
        <v>0</v>
      </c>
      <c r="G105" s="277"/>
      <c r="H105" s="275"/>
      <c r="I105" s="193">
        <f t="shared" si="36"/>
        <v>0</v>
      </c>
      <c r="J105" s="277"/>
      <c r="O105" s="274">
        <f t="shared" si="14"/>
        <v>45839</v>
      </c>
      <c r="P105" s="278"/>
      <c r="Q105" s="278"/>
      <c r="R105" s="278"/>
      <c r="S105" s="278"/>
      <c r="T105" s="278"/>
      <c r="U105" s="278"/>
      <c r="V105" s="278"/>
      <c r="W105" s="278"/>
      <c r="X105" s="278"/>
      <c r="Y105" s="278"/>
      <c r="Z105" s="278"/>
      <c r="AA105" s="278"/>
      <c r="AB105" s="278"/>
      <c r="AC105" s="278"/>
      <c r="AD105" s="278"/>
      <c r="AE105" s="279">
        <f t="shared" si="37"/>
        <v>0</v>
      </c>
      <c r="AF105" s="281"/>
    </row>
    <row r="106" spans="2:32" outlineLevel="1" x14ac:dyDescent="0.25">
      <c r="B106" s="27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73">
        <f>IF(C105&gt;0,C105+1,IF(DATE(YEAR('Basic project data'!$C$5),MONTH('Basic project data'!$C$5),1)=D106,1,0))</f>
        <v>41</v>
      </c>
      <c r="D106" s="274">
        <f t="shared" si="38"/>
        <v>45870</v>
      </c>
      <c r="E106" s="275"/>
      <c r="F106" s="193">
        <f t="shared" si="35"/>
        <v>0</v>
      </c>
      <c r="G106" s="277"/>
      <c r="H106" s="275"/>
      <c r="I106" s="193">
        <f t="shared" si="36"/>
        <v>0</v>
      </c>
      <c r="J106" s="277"/>
      <c r="O106" s="274">
        <f t="shared" si="14"/>
        <v>45870</v>
      </c>
      <c r="P106" s="278"/>
      <c r="Q106" s="278"/>
      <c r="R106" s="278"/>
      <c r="S106" s="278"/>
      <c r="T106" s="278"/>
      <c r="U106" s="278"/>
      <c r="V106" s="278"/>
      <c r="W106" s="278"/>
      <c r="X106" s="278"/>
      <c r="Y106" s="278"/>
      <c r="Z106" s="278"/>
      <c r="AA106" s="278"/>
      <c r="AB106" s="278"/>
      <c r="AC106" s="278"/>
      <c r="AD106" s="278"/>
      <c r="AE106" s="279">
        <f t="shared" si="37"/>
        <v>0</v>
      </c>
      <c r="AF106" s="281"/>
    </row>
    <row r="107" spans="2:32" outlineLevel="1" x14ac:dyDescent="0.25">
      <c r="B107" s="27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73">
        <f>IF(C106&gt;0,C106+1,IF(DATE(YEAR('Basic project data'!$C$5),MONTH('Basic project data'!$C$5),1)=D107,1,0))</f>
        <v>42</v>
      </c>
      <c r="D107" s="274">
        <f t="shared" si="38"/>
        <v>45901</v>
      </c>
      <c r="E107" s="275"/>
      <c r="F107" s="193">
        <f t="shared" si="35"/>
        <v>0</v>
      </c>
      <c r="G107" s="277"/>
      <c r="H107" s="275"/>
      <c r="I107" s="193">
        <f t="shared" si="36"/>
        <v>0</v>
      </c>
      <c r="J107" s="277"/>
      <c r="O107" s="274">
        <f t="shared" si="14"/>
        <v>45901</v>
      </c>
      <c r="P107" s="278"/>
      <c r="Q107" s="278"/>
      <c r="R107" s="278"/>
      <c r="S107" s="278"/>
      <c r="T107" s="278"/>
      <c r="U107" s="278"/>
      <c r="V107" s="278"/>
      <c r="W107" s="278"/>
      <c r="X107" s="278"/>
      <c r="Y107" s="278"/>
      <c r="Z107" s="278"/>
      <c r="AA107" s="278"/>
      <c r="AB107" s="278"/>
      <c r="AC107" s="278"/>
      <c r="AD107" s="278"/>
      <c r="AE107" s="279">
        <f t="shared" si="37"/>
        <v>0</v>
      </c>
      <c r="AF107" s="281"/>
    </row>
    <row r="108" spans="2:32" outlineLevel="1" x14ac:dyDescent="0.25">
      <c r="B108" s="27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73">
        <f>IF(C107&gt;0,C107+1,IF(DATE(YEAR('Basic project data'!$C$5),MONTH('Basic project data'!$C$5),1)=D108,1,0))</f>
        <v>43</v>
      </c>
      <c r="D108" s="274">
        <f t="shared" si="38"/>
        <v>45931</v>
      </c>
      <c r="E108" s="275"/>
      <c r="F108" s="193">
        <f t="shared" si="35"/>
        <v>0</v>
      </c>
      <c r="G108" s="277"/>
      <c r="H108" s="275"/>
      <c r="I108" s="193">
        <f t="shared" si="36"/>
        <v>0</v>
      </c>
      <c r="J108" s="277"/>
      <c r="O108" s="274">
        <f t="shared" si="14"/>
        <v>45931</v>
      </c>
      <c r="P108" s="278"/>
      <c r="Q108" s="278"/>
      <c r="R108" s="278"/>
      <c r="S108" s="278"/>
      <c r="T108" s="278"/>
      <c r="U108" s="278"/>
      <c r="V108" s="278"/>
      <c r="W108" s="278"/>
      <c r="X108" s="278"/>
      <c r="Y108" s="278"/>
      <c r="Z108" s="278"/>
      <c r="AA108" s="278"/>
      <c r="AB108" s="278"/>
      <c r="AC108" s="278"/>
      <c r="AD108" s="278"/>
      <c r="AE108" s="279">
        <f t="shared" si="37"/>
        <v>0</v>
      </c>
      <c r="AF108" s="281"/>
    </row>
    <row r="109" spans="2:32" outlineLevel="1" x14ac:dyDescent="0.25">
      <c r="B109" s="27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73">
        <f>IF(C108&gt;0,C108+1,IF(DATE(YEAR('Basic project data'!$C$5),MONTH('Basic project data'!$C$5),1)=D109,1,0))</f>
        <v>44</v>
      </c>
      <c r="D109" s="274">
        <f t="shared" si="38"/>
        <v>45962</v>
      </c>
      <c r="E109" s="275"/>
      <c r="F109" s="193">
        <f t="shared" si="35"/>
        <v>0</v>
      </c>
      <c r="G109" s="277"/>
      <c r="H109" s="275"/>
      <c r="I109" s="193">
        <f t="shared" si="36"/>
        <v>0</v>
      </c>
      <c r="J109" s="277"/>
      <c r="O109" s="274">
        <f t="shared" si="14"/>
        <v>45962</v>
      </c>
      <c r="P109" s="278"/>
      <c r="Q109" s="278"/>
      <c r="R109" s="278"/>
      <c r="S109" s="278"/>
      <c r="T109" s="278"/>
      <c r="U109" s="278"/>
      <c r="V109" s="278"/>
      <c r="W109" s="278"/>
      <c r="X109" s="278"/>
      <c r="Y109" s="278"/>
      <c r="Z109" s="278"/>
      <c r="AA109" s="278"/>
      <c r="AB109" s="278"/>
      <c r="AC109" s="278"/>
      <c r="AD109" s="278"/>
      <c r="AE109" s="279">
        <f t="shared" si="37"/>
        <v>0</v>
      </c>
      <c r="AF109" s="281"/>
    </row>
    <row r="110" spans="2:32" outlineLevel="1" x14ac:dyDescent="0.25">
      <c r="B110" s="27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73">
        <f>IF(C109&gt;0,C109+1,IF(DATE(YEAR('Basic project data'!$C$5),MONTH('Basic project data'!$C$5),1)=D110,1,0))</f>
        <v>45</v>
      </c>
      <c r="D110" s="274">
        <f t="shared" si="38"/>
        <v>45992</v>
      </c>
      <c r="E110" s="275"/>
      <c r="F110" s="193">
        <f t="shared" si="35"/>
        <v>0</v>
      </c>
      <c r="G110" s="277"/>
      <c r="H110" s="275"/>
      <c r="I110" s="193">
        <f t="shared" si="36"/>
        <v>0</v>
      </c>
      <c r="J110" s="277"/>
      <c r="O110" s="274">
        <f t="shared" si="14"/>
        <v>45992</v>
      </c>
      <c r="P110" s="278"/>
      <c r="Q110" s="278"/>
      <c r="R110" s="278"/>
      <c r="S110" s="278"/>
      <c r="T110" s="278"/>
      <c r="U110" s="278"/>
      <c r="V110" s="278"/>
      <c r="W110" s="278"/>
      <c r="X110" s="278"/>
      <c r="Y110" s="278"/>
      <c r="Z110" s="278"/>
      <c r="AA110" s="278"/>
      <c r="AB110" s="278"/>
      <c r="AC110" s="278"/>
      <c r="AD110" s="278"/>
      <c r="AE110" s="279">
        <f t="shared" si="37"/>
        <v>0</v>
      </c>
      <c r="AF110" s="281"/>
    </row>
    <row r="111" spans="2:32" x14ac:dyDescent="0.25">
      <c r="B111" s="282"/>
      <c r="C111" s="283"/>
      <c r="D111" s="284">
        <f>D110</f>
        <v>45992</v>
      </c>
      <c r="E111" s="285"/>
      <c r="F111" s="286">
        <f>SUM(F99:F110)</f>
        <v>53.75</v>
      </c>
      <c r="G111" s="287">
        <f>SUM(G99:G110)</f>
        <v>16994.79</v>
      </c>
      <c r="H111" s="288"/>
      <c r="I111" s="286">
        <f>SUM(I99:I110)</f>
        <v>0</v>
      </c>
      <c r="J111" s="287">
        <f>SUM(J99:J110)</f>
        <v>0</v>
      </c>
      <c r="O111" s="284">
        <f t="shared" si="14"/>
        <v>45992</v>
      </c>
      <c r="P111" s="290">
        <f>SUM(P99:P110)</f>
        <v>0</v>
      </c>
      <c r="Q111" s="290">
        <f>SUM(Q99:Q110)</f>
        <v>0</v>
      </c>
      <c r="R111" s="290">
        <f>SUM(R99:R110)</f>
        <v>0</v>
      </c>
      <c r="S111" s="290">
        <f>SUM(S99:S110)</f>
        <v>0</v>
      </c>
      <c r="T111" s="290">
        <f>SUM(T99:T110)</f>
        <v>0</v>
      </c>
      <c r="U111" s="290">
        <f t="shared" ref="U111:AD111" si="39">SUM(U99:U110)</f>
        <v>0</v>
      </c>
      <c r="V111" s="290">
        <f t="shared" si="39"/>
        <v>0</v>
      </c>
      <c r="W111" s="290">
        <f t="shared" si="39"/>
        <v>0</v>
      </c>
      <c r="X111" s="290">
        <f t="shared" si="39"/>
        <v>0</v>
      </c>
      <c r="Y111" s="290">
        <f t="shared" si="39"/>
        <v>0</v>
      </c>
      <c r="Z111" s="290">
        <f t="shared" si="39"/>
        <v>0</v>
      </c>
      <c r="AA111" s="290">
        <f t="shared" si="39"/>
        <v>0</v>
      </c>
      <c r="AB111" s="290">
        <f t="shared" si="39"/>
        <v>0</v>
      </c>
      <c r="AC111" s="290">
        <f t="shared" si="39"/>
        <v>0</v>
      </c>
      <c r="AD111" s="290">
        <f t="shared" si="39"/>
        <v>0</v>
      </c>
      <c r="AE111" s="290">
        <f>SUM(AE99:AE110)</f>
        <v>0</v>
      </c>
      <c r="AF111" s="281"/>
    </row>
    <row r="112" spans="2:32" ht="28.5" customHeight="1" x14ac:dyDescent="0.25">
      <c r="B112" s="18"/>
      <c r="C112" s="18"/>
      <c r="E112" s="280"/>
      <c r="F112" s="280"/>
      <c r="H112" s="280"/>
      <c r="I112" s="280"/>
      <c r="P112" s="289">
        <f t="shared" ref="P112:AE112" si="40">IFERROR(P111/$H$2,0)</f>
        <v>0</v>
      </c>
      <c r="Q112" s="289">
        <f t="shared" si="40"/>
        <v>0</v>
      </c>
      <c r="R112" s="289">
        <f t="shared" si="40"/>
        <v>0</v>
      </c>
      <c r="S112" s="289">
        <f t="shared" si="40"/>
        <v>0</v>
      </c>
      <c r="T112" s="289">
        <f t="shared" si="40"/>
        <v>0</v>
      </c>
      <c r="U112" s="289">
        <f t="shared" si="40"/>
        <v>0</v>
      </c>
      <c r="V112" s="289">
        <f t="shared" si="40"/>
        <v>0</v>
      </c>
      <c r="W112" s="289">
        <f t="shared" si="40"/>
        <v>0</v>
      </c>
      <c r="X112" s="289">
        <f t="shared" si="40"/>
        <v>0</v>
      </c>
      <c r="Y112" s="289">
        <f t="shared" si="40"/>
        <v>0</v>
      </c>
      <c r="Z112" s="289">
        <f t="shared" si="40"/>
        <v>0</v>
      </c>
      <c r="AA112" s="289">
        <f t="shared" si="40"/>
        <v>0</v>
      </c>
      <c r="AB112" s="289">
        <f t="shared" si="40"/>
        <v>0</v>
      </c>
      <c r="AC112" s="289">
        <f t="shared" si="40"/>
        <v>0</v>
      </c>
      <c r="AD112" s="289">
        <f t="shared" si="40"/>
        <v>0</v>
      </c>
      <c r="AE112" s="289">
        <f t="shared" si="40"/>
        <v>0</v>
      </c>
      <c r="AF112" s="291" t="s">
        <v>326</v>
      </c>
    </row>
    <row r="113" spans="2:32" x14ac:dyDescent="0.25">
      <c r="B113" s="18"/>
      <c r="C113" s="18"/>
      <c r="E113" s="280"/>
      <c r="F113" s="280"/>
      <c r="H113" s="280"/>
      <c r="I113" s="280"/>
      <c r="P113" s="292"/>
      <c r="Q113" s="292"/>
      <c r="R113" s="292"/>
      <c r="S113" s="292"/>
      <c r="T113" s="292"/>
      <c r="U113" s="293"/>
      <c r="V113" s="294"/>
      <c r="W113" s="295"/>
      <c r="X113" s="295"/>
      <c r="Y113" s="295"/>
      <c r="Z113" s="295"/>
      <c r="AA113" s="295"/>
      <c r="AB113" s="295"/>
      <c r="AC113" s="295"/>
      <c r="AD113" s="296"/>
      <c r="AE113" s="292"/>
      <c r="AF113" s="297"/>
    </row>
    <row r="114" spans="2:32" outlineLevel="1" x14ac:dyDescent="0.25">
      <c r="B114" s="27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73">
        <f>IF(C110&gt;0,C110+1,IF(DATE(YEAR('Basic project data'!$C$5),MONTH('Basic project data'!$C$5),1)=D114,1,0))</f>
        <v>46</v>
      </c>
      <c r="D114" s="274">
        <f>DATE(YEAR(D110),MONTH(D110)+1,DAY(D110))</f>
        <v>46023</v>
      </c>
      <c r="E114" s="298"/>
      <c r="F114" s="299">
        <f t="shared" ref="F114:F125" si="41">215/12*E114</f>
        <v>0</v>
      </c>
      <c r="G114" s="300"/>
      <c r="H114" s="298"/>
      <c r="I114" s="193">
        <f t="shared" ref="I114:I125" si="42">215/12*H114</f>
        <v>0</v>
      </c>
      <c r="J114" s="300"/>
      <c r="O114" s="274">
        <f t="shared" ref="O114:O156" si="43">D114</f>
        <v>46023</v>
      </c>
      <c r="P114" s="278"/>
      <c r="Q114" s="278"/>
      <c r="R114" s="278"/>
      <c r="S114" s="278"/>
      <c r="T114" s="278"/>
      <c r="U114" s="278"/>
      <c r="V114" s="278"/>
      <c r="W114" s="278"/>
      <c r="X114" s="278"/>
      <c r="Y114" s="278"/>
      <c r="Z114" s="278"/>
      <c r="AA114" s="278"/>
      <c r="AB114" s="278"/>
      <c r="AC114" s="278"/>
      <c r="AD114" s="278"/>
      <c r="AE114" s="279">
        <f t="shared" ref="AE114:AE125" si="44">SUM(P114:AD114)</f>
        <v>0</v>
      </c>
      <c r="AF114" s="281"/>
    </row>
    <row r="115" spans="2:32" outlineLevel="1" x14ac:dyDescent="0.25">
      <c r="B115" s="27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73">
        <f>IF(C114&gt;0,C114+1,IF(DATE(YEAR('Basic project data'!$C$5),MONTH('Basic project data'!$C$5),1)=D115,1,0))</f>
        <v>47</v>
      </c>
      <c r="D115" s="274">
        <f t="shared" ref="D115:D125" si="45">DATE(YEAR(D114),MONTH(D114)+1,DAY(D114))</f>
        <v>46054</v>
      </c>
      <c r="E115" s="275"/>
      <c r="F115" s="193">
        <f t="shared" si="41"/>
        <v>0</v>
      </c>
      <c r="G115" s="277"/>
      <c r="H115" s="275"/>
      <c r="I115" s="193">
        <f t="shared" si="42"/>
        <v>0</v>
      </c>
      <c r="J115" s="277"/>
      <c r="O115" s="274">
        <f t="shared" si="43"/>
        <v>46054</v>
      </c>
      <c r="P115" s="278"/>
      <c r="Q115" s="278"/>
      <c r="R115" s="278"/>
      <c r="S115" s="278"/>
      <c r="T115" s="278"/>
      <c r="U115" s="278"/>
      <c r="V115" s="278"/>
      <c r="W115" s="278"/>
      <c r="X115" s="278"/>
      <c r="Y115" s="278"/>
      <c r="Z115" s="278"/>
      <c r="AA115" s="278"/>
      <c r="AB115" s="278"/>
      <c r="AC115" s="278"/>
      <c r="AD115" s="278"/>
      <c r="AE115" s="279">
        <f t="shared" si="44"/>
        <v>0</v>
      </c>
      <c r="AF115" s="281"/>
    </row>
    <row r="116" spans="2:32" outlineLevel="1" x14ac:dyDescent="0.25">
      <c r="B116" s="27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73">
        <f>IF(C115&gt;0,C115+1,IF(DATE(YEAR('Basic project data'!$C$5),MONTH('Basic project data'!$C$5),1)=D116,1,0))</f>
        <v>48</v>
      </c>
      <c r="D116" s="274">
        <f t="shared" si="45"/>
        <v>46082</v>
      </c>
      <c r="E116" s="275"/>
      <c r="F116" s="193">
        <f t="shared" si="41"/>
        <v>0</v>
      </c>
      <c r="G116" s="277"/>
      <c r="H116" s="275"/>
      <c r="I116" s="193">
        <f t="shared" si="42"/>
        <v>0</v>
      </c>
      <c r="J116" s="277"/>
      <c r="O116" s="274">
        <f t="shared" si="43"/>
        <v>46082</v>
      </c>
      <c r="P116" s="278"/>
      <c r="Q116" s="278"/>
      <c r="R116" s="278"/>
      <c r="S116" s="278"/>
      <c r="T116" s="278"/>
      <c r="U116" s="278"/>
      <c r="V116" s="278"/>
      <c r="W116" s="278"/>
      <c r="X116" s="278"/>
      <c r="Y116" s="278"/>
      <c r="Z116" s="278"/>
      <c r="AA116" s="278"/>
      <c r="AB116" s="278"/>
      <c r="AC116" s="278"/>
      <c r="AD116" s="278"/>
      <c r="AE116" s="279">
        <f t="shared" si="44"/>
        <v>0</v>
      </c>
      <c r="AF116" s="281"/>
    </row>
    <row r="117" spans="2:32" outlineLevel="1" x14ac:dyDescent="0.25">
      <c r="B117" s="27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73">
        <f>IF(C116&gt;0,C116+1,IF(DATE(YEAR('Basic project data'!$C$5),MONTH('Basic project data'!$C$5),1)=D117,1,0))</f>
        <v>49</v>
      </c>
      <c r="D117" s="274">
        <f t="shared" si="45"/>
        <v>46113</v>
      </c>
      <c r="E117" s="275"/>
      <c r="F117" s="193">
        <f t="shared" si="41"/>
        <v>0</v>
      </c>
      <c r="G117" s="277"/>
      <c r="H117" s="275"/>
      <c r="I117" s="193">
        <f t="shared" si="42"/>
        <v>0</v>
      </c>
      <c r="J117" s="277"/>
      <c r="O117" s="274">
        <f t="shared" si="43"/>
        <v>46113</v>
      </c>
      <c r="P117" s="278"/>
      <c r="Q117" s="278"/>
      <c r="R117" s="278"/>
      <c r="S117" s="278"/>
      <c r="T117" s="278"/>
      <c r="U117" s="278"/>
      <c r="V117" s="278"/>
      <c r="W117" s="278"/>
      <c r="X117" s="278"/>
      <c r="Y117" s="278"/>
      <c r="Z117" s="278"/>
      <c r="AA117" s="278"/>
      <c r="AB117" s="278"/>
      <c r="AC117" s="278"/>
      <c r="AD117" s="278"/>
      <c r="AE117" s="279">
        <f t="shared" si="44"/>
        <v>0</v>
      </c>
      <c r="AF117" s="281"/>
    </row>
    <row r="118" spans="2:32" outlineLevel="1" x14ac:dyDescent="0.25">
      <c r="B118" s="27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73">
        <f>IF(C117&gt;0,C117+1,IF(DATE(YEAR('Basic project data'!$C$5),MONTH('Basic project data'!$C$5),1)=D118,1,0))</f>
        <v>50</v>
      </c>
      <c r="D118" s="274">
        <f t="shared" si="45"/>
        <v>46143</v>
      </c>
      <c r="E118" s="275"/>
      <c r="F118" s="193">
        <f t="shared" si="41"/>
        <v>0</v>
      </c>
      <c r="G118" s="277"/>
      <c r="H118" s="275"/>
      <c r="I118" s="193">
        <f t="shared" si="42"/>
        <v>0</v>
      </c>
      <c r="J118" s="277"/>
      <c r="O118" s="274">
        <f t="shared" si="43"/>
        <v>46143</v>
      </c>
      <c r="P118" s="278"/>
      <c r="Q118" s="278"/>
      <c r="R118" s="278"/>
      <c r="S118" s="278"/>
      <c r="T118" s="278"/>
      <c r="U118" s="278"/>
      <c r="V118" s="278"/>
      <c r="W118" s="278"/>
      <c r="X118" s="278"/>
      <c r="Y118" s="278"/>
      <c r="Z118" s="278"/>
      <c r="AA118" s="278"/>
      <c r="AB118" s="278"/>
      <c r="AC118" s="278"/>
      <c r="AD118" s="278"/>
      <c r="AE118" s="279">
        <f t="shared" si="44"/>
        <v>0</v>
      </c>
      <c r="AF118" s="281"/>
    </row>
    <row r="119" spans="2:32" outlineLevel="1" x14ac:dyDescent="0.25">
      <c r="B119" s="27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73">
        <f>IF(C118&gt;0,C118+1,IF(DATE(YEAR('Basic project data'!$C$5),MONTH('Basic project data'!$C$5),1)=D119,1,0))</f>
        <v>51</v>
      </c>
      <c r="D119" s="274">
        <f t="shared" si="45"/>
        <v>46174</v>
      </c>
      <c r="E119" s="275"/>
      <c r="F119" s="193">
        <f t="shared" si="41"/>
        <v>0</v>
      </c>
      <c r="G119" s="277"/>
      <c r="H119" s="275"/>
      <c r="I119" s="193">
        <f t="shared" si="42"/>
        <v>0</v>
      </c>
      <c r="J119" s="277"/>
      <c r="O119" s="274">
        <f t="shared" si="43"/>
        <v>46174</v>
      </c>
      <c r="P119" s="278"/>
      <c r="Q119" s="278"/>
      <c r="R119" s="278"/>
      <c r="S119" s="278"/>
      <c r="T119" s="278"/>
      <c r="U119" s="278"/>
      <c r="V119" s="278"/>
      <c r="W119" s="278"/>
      <c r="X119" s="278"/>
      <c r="Y119" s="278"/>
      <c r="Z119" s="278"/>
      <c r="AA119" s="278"/>
      <c r="AB119" s="278"/>
      <c r="AC119" s="278"/>
      <c r="AD119" s="278"/>
      <c r="AE119" s="279">
        <f t="shared" si="44"/>
        <v>0</v>
      </c>
      <c r="AF119" s="281"/>
    </row>
    <row r="120" spans="2:32" outlineLevel="1" x14ac:dyDescent="0.25">
      <c r="B120" s="27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73">
        <f>IF(C119&gt;0,C119+1,IF(DATE(YEAR('Basic project data'!$C$5),MONTH('Basic project data'!$C$5),1)=D120,1,0))</f>
        <v>52</v>
      </c>
      <c r="D120" s="274">
        <f t="shared" si="45"/>
        <v>46204</v>
      </c>
      <c r="E120" s="275"/>
      <c r="F120" s="193">
        <f t="shared" si="41"/>
        <v>0</v>
      </c>
      <c r="G120" s="277"/>
      <c r="H120" s="275"/>
      <c r="I120" s="193">
        <f t="shared" si="42"/>
        <v>0</v>
      </c>
      <c r="J120" s="277"/>
      <c r="O120" s="274">
        <f t="shared" si="43"/>
        <v>46204</v>
      </c>
      <c r="P120" s="278"/>
      <c r="Q120" s="278"/>
      <c r="R120" s="278"/>
      <c r="S120" s="278"/>
      <c r="T120" s="278"/>
      <c r="U120" s="278"/>
      <c r="V120" s="278"/>
      <c r="W120" s="278"/>
      <c r="X120" s="278"/>
      <c r="Y120" s="278"/>
      <c r="Z120" s="278"/>
      <c r="AA120" s="278"/>
      <c r="AB120" s="278"/>
      <c r="AC120" s="278"/>
      <c r="AD120" s="278"/>
      <c r="AE120" s="279">
        <f t="shared" si="44"/>
        <v>0</v>
      </c>
      <c r="AF120" s="281"/>
    </row>
    <row r="121" spans="2:32" outlineLevel="1" x14ac:dyDescent="0.25">
      <c r="B121" s="27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73">
        <f>IF(C120&gt;0,C120+1,IF(DATE(YEAR('Basic project data'!$C$5),MONTH('Basic project data'!$C$5),1)=D121,1,0))</f>
        <v>53</v>
      </c>
      <c r="D121" s="274">
        <f t="shared" si="45"/>
        <v>46235</v>
      </c>
      <c r="E121" s="275"/>
      <c r="F121" s="193">
        <f t="shared" si="41"/>
        <v>0</v>
      </c>
      <c r="G121" s="277"/>
      <c r="H121" s="275"/>
      <c r="I121" s="193">
        <f t="shared" si="42"/>
        <v>0</v>
      </c>
      <c r="J121" s="277"/>
      <c r="O121" s="274">
        <f t="shared" si="43"/>
        <v>46235</v>
      </c>
      <c r="P121" s="278"/>
      <c r="Q121" s="278"/>
      <c r="R121" s="278"/>
      <c r="S121" s="278"/>
      <c r="T121" s="278"/>
      <c r="U121" s="278"/>
      <c r="V121" s="278"/>
      <c r="W121" s="278"/>
      <c r="X121" s="278"/>
      <c r="Y121" s="278"/>
      <c r="Z121" s="278"/>
      <c r="AA121" s="278"/>
      <c r="AB121" s="278"/>
      <c r="AC121" s="278"/>
      <c r="AD121" s="278"/>
      <c r="AE121" s="279">
        <f t="shared" si="44"/>
        <v>0</v>
      </c>
      <c r="AF121" s="281"/>
    </row>
    <row r="122" spans="2:32" outlineLevel="1" x14ac:dyDescent="0.25">
      <c r="B122" s="27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73">
        <f>IF(C121&gt;0,C121+1,IF(DATE(YEAR('Basic project data'!$C$5),MONTH('Basic project data'!$C$5),1)=D122,1,0))</f>
        <v>54</v>
      </c>
      <c r="D122" s="274">
        <f t="shared" si="45"/>
        <v>46266</v>
      </c>
      <c r="E122" s="275"/>
      <c r="F122" s="193">
        <f t="shared" si="41"/>
        <v>0</v>
      </c>
      <c r="G122" s="277"/>
      <c r="H122" s="275"/>
      <c r="I122" s="193">
        <f t="shared" si="42"/>
        <v>0</v>
      </c>
      <c r="J122" s="277"/>
      <c r="O122" s="274">
        <f t="shared" si="43"/>
        <v>46266</v>
      </c>
      <c r="P122" s="278"/>
      <c r="Q122" s="278"/>
      <c r="R122" s="278"/>
      <c r="S122" s="278"/>
      <c r="T122" s="278"/>
      <c r="U122" s="278"/>
      <c r="V122" s="278"/>
      <c r="W122" s="278"/>
      <c r="X122" s="278"/>
      <c r="Y122" s="278"/>
      <c r="Z122" s="278"/>
      <c r="AA122" s="278"/>
      <c r="AB122" s="278"/>
      <c r="AC122" s="278"/>
      <c r="AD122" s="278"/>
      <c r="AE122" s="279">
        <f t="shared" si="44"/>
        <v>0</v>
      </c>
      <c r="AF122" s="281"/>
    </row>
    <row r="123" spans="2:32" outlineLevel="1" x14ac:dyDescent="0.25">
      <c r="B123" s="27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73">
        <f>IF(C122&gt;0,C122+1,IF(DATE(YEAR('Basic project data'!$C$5),MONTH('Basic project data'!$C$5),1)=D123,1,0))</f>
        <v>55</v>
      </c>
      <c r="D123" s="274">
        <f t="shared" si="45"/>
        <v>46296</v>
      </c>
      <c r="E123" s="275"/>
      <c r="F123" s="193">
        <f t="shared" si="41"/>
        <v>0</v>
      </c>
      <c r="G123" s="277"/>
      <c r="H123" s="275"/>
      <c r="I123" s="193">
        <f t="shared" si="42"/>
        <v>0</v>
      </c>
      <c r="J123" s="277"/>
      <c r="O123" s="274">
        <f t="shared" si="43"/>
        <v>46296</v>
      </c>
      <c r="P123" s="278"/>
      <c r="Q123" s="278"/>
      <c r="R123" s="278"/>
      <c r="S123" s="278"/>
      <c r="T123" s="278"/>
      <c r="U123" s="278"/>
      <c r="V123" s="278"/>
      <c r="W123" s="278"/>
      <c r="X123" s="278"/>
      <c r="Y123" s="278"/>
      <c r="Z123" s="278"/>
      <c r="AA123" s="278"/>
      <c r="AB123" s="278"/>
      <c r="AC123" s="278"/>
      <c r="AD123" s="278"/>
      <c r="AE123" s="279">
        <f t="shared" si="44"/>
        <v>0</v>
      </c>
      <c r="AF123" s="281"/>
    </row>
    <row r="124" spans="2:32" outlineLevel="1" x14ac:dyDescent="0.25">
      <c r="B124" s="27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73">
        <f>IF(C123&gt;0,C123+1,IF(DATE(YEAR('Basic project data'!$C$5),MONTH('Basic project data'!$C$5),1)=D124,1,0))</f>
        <v>56</v>
      </c>
      <c r="D124" s="274">
        <f t="shared" si="45"/>
        <v>46327</v>
      </c>
      <c r="E124" s="275"/>
      <c r="F124" s="193">
        <f t="shared" si="41"/>
        <v>0</v>
      </c>
      <c r="G124" s="277"/>
      <c r="H124" s="275"/>
      <c r="I124" s="193">
        <f t="shared" si="42"/>
        <v>0</v>
      </c>
      <c r="J124" s="277"/>
      <c r="O124" s="274">
        <f t="shared" si="43"/>
        <v>46327</v>
      </c>
      <c r="P124" s="278"/>
      <c r="Q124" s="278"/>
      <c r="R124" s="278"/>
      <c r="S124" s="278"/>
      <c r="T124" s="278"/>
      <c r="U124" s="278"/>
      <c r="V124" s="278"/>
      <c r="W124" s="278"/>
      <c r="X124" s="278"/>
      <c r="Y124" s="278"/>
      <c r="Z124" s="278"/>
      <c r="AA124" s="278"/>
      <c r="AB124" s="278"/>
      <c r="AC124" s="278"/>
      <c r="AD124" s="278"/>
      <c r="AE124" s="279">
        <f t="shared" si="44"/>
        <v>0</v>
      </c>
      <c r="AF124" s="281"/>
    </row>
    <row r="125" spans="2:32" outlineLevel="1" x14ac:dyDescent="0.25">
      <c r="B125" s="27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73">
        <f>IF(C124&gt;0,C124+1,IF(DATE(YEAR('Basic project data'!$C$5),MONTH('Basic project data'!$C$5),1)=D125,1,0))</f>
        <v>57</v>
      </c>
      <c r="D125" s="274">
        <f t="shared" si="45"/>
        <v>46357</v>
      </c>
      <c r="E125" s="275"/>
      <c r="F125" s="193">
        <f t="shared" si="41"/>
        <v>0</v>
      </c>
      <c r="G125" s="277"/>
      <c r="H125" s="275"/>
      <c r="I125" s="193">
        <f t="shared" si="42"/>
        <v>0</v>
      </c>
      <c r="J125" s="277"/>
      <c r="O125" s="274">
        <f t="shared" si="43"/>
        <v>46357</v>
      </c>
      <c r="P125" s="278"/>
      <c r="Q125" s="278"/>
      <c r="R125" s="278"/>
      <c r="S125" s="278"/>
      <c r="T125" s="278"/>
      <c r="U125" s="278"/>
      <c r="V125" s="278"/>
      <c r="W125" s="278"/>
      <c r="X125" s="278"/>
      <c r="Y125" s="278"/>
      <c r="Z125" s="278"/>
      <c r="AA125" s="278"/>
      <c r="AB125" s="278"/>
      <c r="AC125" s="278"/>
      <c r="AD125" s="278"/>
      <c r="AE125" s="279">
        <f t="shared" si="44"/>
        <v>0</v>
      </c>
      <c r="AF125" s="281"/>
    </row>
    <row r="126" spans="2:32" x14ac:dyDescent="0.25">
      <c r="B126" s="282"/>
      <c r="C126" s="283"/>
      <c r="D126" s="284">
        <f>D125</f>
        <v>46357</v>
      </c>
      <c r="E126" s="285"/>
      <c r="F126" s="286">
        <f>SUM(F114:F125)</f>
        <v>0</v>
      </c>
      <c r="G126" s="287">
        <f>SUM(G114:G125)</f>
        <v>0</v>
      </c>
      <c r="H126" s="288"/>
      <c r="I126" s="286">
        <f>SUM(I114:I125)</f>
        <v>0</v>
      </c>
      <c r="J126" s="287">
        <f>SUM(J114:J125)</f>
        <v>0</v>
      </c>
      <c r="O126" s="284">
        <f t="shared" si="43"/>
        <v>46357</v>
      </c>
      <c r="P126" s="290">
        <f>SUM(P114:P125)</f>
        <v>0</v>
      </c>
      <c r="Q126" s="290">
        <f>SUM(Q114:Q125)</f>
        <v>0</v>
      </c>
      <c r="R126" s="290">
        <f>SUM(R114:R125)</f>
        <v>0</v>
      </c>
      <c r="S126" s="290">
        <f>SUM(S114:S125)</f>
        <v>0</v>
      </c>
      <c r="T126" s="290">
        <f>SUM(T114:T125)</f>
        <v>0</v>
      </c>
      <c r="U126" s="290">
        <f t="shared" ref="U126:AD126" si="46">SUM(U114:U125)</f>
        <v>0</v>
      </c>
      <c r="V126" s="290">
        <f t="shared" si="46"/>
        <v>0</v>
      </c>
      <c r="W126" s="290">
        <f t="shared" si="46"/>
        <v>0</v>
      </c>
      <c r="X126" s="290">
        <f t="shared" si="46"/>
        <v>0</v>
      </c>
      <c r="Y126" s="290">
        <f t="shared" si="46"/>
        <v>0</v>
      </c>
      <c r="Z126" s="290">
        <f t="shared" si="46"/>
        <v>0</v>
      </c>
      <c r="AA126" s="290">
        <f t="shared" si="46"/>
        <v>0</v>
      </c>
      <c r="AB126" s="290">
        <f t="shared" si="46"/>
        <v>0</v>
      </c>
      <c r="AC126" s="290">
        <f t="shared" si="46"/>
        <v>0</v>
      </c>
      <c r="AD126" s="290">
        <f t="shared" si="46"/>
        <v>0</v>
      </c>
      <c r="AE126" s="290">
        <f>SUM(AE114:AE125)</f>
        <v>0</v>
      </c>
      <c r="AF126" s="281"/>
    </row>
    <row r="127" spans="2:32" ht="28.5" customHeight="1" x14ac:dyDescent="0.25">
      <c r="B127" s="18"/>
      <c r="C127" s="18"/>
      <c r="E127" s="280"/>
      <c r="F127" s="280"/>
      <c r="H127" s="280"/>
      <c r="I127" s="280"/>
      <c r="P127" s="289">
        <f t="shared" ref="P127:AE127" si="47">IFERROR(P126/$H$2,0)</f>
        <v>0</v>
      </c>
      <c r="Q127" s="289">
        <f t="shared" si="47"/>
        <v>0</v>
      </c>
      <c r="R127" s="289">
        <f t="shared" si="47"/>
        <v>0</v>
      </c>
      <c r="S127" s="289">
        <f t="shared" si="47"/>
        <v>0</v>
      </c>
      <c r="T127" s="289">
        <f t="shared" si="47"/>
        <v>0</v>
      </c>
      <c r="U127" s="289">
        <f t="shared" si="47"/>
        <v>0</v>
      </c>
      <c r="V127" s="289">
        <f t="shared" si="47"/>
        <v>0</v>
      </c>
      <c r="W127" s="289">
        <f t="shared" si="47"/>
        <v>0</v>
      </c>
      <c r="X127" s="289">
        <f t="shared" si="47"/>
        <v>0</v>
      </c>
      <c r="Y127" s="289">
        <f t="shared" si="47"/>
        <v>0</v>
      </c>
      <c r="Z127" s="289">
        <f t="shared" si="47"/>
        <v>0</v>
      </c>
      <c r="AA127" s="289">
        <f t="shared" si="47"/>
        <v>0</v>
      </c>
      <c r="AB127" s="289">
        <f t="shared" si="47"/>
        <v>0</v>
      </c>
      <c r="AC127" s="289">
        <f t="shared" si="47"/>
        <v>0</v>
      </c>
      <c r="AD127" s="289">
        <f t="shared" si="47"/>
        <v>0</v>
      </c>
      <c r="AE127" s="289">
        <f t="shared" si="47"/>
        <v>0</v>
      </c>
      <c r="AF127" s="291" t="s">
        <v>326</v>
      </c>
    </row>
    <row r="128" spans="2:32" x14ac:dyDescent="0.25">
      <c r="B128" s="18"/>
      <c r="C128" s="18"/>
      <c r="E128" s="280"/>
      <c r="F128" s="280"/>
      <c r="H128" s="280"/>
      <c r="I128" s="280"/>
      <c r="P128" s="292"/>
      <c r="Q128" s="292"/>
      <c r="R128" s="292"/>
      <c r="S128" s="292"/>
      <c r="T128" s="292"/>
      <c r="U128" s="293"/>
      <c r="V128" s="294"/>
      <c r="W128" s="295"/>
      <c r="X128" s="295"/>
      <c r="Y128" s="295"/>
      <c r="Z128" s="295"/>
      <c r="AA128" s="295"/>
      <c r="AB128" s="295"/>
      <c r="AC128" s="295"/>
      <c r="AD128" s="296"/>
      <c r="AE128" s="292"/>
      <c r="AF128" s="297"/>
    </row>
    <row r="129" spans="2:32" outlineLevel="1" x14ac:dyDescent="0.25">
      <c r="B129" s="27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73">
        <f>IF(C125&gt;0,C125+1,IF(DATE(YEAR('Basic project data'!$C$5),MONTH('Basic project data'!$C$5),1)=D129,1,0))</f>
        <v>58</v>
      </c>
      <c r="D129" s="274">
        <f>DATE(YEAR(D125),MONTH(D125)+1,DAY(D125))</f>
        <v>46388</v>
      </c>
      <c r="E129" s="275"/>
      <c r="F129" s="299">
        <f t="shared" ref="F129:F140" si="48">215/12*E129</f>
        <v>0</v>
      </c>
      <c r="G129" s="300"/>
      <c r="H129" s="298"/>
      <c r="I129" s="299">
        <f t="shared" ref="I129:I140" si="49">215/12*H129</f>
        <v>0</v>
      </c>
      <c r="J129" s="300"/>
      <c r="O129" s="274">
        <f t="shared" si="43"/>
        <v>46388</v>
      </c>
      <c r="P129" s="278"/>
      <c r="Q129" s="278"/>
      <c r="R129" s="278"/>
      <c r="S129" s="278"/>
      <c r="T129" s="278"/>
      <c r="U129" s="278"/>
      <c r="V129" s="278"/>
      <c r="W129" s="278"/>
      <c r="X129" s="278"/>
      <c r="Y129" s="278"/>
      <c r="Z129" s="278"/>
      <c r="AA129" s="278"/>
      <c r="AB129" s="278"/>
      <c r="AC129" s="278"/>
      <c r="AD129" s="278"/>
      <c r="AE129" s="279">
        <f t="shared" ref="AE129:AE140" si="50">SUM(P129:AD129)</f>
        <v>0</v>
      </c>
      <c r="AF129" s="281"/>
    </row>
    <row r="130" spans="2:32" outlineLevel="1" x14ac:dyDescent="0.25">
      <c r="B130" s="27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73">
        <f>IF(C129&gt;0,C129+1,IF(DATE(YEAR('Basic project data'!$C$5),MONTH('Basic project data'!$C$5),1)=D130,1,0))</f>
        <v>59</v>
      </c>
      <c r="D130" s="274">
        <f t="shared" ref="D130:D140" si="51">DATE(YEAR(D129),MONTH(D129)+1,DAY(D129))</f>
        <v>46419</v>
      </c>
      <c r="E130" s="275"/>
      <c r="F130" s="193">
        <f t="shared" si="48"/>
        <v>0</v>
      </c>
      <c r="G130" s="277"/>
      <c r="H130" s="275"/>
      <c r="I130" s="193">
        <f t="shared" si="49"/>
        <v>0</v>
      </c>
      <c r="J130" s="277"/>
      <c r="O130" s="274">
        <f t="shared" si="43"/>
        <v>46419</v>
      </c>
      <c r="P130" s="278"/>
      <c r="Q130" s="278"/>
      <c r="R130" s="278"/>
      <c r="S130" s="278"/>
      <c r="T130" s="278"/>
      <c r="U130" s="278"/>
      <c r="V130" s="278"/>
      <c r="W130" s="278"/>
      <c r="X130" s="278"/>
      <c r="Y130" s="278"/>
      <c r="Z130" s="278"/>
      <c r="AA130" s="278"/>
      <c r="AB130" s="278"/>
      <c r="AC130" s="278"/>
      <c r="AD130" s="278"/>
      <c r="AE130" s="279">
        <f t="shared" si="50"/>
        <v>0</v>
      </c>
      <c r="AF130" s="281"/>
    </row>
    <row r="131" spans="2:32" outlineLevel="1" x14ac:dyDescent="0.25">
      <c r="B131" s="27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73">
        <f>IF(C130&gt;0,C130+1,IF(DATE(YEAR('Basic project data'!$C$5),MONTH('Basic project data'!$C$5),1)=D131,1,0))</f>
        <v>60</v>
      </c>
      <c r="D131" s="274">
        <f t="shared" si="51"/>
        <v>46447</v>
      </c>
      <c r="E131" s="275"/>
      <c r="F131" s="193">
        <f t="shared" si="48"/>
        <v>0</v>
      </c>
      <c r="G131" s="277"/>
      <c r="H131" s="275"/>
      <c r="I131" s="193">
        <f t="shared" si="49"/>
        <v>0</v>
      </c>
      <c r="J131" s="277"/>
      <c r="O131" s="274">
        <f t="shared" si="43"/>
        <v>46447</v>
      </c>
      <c r="P131" s="278"/>
      <c r="Q131" s="278"/>
      <c r="R131" s="278"/>
      <c r="S131" s="278"/>
      <c r="T131" s="278"/>
      <c r="U131" s="278"/>
      <c r="V131" s="278"/>
      <c r="W131" s="278"/>
      <c r="X131" s="278"/>
      <c r="Y131" s="278"/>
      <c r="Z131" s="278"/>
      <c r="AA131" s="278"/>
      <c r="AB131" s="278"/>
      <c r="AC131" s="278"/>
      <c r="AD131" s="278"/>
      <c r="AE131" s="279">
        <f t="shared" si="50"/>
        <v>0</v>
      </c>
      <c r="AF131" s="281"/>
    </row>
    <row r="132" spans="2:32" outlineLevel="1" x14ac:dyDescent="0.25">
      <c r="B132" s="27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73">
        <f>IF(C131&gt;0,C131+1,IF(DATE(YEAR('Basic project data'!$C$5),MONTH('Basic project data'!$C$5),1)=D132,1,0))</f>
        <v>61</v>
      </c>
      <c r="D132" s="274">
        <f t="shared" si="51"/>
        <v>46478</v>
      </c>
      <c r="E132" s="275"/>
      <c r="F132" s="193">
        <f t="shared" si="48"/>
        <v>0</v>
      </c>
      <c r="G132" s="277"/>
      <c r="H132" s="275"/>
      <c r="I132" s="193">
        <f t="shared" si="49"/>
        <v>0</v>
      </c>
      <c r="J132" s="277"/>
      <c r="O132" s="274">
        <f t="shared" si="43"/>
        <v>46478</v>
      </c>
      <c r="P132" s="278"/>
      <c r="Q132" s="278"/>
      <c r="R132" s="278"/>
      <c r="S132" s="278"/>
      <c r="T132" s="278"/>
      <c r="U132" s="278"/>
      <c r="V132" s="278"/>
      <c r="W132" s="278"/>
      <c r="X132" s="278"/>
      <c r="Y132" s="278"/>
      <c r="Z132" s="278"/>
      <c r="AA132" s="278"/>
      <c r="AB132" s="278"/>
      <c r="AC132" s="278"/>
      <c r="AD132" s="278"/>
      <c r="AE132" s="279">
        <f t="shared" si="50"/>
        <v>0</v>
      </c>
      <c r="AF132" s="281"/>
    </row>
    <row r="133" spans="2:32" outlineLevel="1" x14ac:dyDescent="0.25">
      <c r="B133" s="27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73">
        <f>IF(C132&gt;0,C132+1,IF(DATE(YEAR('Basic project data'!$C$5),MONTH('Basic project data'!$C$5),1)=D133,1,0))</f>
        <v>62</v>
      </c>
      <c r="D133" s="274">
        <f t="shared" si="51"/>
        <v>46508</v>
      </c>
      <c r="E133" s="275"/>
      <c r="F133" s="193">
        <f t="shared" si="48"/>
        <v>0</v>
      </c>
      <c r="G133" s="277"/>
      <c r="H133" s="275"/>
      <c r="I133" s="193">
        <f t="shared" si="49"/>
        <v>0</v>
      </c>
      <c r="J133" s="277"/>
      <c r="O133" s="274">
        <f t="shared" si="43"/>
        <v>46508</v>
      </c>
      <c r="P133" s="278"/>
      <c r="Q133" s="278"/>
      <c r="R133" s="278"/>
      <c r="S133" s="278"/>
      <c r="T133" s="278"/>
      <c r="U133" s="278"/>
      <c r="V133" s="278"/>
      <c r="W133" s="278"/>
      <c r="X133" s="278"/>
      <c r="Y133" s="278"/>
      <c r="Z133" s="278"/>
      <c r="AA133" s="278"/>
      <c r="AB133" s="278"/>
      <c r="AC133" s="278"/>
      <c r="AD133" s="278"/>
      <c r="AE133" s="279">
        <f t="shared" si="50"/>
        <v>0</v>
      </c>
      <c r="AF133" s="281"/>
    </row>
    <row r="134" spans="2:32" outlineLevel="1" x14ac:dyDescent="0.25">
      <c r="B134" s="27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73">
        <f>IF(C133&gt;0,C133+1,IF(DATE(YEAR('Basic project data'!$C$5),MONTH('Basic project data'!$C$5),1)=D134,1,0))</f>
        <v>63</v>
      </c>
      <c r="D134" s="274">
        <f t="shared" si="51"/>
        <v>46539</v>
      </c>
      <c r="E134" s="275"/>
      <c r="F134" s="193">
        <f t="shared" si="48"/>
        <v>0</v>
      </c>
      <c r="G134" s="277"/>
      <c r="H134" s="275"/>
      <c r="I134" s="193">
        <f t="shared" si="49"/>
        <v>0</v>
      </c>
      <c r="J134" s="277"/>
      <c r="O134" s="274">
        <f t="shared" si="43"/>
        <v>46539</v>
      </c>
      <c r="P134" s="278"/>
      <c r="Q134" s="278"/>
      <c r="R134" s="278"/>
      <c r="S134" s="278"/>
      <c r="T134" s="278"/>
      <c r="U134" s="278"/>
      <c r="V134" s="278"/>
      <c r="W134" s="278"/>
      <c r="X134" s="278"/>
      <c r="Y134" s="278"/>
      <c r="Z134" s="278"/>
      <c r="AA134" s="278"/>
      <c r="AB134" s="278"/>
      <c r="AC134" s="278"/>
      <c r="AD134" s="278"/>
      <c r="AE134" s="279">
        <f t="shared" si="50"/>
        <v>0</v>
      </c>
      <c r="AF134" s="281"/>
    </row>
    <row r="135" spans="2:32" outlineLevel="1" x14ac:dyDescent="0.25">
      <c r="B135" s="27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73">
        <f>IF(C134&gt;0,C134+1,IF(DATE(YEAR('Basic project data'!$C$5),MONTH('Basic project data'!$C$5),1)=D135,1,0))</f>
        <v>64</v>
      </c>
      <c r="D135" s="274">
        <f t="shared" si="51"/>
        <v>46569</v>
      </c>
      <c r="E135" s="275"/>
      <c r="F135" s="193">
        <f t="shared" si="48"/>
        <v>0</v>
      </c>
      <c r="G135" s="277"/>
      <c r="H135" s="275"/>
      <c r="I135" s="193">
        <f t="shared" si="49"/>
        <v>0</v>
      </c>
      <c r="J135" s="277"/>
      <c r="O135" s="274">
        <f t="shared" si="43"/>
        <v>46569</v>
      </c>
      <c r="P135" s="278"/>
      <c r="Q135" s="278"/>
      <c r="R135" s="278"/>
      <c r="S135" s="278"/>
      <c r="T135" s="278"/>
      <c r="U135" s="278"/>
      <c r="V135" s="278"/>
      <c r="W135" s="278"/>
      <c r="X135" s="278"/>
      <c r="Y135" s="278"/>
      <c r="Z135" s="278"/>
      <c r="AA135" s="278"/>
      <c r="AB135" s="278"/>
      <c r="AC135" s="278"/>
      <c r="AD135" s="278"/>
      <c r="AE135" s="279">
        <f t="shared" si="50"/>
        <v>0</v>
      </c>
      <c r="AF135" s="281"/>
    </row>
    <row r="136" spans="2:32" outlineLevel="1" x14ac:dyDescent="0.25">
      <c r="B136" s="27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73">
        <f>IF(C135&gt;0,C135+1,IF(DATE(YEAR('Basic project data'!$C$5),MONTH('Basic project data'!$C$5),1)=D136,1,0))</f>
        <v>65</v>
      </c>
      <c r="D136" s="274">
        <f t="shared" si="51"/>
        <v>46600</v>
      </c>
      <c r="E136" s="275"/>
      <c r="F136" s="193">
        <f t="shared" si="48"/>
        <v>0</v>
      </c>
      <c r="G136" s="277"/>
      <c r="H136" s="275"/>
      <c r="I136" s="193">
        <f t="shared" si="49"/>
        <v>0</v>
      </c>
      <c r="J136" s="277"/>
      <c r="O136" s="274">
        <f t="shared" si="43"/>
        <v>46600</v>
      </c>
      <c r="P136" s="278"/>
      <c r="Q136" s="278"/>
      <c r="R136" s="278"/>
      <c r="S136" s="278"/>
      <c r="T136" s="278"/>
      <c r="U136" s="278"/>
      <c r="V136" s="278"/>
      <c r="W136" s="278"/>
      <c r="X136" s="278"/>
      <c r="Y136" s="278"/>
      <c r="Z136" s="278"/>
      <c r="AA136" s="278"/>
      <c r="AB136" s="278"/>
      <c r="AC136" s="278"/>
      <c r="AD136" s="278"/>
      <c r="AE136" s="279">
        <f t="shared" si="50"/>
        <v>0</v>
      </c>
      <c r="AF136" s="281"/>
    </row>
    <row r="137" spans="2:32" outlineLevel="1" x14ac:dyDescent="0.25">
      <c r="B137" s="27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73">
        <f>IF(C136&gt;0,C136+1,IF(DATE(YEAR('Basic project data'!$C$5),MONTH('Basic project data'!$C$5),1)=D137,1,0))</f>
        <v>66</v>
      </c>
      <c r="D137" s="274">
        <f t="shared" si="51"/>
        <v>46631</v>
      </c>
      <c r="E137" s="275"/>
      <c r="F137" s="193">
        <f t="shared" si="48"/>
        <v>0</v>
      </c>
      <c r="G137" s="277"/>
      <c r="H137" s="275"/>
      <c r="I137" s="193">
        <f t="shared" si="49"/>
        <v>0</v>
      </c>
      <c r="J137" s="277"/>
      <c r="O137" s="274">
        <f t="shared" si="43"/>
        <v>46631</v>
      </c>
      <c r="P137" s="278"/>
      <c r="Q137" s="278"/>
      <c r="R137" s="278"/>
      <c r="S137" s="278"/>
      <c r="T137" s="278"/>
      <c r="U137" s="278"/>
      <c r="V137" s="278"/>
      <c r="W137" s="278"/>
      <c r="X137" s="278"/>
      <c r="Y137" s="278"/>
      <c r="Z137" s="278"/>
      <c r="AA137" s="278"/>
      <c r="AB137" s="278"/>
      <c r="AC137" s="278"/>
      <c r="AD137" s="278"/>
      <c r="AE137" s="279">
        <f t="shared" si="50"/>
        <v>0</v>
      </c>
      <c r="AF137" s="281"/>
    </row>
    <row r="138" spans="2:32" outlineLevel="1" x14ac:dyDescent="0.25">
      <c r="B138" s="27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73">
        <f>IF(C137&gt;0,C137+1,IF(DATE(YEAR('Basic project data'!$C$5),MONTH('Basic project data'!$C$5),1)=D138,1,0))</f>
        <v>67</v>
      </c>
      <c r="D138" s="274">
        <f t="shared" si="51"/>
        <v>46661</v>
      </c>
      <c r="E138" s="275"/>
      <c r="F138" s="193">
        <f t="shared" si="48"/>
        <v>0</v>
      </c>
      <c r="G138" s="277"/>
      <c r="H138" s="275"/>
      <c r="I138" s="193">
        <f t="shared" si="49"/>
        <v>0</v>
      </c>
      <c r="J138" s="277"/>
      <c r="O138" s="274">
        <f t="shared" si="43"/>
        <v>46661</v>
      </c>
      <c r="P138" s="278"/>
      <c r="Q138" s="278"/>
      <c r="R138" s="278"/>
      <c r="S138" s="278"/>
      <c r="T138" s="278"/>
      <c r="U138" s="278"/>
      <c r="V138" s="278"/>
      <c r="W138" s="278"/>
      <c r="X138" s="278"/>
      <c r="Y138" s="278"/>
      <c r="Z138" s="278"/>
      <c r="AA138" s="278"/>
      <c r="AB138" s="278"/>
      <c r="AC138" s="278"/>
      <c r="AD138" s="278"/>
      <c r="AE138" s="279">
        <f t="shared" si="50"/>
        <v>0</v>
      </c>
      <c r="AF138" s="281"/>
    </row>
    <row r="139" spans="2:32" outlineLevel="1" x14ac:dyDescent="0.25">
      <c r="B139" s="27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73">
        <f>IF(C138&gt;0,C138+1,IF(DATE(YEAR('Basic project data'!$C$5),MONTH('Basic project data'!$C$5),1)=D139,1,0))</f>
        <v>68</v>
      </c>
      <c r="D139" s="274">
        <f t="shared" si="51"/>
        <v>46692</v>
      </c>
      <c r="E139" s="275"/>
      <c r="F139" s="193">
        <f t="shared" si="48"/>
        <v>0</v>
      </c>
      <c r="G139" s="277"/>
      <c r="H139" s="275"/>
      <c r="I139" s="193">
        <f t="shared" si="49"/>
        <v>0</v>
      </c>
      <c r="J139" s="277"/>
      <c r="O139" s="274">
        <f t="shared" si="43"/>
        <v>46692</v>
      </c>
      <c r="P139" s="278"/>
      <c r="Q139" s="278"/>
      <c r="R139" s="278"/>
      <c r="S139" s="278"/>
      <c r="T139" s="278"/>
      <c r="U139" s="278"/>
      <c r="V139" s="278"/>
      <c r="W139" s="278"/>
      <c r="X139" s="278"/>
      <c r="Y139" s="278"/>
      <c r="Z139" s="278"/>
      <c r="AA139" s="278"/>
      <c r="AB139" s="278"/>
      <c r="AC139" s="278"/>
      <c r="AD139" s="278"/>
      <c r="AE139" s="279">
        <f t="shared" si="50"/>
        <v>0</v>
      </c>
      <c r="AF139" s="281"/>
    </row>
    <row r="140" spans="2:32" outlineLevel="1" x14ac:dyDescent="0.25">
      <c r="B140" s="27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73">
        <f>IF(C139&gt;0,C139+1,IF(DATE(YEAR('Basic project data'!$C$5),MONTH('Basic project data'!$C$5),1)=D140,1,0))</f>
        <v>69</v>
      </c>
      <c r="D140" s="274">
        <f t="shared" si="51"/>
        <v>46722</v>
      </c>
      <c r="E140" s="275"/>
      <c r="F140" s="193">
        <f t="shared" si="48"/>
        <v>0</v>
      </c>
      <c r="G140" s="277"/>
      <c r="H140" s="275"/>
      <c r="I140" s="193">
        <f t="shared" si="49"/>
        <v>0</v>
      </c>
      <c r="J140" s="277"/>
      <c r="O140" s="274">
        <f t="shared" si="43"/>
        <v>46722</v>
      </c>
      <c r="P140" s="278"/>
      <c r="Q140" s="278"/>
      <c r="R140" s="278"/>
      <c r="S140" s="278"/>
      <c r="T140" s="278"/>
      <c r="U140" s="278"/>
      <c r="V140" s="278"/>
      <c r="W140" s="278"/>
      <c r="X140" s="278"/>
      <c r="Y140" s="278"/>
      <c r="Z140" s="278"/>
      <c r="AA140" s="278"/>
      <c r="AB140" s="278"/>
      <c r="AC140" s="278"/>
      <c r="AD140" s="278"/>
      <c r="AE140" s="279">
        <f t="shared" si="50"/>
        <v>0</v>
      </c>
      <c r="AF140" s="281"/>
    </row>
    <row r="141" spans="2:32" x14ac:dyDescent="0.25">
      <c r="B141" s="282"/>
      <c r="C141" s="283"/>
      <c r="D141" s="284">
        <f>D140</f>
        <v>46722</v>
      </c>
      <c r="E141" s="285"/>
      <c r="F141" s="286">
        <f>SUM(F129:F140)</f>
        <v>0</v>
      </c>
      <c r="G141" s="287">
        <f>SUM(G129:G140)</f>
        <v>0</v>
      </c>
      <c r="H141" s="288"/>
      <c r="I141" s="286">
        <f>SUM(I129:I140)</f>
        <v>0</v>
      </c>
      <c r="J141" s="287">
        <f>SUM(J129:J140)</f>
        <v>0</v>
      </c>
      <c r="O141" s="284">
        <f t="shared" si="43"/>
        <v>46722</v>
      </c>
      <c r="P141" s="290">
        <f>SUM(P129:P140)</f>
        <v>0</v>
      </c>
      <c r="Q141" s="290">
        <f>SUM(Q129:Q140)</f>
        <v>0</v>
      </c>
      <c r="R141" s="290">
        <f>SUM(R129:R140)</f>
        <v>0</v>
      </c>
      <c r="S141" s="290">
        <f>SUM(S129:S140)</f>
        <v>0</v>
      </c>
      <c r="T141" s="290">
        <f>SUM(T129:T140)</f>
        <v>0</v>
      </c>
      <c r="U141" s="290">
        <f t="shared" ref="U141:AD141" si="52">SUM(U129:U140)</f>
        <v>0</v>
      </c>
      <c r="V141" s="290">
        <f t="shared" si="52"/>
        <v>0</v>
      </c>
      <c r="W141" s="290">
        <f t="shared" si="52"/>
        <v>0</v>
      </c>
      <c r="X141" s="290">
        <f t="shared" si="52"/>
        <v>0</v>
      </c>
      <c r="Y141" s="290">
        <f t="shared" si="52"/>
        <v>0</v>
      </c>
      <c r="Z141" s="290">
        <f t="shared" si="52"/>
        <v>0</v>
      </c>
      <c r="AA141" s="290">
        <f t="shared" si="52"/>
        <v>0</v>
      </c>
      <c r="AB141" s="290">
        <f t="shared" si="52"/>
        <v>0</v>
      </c>
      <c r="AC141" s="290">
        <f t="shared" si="52"/>
        <v>0</v>
      </c>
      <c r="AD141" s="290">
        <f t="shared" si="52"/>
        <v>0</v>
      </c>
      <c r="AE141" s="290">
        <f>SUM(AE129:AE140)</f>
        <v>0</v>
      </c>
      <c r="AF141" s="281"/>
    </row>
    <row r="142" spans="2:32" ht="28.5" customHeight="1" x14ac:dyDescent="0.25">
      <c r="B142" s="18"/>
      <c r="C142" s="18"/>
      <c r="E142" s="280"/>
      <c r="F142" s="280"/>
      <c r="H142" s="280"/>
      <c r="I142" s="280"/>
      <c r="P142" s="289">
        <f t="shared" ref="P142:AE142" si="53">IFERROR(P141/$H$2,0)</f>
        <v>0</v>
      </c>
      <c r="Q142" s="289">
        <f t="shared" si="53"/>
        <v>0</v>
      </c>
      <c r="R142" s="289">
        <f t="shared" si="53"/>
        <v>0</v>
      </c>
      <c r="S142" s="289">
        <f t="shared" si="53"/>
        <v>0</v>
      </c>
      <c r="T142" s="289">
        <f t="shared" si="53"/>
        <v>0</v>
      </c>
      <c r="U142" s="289">
        <f t="shared" si="53"/>
        <v>0</v>
      </c>
      <c r="V142" s="289">
        <f t="shared" si="53"/>
        <v>0</v>
      </c>
      <c r="W142" s="289">
        <f t="shared" si="53"/>
        <v>0</v>
      </c>
      <c r="X142" s="289">
        <f t="shared" si="53"/>
        <v>0</v>
      </c>
      <c r="Y142" s="289">
        <f t="shared" si="53"/>
        <v>0</v>
      </c>
      <c r="Z142" s="289">
        <f t="shared" si="53"/>
        <v>0</v>
      </c>
      <c r="AA142" s="289">
        <f t="shared" si="53"/>
        <v>0</v>
      </c>
      <c r="AB142" s="289">
        <f t="shared" si="53"/>
        <v>0</v>
      </c>
      <c r="AC142" s="289">
        <f t="shared" si="53"/>
        <v>0</v>
      </c>
      <c r="AD142" s="289">
        <f t="shared" si="53"/>
        <v>0</v>
      </c>
      <c r="AE142" s="289">
        <f t="shared" si="53"/>
        <v>0</v>
      </c>
      <c r="AF142" s="291" t="s">
        <v>326</v>
      </c>
    </row>
    <row r="143" spans="2:32" x14ac:dyDescent="0.25">
      <c r="B143" s="18"/>
      <c r="C143" s="18"/>
      <c r="E143" s="280"/>
      <c r="F143" s="280"/>
      <c r="H143" s="280"/>
      <c r="I143" s="280"/>
      <c r="P143" s="292"/>
      <c r="Q143" s="292"/>
      <c r="R143" s="292"/>
      <c r="S143" s="292"/>
      <c r="T143" s="292"/>
      <c r="U143" s="293"/>
      <c r="V143" s="294"/>
      <c r="W143" s="295"/>
      <c r="X143" s="295"/>
      <c r="Y143" s="295"/>
      <c r="Z143" s="295"/>
      <c r="AA143" s="295"/>
      <c r="AB143" s="295"/>
      <c r="AC143" s="295"/>
      <c r="AD143" s="296"/>
      <c r="AE143" s="292"/>
      <c r="AF143" s="297"/>
    </row>
    <row r="144" spans="2:32" outlineLevel="1" x14ac:dyDescent="0.25">
      <c r="B144" s="27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73">
        <f>IF(C140&gt;0,C140+1,IF(DATE(YEAR('Basic project data'!$C$5),MONTH('Basic project data'!$C$5),1)=D144,1,0))</f>
        <v>70</v>
      </c>
      <c r="D144" s="274">
        <f>DATE(YEAR(D140),MONTH(D140)+1,DAY(D140))</f>
        <v>46753</v>
      </c>
      <c r="E144" s="298"/>
      <c r="F144" s="299">
        <f t="shared" ref="F144:F155" si="54">215/12*E144</f>
        <v>0</v>
      </c>
      <c r="G144" s="302"/>
      <c r="H144" s="298"/>
      <c r="I144" s="299">
        <f t="shared" ref="I144:I155" si="55">215/12*H144</f>
        <v>0</v>
      </c>
      <c r="J144" s="300"/>
      <c r="O144" s="274">
        <f t="shared" si="43"/>
        <v>46753</v>
      </c>
      <c r="P144" s="278"/>
      <c r="Q144" s="278"/>
      <c r="R144" s="278"/>
      <c r="S144" s="278"/>
      <c r="T144" s="278"/>
      <c r="U144" s="278"/>
      <c r="V144" s="278"/>
      <c r="W144" s="278"/>
      <c r="X144" s="278"/>
      <c r="Y144" s="278"/>
      <c r="Z144" s="278"/>
      <c r="AA144" s="278"/>
      <c r="AB144" s="278"/>
      <c r="AC144" s="278"/>
      <c r="AD144" s="278"/>
      <c r="AE144" s="279">
        <f t="shared" ref="AE144:AE155" si="56">SUM(P144:AD144)</f>
        <v>0</v>
      </c>
      <c r="AF144" s="281"/>
    </row>
    <row r="145" spans="1:32" outlineLevel="1" x14ac:dyDescent="0.25">
      <c r="B145" s="27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73">
        <f>IF(C144&gt;0,C144+1,IF(DATE(YEAR('Basic project data'!$C$5),MONTH('Basic project data'!$C$5),1)=D145,1,0))</f>
        <v>71</v>
      </c>
      <c r="D145" s="274">
        <f t="shared" ref="D145:D155" si="57">DATE(YEAR(D144),MONTH(D144)+1,DAY(D144))</f>
        <v>46784</v>
      </c>
      <c r="E145" s="275"/>
      <c r="F145" s="193">
        <f t="shared" si="54"/>
        <v>0</v>
      </c>
      <c r="G145" s="276"/>
      <c r="H145" s="275"/>
      <c r="I145" s="193">
        <f t="shared" si="55"/>
        <v>0</v>
      </c>
      <c r="J145" s="277"/>
      <c r="O145" s="274">
        <f t="shared" si="43"/>
        <v>46784</v>
      </c>
      <c r="P145" s="278"/>
      <c r="Q145" s="278"/>
      <c r="R145" s="278"/>
      <c r="S145" s="278"/>
      <c r="T145" s="278"/>
      <c r="U145" s="278"/>
      <c r="V145" s="278"/>
      <c r="W145" s="278"/>
      <c r="X145" s="278"/>
      <c r="Y145" s="278"/>
      <c r="Z145" s="278"/>
      <c r="AA145" s="278"/>
      <c r="AB145" s="278"/>
      <c r="AC145" s="278"/>
      <c r="AD145" s="278"/>
      <c r="AE145" s="279">
        <f t="shared" si="56"/>
        <v>0</v>
      </c>
      <c r="AF145" s="281"/>
    </row>
    <row r="146" spans="1:32" outlineLevel="1" x14ac:dyDescent="0.25">
      <c r="B146" s="27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73">
        <f>IF(C145&gt;0,C145+1,IF(DATE(YEAR('Basic project data'!$C$5),MONTH('Basic project data'!$C$5),1)=D146,1,0))</f>
        <v>72</v>
      </c>
      <c r="D146" s="274">
        <f t="shared" si="57"/>
        <v>46813</v>
      </c>
      <c r="E146" s="275"/>
      <c r="F146" s="193">
        <f t="shared" si="54"/>
        <v>0</v>
      </c>
      <c r="G146" s="276"/>
      <c r="H146" s="275"/>
      <c r="I146" s="193">
        <f t="shared" si="55"/>
        <v>0</v>
      </c>
      <c r="J146" s="277"/>
      <c r="O146" s="274">
        <f t="shared" si="43"/>
        <v>46813</v>
      </c>
      <c r="P146" s="278"/>
      <c r="Q146" s="278"/>
      <c r="R146" s="278"/>
      <c r="S146" s="278"/>
      <c r="T146" s="278"/>
      <c r="U146" s="278"/>
      <c r="V146" s="278"/>
      <c r="W146" s="278"/>
      <c r="X146" s="278"/>
      <c r="Y146" s="278"/>
      <c r="Z146" s="278"/>
      <c r="AA146" s="278"/>
      <c r="AB146" s="278"/>
      <c r="AC146" s="278"/>
      <c r="AD146" s="278"/>
      <c r="AE146" s="279">
        <f t="shared" si="56"/>
        <v>0</v>
      </c>
      <c r="AF146" s="281"/>
    </row>
    <row r="147" spans="1:32" outlineLevel="1" x14ac:dyDescent="0.25">
      <c r="B147" s="27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73">
        <f>IF(C146&gt;0,C146+1,IF(DATE(YEAR('Basic project data'!$C$5),MONTH('Basic project data'!$C$5),1)=D147,1,0))</f>
        <v>73</v>
      </c>
      <c r="D147" s="274">
        <f t="shared" si="57"/>
        <v>46844</v>
      </c>
      <c r="E147" s="275"/>
      <c r="F147" s="193">
        <f t="shared" si="54"/>
        <v>0</v>
      </c>
      <c r="G147" s="276"/>
      <c r="H147" s="275"/>
      <c r="I147" s="193">
        <f t="shared" si="55"/>
        <v>0</v>
      </c>
      <c r="J147" s="277"/>
      <c r="O147" s="274">
        <f t="shared" si="43"/>
        <v>46844</v>
      </c>
      <c r="P147" s="278"/>
      <c r="Q147" s="278"/>
      <c r="R147" s="278"/>
      <c r="S147" s="278"/>
      <c r="T147" s="278"/>
      <c r="U147" s="278"/>
      <c r="V147" s="278"/>
      <c r="W147" s="278"/>
      <c r="X147" s="278"/>
      <c r="Y147" s="278"/>
      <c r="Z147" s="278"/>
      <c r="AA147" s="278"/>
      <c r="AB147" s="278"/>
      <c r="AC147" s="278"/>
      <c r="AD147" s="278"/>
      <c r="AE147" s="279">
        <f t="shared" si="56"/>
        <v>0</v>
      </c>
      <c r="AF147" s="281"/>
    </row>
    <row r="148" spans="1:32" outlineLevel="1" x14ac:dyDescent="0.25">
      <c r="B148" s="27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73">
        <f>IF(C147&gt;0,C147+1,IF(DATE(YEAR('Basic project data'!$C$5),MONTH('Basic project data'!$C$5),1)=D148,1,0))</f>
        <v>74</v>
      </c>
      <c r="D148" s="274">
        <f t="shared" si="57"/>
        <v>46874</v>
      </c>
      <c r="E148" s="275"/>
      <c r="F148" s="193">
        <f t="shared" si="54"/>
        <v>0</v>
      </c>
      <c r="G148" s="276"/>
      <c r="H148" s="275"/>
      <c r="I148" s="193">
        <f t="shared" si="55"/>
        <v>0</v>
      </c>
      <c r="J148" s="277"/>
      <c r="O148" s="274">
        <f t="shared" si="43"/>
        <v>46874</v>
      </c>
      <c r="P148" s="278"/>
      <c r="Q148" s="278"/>
      <c r="R148" s="278"/>
      <c r="S148" s="278"/>
      <c r="T148" s="278"/>
      <c r="U148" s="278"/>
      <c r="V148" s="278"/>
      <c r="W148" s="278"/>
      <c r="X148" s="278"/>
      <c r="Y148" s="278"/>
      <c r="Z148" s="278"/>
      <c r="AA148" s="278"/>
      <c r="AB148" s="278"/>
      <c r="AC148" s="278"/>
      <c r="AD148" s="278"/>
      <c r="AE148" s="279">
        <f t="shared" si="56"/>
        <v>0</v>
      </c>
      <c r="AF148" s="281"/>
    </row>
    <row r="149" spans="1:32" outlineLevel="1" x14ac:dyDescent="0.25">
      <c r="B149" s="27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73">
        <f>IF(C148&gt;0,C148+1,IF(DATE(YEAR('Basic project data'!$C$5),MONTH('Basic project data'!$C$5),1)=D149,1,0))</f>
        <v>75</v>
      </c>
      <c r="D149" s="274">
        <f t="shared" si="57"/>
        <v>46905</v>
      </c>
      <c r="E149" s="275"/>
      <c r="F149" s="193">
        <f t="shared" si="54"/>
        <v>0</v>
      </c>
      <c r="G149" s="276"/>
      <c r="H149" s="275"/>
      <c r="I149" s="193">
        <f t="shared" si="55"/>
        <v>0</v>
      </c>
      <c r="J149" s="277"/>
      <c r="O149" s="274">
        <f t="shared" si="43"/>
        <v>46905</v>
      </c>
      <c r="P149" s="278"/>
      <c r="Q149" s="278"/>
      <c r="R149" s="278"/>
      <c r="S149" s="278"/>
      <c r="T149" s="278"/>
      <c r="U149" s="278"/>
      <c r="V149" s="278"/>
      <c r="W149" s="278"/>
      <c r="X149" s="278"/>
      <c r="Y149" s="278"/>
      <c r="Z149" s="278"/>
      <c r="AA149" s="278"/>
      <c r="AB149" s="278"/>
      <c r="AC149" s="278"/>
      <c r="AD149" s="278"/>
      <c r="AE149" s="279">
        <f t="shared" si="56"/>
        <v>0</v>
      </c>
      <c r="AF149" s="281"/>
    </row>
    <row r="150" spans="1:32" outlineLevel="1" x14ac:dyDescent="0.25">
      <c r="B150" s="27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73">
        <f>IF(C149&gt;0,C149+1,IF(DATE(YEAR('Basic project data'!$C$5),MONTH('Basic project data'!$C$5),1)=D150,1,0))</f>
        <v>76</v>
      </c>
      <c r="D150" s="274">
        <f t="shared" si="57"/>
        <v>46935</v>
      </c>
      <c r="E150" s="275"/>
      <c r="F150" s="193">
        <f t="shared" si="54"/>
        <v>0</v>
      </c>
      <c r="G150" s="276"/>
      <c r="H150" s="275"/>
      <c r="I150" s="193">
        <f t="shared" si="55"/>
        <v>0</v>
      </c>
      <c r="J150" s="277"/>
      <c r="O150" s="274">
        <f t="shared" si="43"/>
        <v>46935</v>
      </c>
      <c r="P150" s="278"/>
      <c r="Q150" s="278"/>
      <c r="R150" s="278"/>
      <c r="S150" s="278"/>
      <c r="T150" s="278"/>
      <c r="U150" s="278"/>
      <c r="V150" s="278"/>
      <c r="W150" s="278"/>
      <c r="X150" s="278"/>
      <c r="Y150" s="278"/>
      <c r="Z150" s="278"/>
      <c r="AA150" s="278"/>
      <c r="AB150" s="278"/>
      <c r="AC150" s="278"/>
      <c r="AD150" s="278"/>
      <c r="AE150" s="279">
        <f t="shared" si="56"/>
        <v>0</v>
      </c>
      <c r="AF150" s="281"/>
    </row>
    <row r="151" spans="1:32" outlineLevel="1" x14ac:dyDescent="0.25">
      <c r="B151" s="27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73">
        <f>IF(C150&gt;0,C150+1,IF(DATE(YEAR('Basic project data'!$C$5),MONTH('Basic project data'!$C$5),1)=D151,1,0))</f>
        <v>77</v>
      </c>
      <c r="D151" s="274">
        <f t="shared" si="57"/>
        <v>46966</v>
      </c>
      <c r="E151" s="275"/>
      <c r="F151" s="193">
        <f t="shared" si="54"/>
        <v>0</v>
      </c>
      <c r="G151" s="276"/>
      <c r="H151" s="275"/>
      <c r="I151" s="193">
        <f t="shared" si="55"/>
        <v>0</v>
      </c>
      <c r="J151" s="277"/>
      <c r="O151" s="274">
        <f t="shared" si="43"/>
        <v>46966</v>
      </c>
      <c r="P151" s="278"/>
      <c r="Q151" s="278"/>
      <c r="R151" s="278"/>
      <c r="S151" s="278"/>
      <c r="T151" s="278"/>
      <c r="U151" s="278"/>
      <c r="V151" s="278"/>
      <c r="W151" s="278"/>
      <c r="X151" s="278"/>
      <c r="Y151" s="278"/>
      <c r="Z151" s="278"/>
      <c r="AA151" s="278"/>
      <c r="AB151" s="278"/>
      <c r="AC151" s="278"/>
      <c r="AD151" s="278"/>
      <c r="AE151" s="279">
        <f t="shared" si="56"/>
        <v>0</v>
      </c>
      <c r="AF151" s="281"/>
    </row>
    <row r="152" spans="1:32" outlineLevel="1" x14ac:dyDescent="0.25">
      <c r="B152" s="27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73">
        <f>IF(C151&gt;0,C151+1,IF(DATE(YEAR('Basic project data'!$C$5),MONTH('Basic project data'!$C$5),1)=D152,1,0))</f>
        <v>78</v>
      </c>
      <c r="D152" s="274">
        <f t="shared" si="57"/>
        <v>46997</v>
      </c>
      <c r="E152" s="275"/>
      <c r="F152" s="193">
        <f t="shared" si="54"/>
        <v>0</v>
      </c>
      <c r="G152" s="276"/>
      <c r="H152" s="275"/>
      <c r="I152" s="193">
        <f t="shared" si="55"/>
        <v>0</v>
      </c>
      <c r="J152" s="277"/>
      <c r="O152" s="274">
        <f t="shared" si="43"/>
        <v>46997</v>
      </c>
      <c r="P152" s="278"/>
      <c r="Q152" s="278"/>
      <c r="R152" s="278"/>
      <c r="S152" s="278"/>
      <c r="T152" s="278"/>
      <c r="U152" s="278"/>
      <c r="V152" s="278"/>
      <c r="W152" s="278"/>
      <c r="X152" s="278"/>
      <c r="Y152" s="278"/>
      <c r="Z152" s="278"/>
      <c r="AA152" s="278"/>
      <c r="AB152" s="278"/>
      <c r="AC152" s="278"/>
      <c r="AD152" s="278"/>
      <c r="AE152" s="279">
        <f t="shared" si="56"/>
        <v>0</v>
      </c>
      <c r="AF152" s="281"/>
    </row>
    <row r="153" spans="1:32" outlineLevel="1" x14ac:dyDescent="0.25">
      <c r="B153" s="27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73">
        <f>IF(C152&gt;0,C152+1,IF(DATE(YEAR('Basic project data'!$C$5),MONTH('Basic project data'!$C$5),1)=D153,1,0))</f>
        <v>79</v>
      </c>
      <c r="D153" s="274">
        <f t="shared" si="57"/>
        <v>47027</v>
      </c>
      <c r="E153" s="275"/>
      <c r="F153" s="193">
        <f t="shared" si="54"/>
        <v>0</v>
      </c>
      <c r="G153" s="276"/>
      <c r="H153" s="275"/>
      <c r="I153" s="193">
        <f t="shared" si="55"/>
        <v>0</v>
      </c>
      <c r="J153" s="277"/>
      <c r="O153" s="274">
        <f t="shared" si="43"/>
        <v>47027</v>
      </c>
      <c r="P153" s="278"/>
      <c r="Q153" s="278"/>
      <c r="R153" s="278"/>
      <c r="S153" s="278"/>
      <c r="T153" s="278"/>
      <c r="U153" s="278"/>
      <c r="V153" s="278"/>
      <c r="W153" s="278"/>
      <c r="X153" s="278"/>
      <c r="Y153" s="278"/>
      <c r="Z153" s="278"/>
      <c r="AA153" s="278"/>
      <c r="AB153" s="278"/>
      <c r="AC153" s="278"/>
      <c r="AD153" s="278"/>
      <c r="AE153" s="279">
        <f t="shared" si="56"/>
        <v>0</v>
      </c>
      <c r="AF153" s="281"/>
    </row>
    <row r="154" spans="1:32" outlineLevel="1" x14ac:dyDescent="0.25">
      <c r="B154" s="27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73">
        <f>IF(C153&gt;0,C153+1,IF(DATE(YEAR('Basic project data'!$C$5),MONTH('Basic project data'!$C$5),1)=D154,1,0))</f>
        <v>80</v>
      </c>
      <c r="D154" s="274">
        <f t="shared" si="57"/>
        <v>47058</v>
      </c>
      <c r="E154" s="275"/>
      <c r="F154" s="193">
        <f t="shared" si="54"/>
        <v>0</v>
      </c>
      <c r="G154" s="276"/>
      <c r="H154" s="275"/>
      <c r="I154" s="193">
        <f t="shared" si="55"/>
        <v>0</v>
      </c>
      <c r="J154" s="277"/>
      <c r="O154" s="274">
        <f t="shared" si="43"/>
        <v>47058</v>
      </c>
      <c r="P154" s="278"/>
      <c r="Q154" s="278"/>
      <c r="R154" s="278"/>
      <c r="S154" s="278"/>
      <c r="T154" s="278"/>
      <c r="U154" s="278"/>
      <c r="V154" s="278"/>
      <c r="W154" s="278"/>
      <c r="X154" s="278"/>
      <c r="Y154" s="278"/>
      <c r="Z154" s="278"/>
      <c r="AA154" s="278"/>
      <c r="AB154" s="278"/>
      <c r="AC154" s="278"/>
      <c r="AD154" s="278"/>
      <c r="AE154" s="279">
        <f t="shared" si="56"/>
        <v>0</v>
      </c>
      <c r="AF154" s="281"/>
    </row>
    <row r="155" spans="1:32" outlineLevel="1" x14ac:dyDescent="0.25">
      <c r="B155" s="27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73">
        <f>IF(C154&gt;0,C154+1,IF(DATE(YEAR('Basic project data'!$C$5),MONTH('Basic project data'!$C$5),1)=D155,1,0))</f>
        <v>81</v>
      </c>
      <c r="D155" s="274">
        <f t="shared" si="57"/>
        <v>47088</v>
      </c>
      <c r="E155" s="275"/>
      <c r="F155" s="193">
        <f t="shared" si="54"/>
        <v>0</v>
      </c>
      <c r="G155" s="276"/>
      <c r="H155" s="275"/>
      <c r="I155" s="193">
        <f t="shared" si="55"/>
        <v>0</v>
      </c>
      <c r="J155" s="277"/>
      <c r="O155" s="274">
        <f t="shared" si="43"/>
        <v>47088</v>
      </c>
      <c r="P155" s="278"/>
      <c r="Q155" s="278"/>
      <c r="R155" s="278"/>
      <c r="S155" s="278"/>
      <c r="T155" s="278"/>
      <c r="U155" s="278"/>
      <c r="V155" s="278"/>
      <c r="W155" s="278"/>
      <c r="X155" s="278"/>
      <c r="Y155" s="278"/>
      <c r="Z155" s="278"/>
      <c r="AA155" s="278"/>
      <c r="AB155" s="278"/>
      <c r="AC155" s="278"/>
      <c r="AD155" s="278"/>
      <c r="AE155" s="279">
        <f t="shared" si="56"/>
        <v>0</v>
      </c>
      <c r="AF155" s="281"/>
    </row>
    <row r="156" spans="1:32" x14ac:dyDescent="0.25">
      <c r="B156" s="282"/>
      <c r="C156" s="283"/>
      <c r="D156" s="284">
        <f>D155</f>
        <v>47088</v>
      </c>
      <c r="E156" s="285"/>
      <c r="F156" s="286">
        <f>SUM(F144:F155)</f>
        <v>0</v>
      </c>
      <c r="G156" s="287">
        <f>SUM(G144:G155)</f>
        <v>0</v>
      </c>
      <c r="H156" s="288"/>
      <c r="I156" s="286">
        <f>SUM(I144:I155)</f>
        <v>0</v>
      </c>
      <c r="J156" s="287">
        <f>SUM(J144:J155)</f>
        <v>0</v>
      </c>
      <c r="O156" s="284">
        <f t="shared" si="43"/>
        <v>47088</v>
      </c>
      <c r="P156" s="290">
        <f>SUM(P144:P155)</f>
        <v>0</v>
      </c>
      <c r="Q156" s="290">
        <f>SUM(Q144:Q155)</f>
        <v>0</v>
      </c>
      <c r="R156" s="290">
        <f>SUM(R144:R155)</f>
        <v>0</v>
      </c>
      <c r="S156" s="290">
        <f>SUM(S144:S155)</f>
        <v>0</v>
      </c>
      <c r="T156" s="290">
        <f>SUM(T144:T155)</f>
        <v>0</v>
      </c>
      <c r="U156" s="290">
        <f t="shared" ref="U156:AD156" si="58">SUM(U144:U155)</f>
        <v>0</v>
      </c>
      <c r="V156" s="290">
        <f t="shared" si="58"/>
        <v>0</v>
      </c>
      <c r="W156" s="290">
        <f t="shared" si="58"/>
        <v>0</v>
      </c>
      <c r="X156" s="290">
        <f t="shared" si="58"/>
        <v>0</v>
      </c>
      <c r="Y156" s="290">
        <f t="shared" si="58"/>
        <v>0</v>
      </c>
      <c r="Z156" s="290">
        <f t="shared" si="58"/>
        <v>0</v>
      </c>
      <c r="AA156" s="290">
        <f t="shared" si="58"/>
        <v>0</v>
      </c>
      <c r="AB156" s="290">
        <f t="shared" si="58"/>
        <v>0</v>
      </c>
      <c r="AC156" s="290">
        <f t="shared" si="58"/>
        <v>0</v>
      </c>
      <c r="AD156" s="290">
        <f t="shared" si="58"/>
        <v>0</v>
      </c>
      <c r="AE156" s="290">
        <f>SUM(AE144:AE155)</f>
        <v>0</v>
      </c>
      <c r="AF156" s="281"/>
    </row>
    <row r="157" spans="1:32" ht="28.5" customHeight="1" x14ac:dyDescent="0.25">
      <c r="A157" s="18"/>
      <c r="B157" s="18"/>
      <c r="C157" s="18"/>
      <c r="D157" s="18"/>
      <c r="E157" s="280"/>
      <c r="F157" s="280"/>
      <c r="H157" s="280"/>
      <c r="I157" s="280"/>
      <c r="P157" s="289">
        <f t="shared" ref="P157:AE157" si="59">IFERROR(P156/$H$2,0)</f>
        <v>0</v>
      </c>
      <c r="Q157" s="289">
        <f t="shared" si="59"/>
        <v>0</v>
      </c>
      <c r="R157" s="289">
        <f t="shared" si="59"/>
        <v>0</v>
      </c>
      <c r="S157" s="289">
        <f t="shared" si="59"/>
        <v>0</v>
      </c>
      <c r="T157" s="289">
        <f t="shared" si="59"/>
        <v>0</v>
      </c>
      <c r="U157" s="289">
        <f t="shared" si="59"/>
        <v>0</v>
      </c>
      <c r="V157" s="289">
        <f t="shared" si="59"/>
        <v>0</v>
      </c>
      <c r="W157" s="289">
        <f t="shared" si="59"/>
        <v>0</v>
      </c>
      <c r="X157" s="289">
        <f t="shared" si="59"/>
        <v>0</v>
      </c>
      <c r="Y157" s="289">
        <f t="shared" si="59"/>
        <v>0</v>
      </c>
      <c r="Z157" s="289">
        <f t="shared" si="59"/>
        <v>0</v>
      </c>
      <c r="AA157" s="289">
        <f t="shared" si="59"/>
        <v>0</v>
      </c>
      <c r="AB157" s="289">
        <f t="shared" si="59"/>
        <v>0</v>
      </c>
      <c r="AC157" s="289">
        <f t="shared" si="59"/>
        <v>0</v>
      </c>
      <c r="AD157" s="289">
        <f t="shared" si="59"/>
        <v>0</v>
      </c>
      <c r="AE157" s="289">
        <f t="shared" si="59"/>
        <v>0</v>
      </c>
      <c r="AF157" s="291" t="s">
        <v>326</v>
      </c>
    </row>
    <row r="158" spans="1:32" x14ac:dyDescent="0.25">
      <c r="A158" s="18"/>
      <c r="B158" s="18"/>
      <c r="C158" s="18"/>
      <c r="D158" s="18"/>
      <c r="E158" s="280"/>
      <c r="F158" s="280"/>
      <c r="H158" s="280"/>
      <c r="I158" s="280"/>
      <c r="P158" s="303"/>
      <c r="Q158" s="303"/>
      <c r="R158" s="303"/>
      <c r="S158" s="303"/>
      <c r="T158" s="303"/>
      <c r="U158" s="304"/>
      <c r="V158" s="305"/>
      <c r="W158" s="305"/>
      <c r="X158" s="305"/>
      <c r="Y158" s="305"/>
      <c r="Z158" s="305"/>
      <c r="AA158" s="305"/>
      <c r="AB158" s="305"/>
      <c r="AC158" s="305"/>
      <c r="AD158" s="306"/>
      <c r="AE158" s="303"/>
      <c r="AF158" s="297"/>
    </row>
    <row r="159" spans="1:32" x14ac:dyDescent="0.25">
      <c r="E159" s="280"/>
      <c r="F159" s="280"/>
      <c r="H159" s="280"/>
      <c r="I159" s="280"/>
      <c r="L159" s="280"/>
      <c r="M159" s="280"/>
      <c r="N159" s="280"/>
      <c r="P159" s="280"/>
      <c r="Q159" s="280"/>
      <c r="R159" s="280"/>
      <c r="S159" s="280"/>
      <c r="T159" s="280"/>
      <c r="U159" s="280"/>
      <c r="V159" s="280"/>
      <c r="W159" s="280"/>
      <c r="X159" s="280"/>
      <c r="Y159" s="280"/>
      <c r="Z159" s="280"/>
      <c r="AA159" s="280"/>
      <c r="AB159" s="280"/>
      <c r="AC159" s="280"/>
      <c r="AD159" s="280"/>
      <c r="AE159" s="280"/>
      <c r="AF159" s="280"/>
    </row>
    <row r="160" spans="1:32" x14ac:dyDescent="0.25">
      <c r="E160" s="280"/>
      <c r="F160" s="280"/>
      <c r="H160" s="280"/>
      <c r="I160" s="280"/>
      <c r="L160" s="280"/>
      <c r="M160" s="280"/>
      <c r="N160" s="280"/>
      <c r="P160" s="280"/>
      <c r="Q160" s="280"/>
      <c r="R160" s="280"/>
      <c r="S160" s="280"/>
      <c r="T160" s="280"/>
      <c r="U160" s="280"/>
      <c r="V160" s="280"/>
      <c r="W160" s="280"/>
      <c r="X160" s="280"/>
      <c r="Y160" s="280"/>
      <c r="Z160" s="280"/>
      <c r="AA160" s="280"/>
      <c r="AB160" s="280"/>
      <c r="AC160" s="280"/>
      <c r="AD160" s="280"/>
      <c r="AE160" s="280"/>
      <c r="AF160" s="280"/>
    </row>
    <row r="161" spans="5:32" x14ac:dyDescent="0.25">
      <c r="E161" s="280"/>
      <c r="F161" s="280"/>
      <c r="H161" s="280"/>
      <c r="I161" s="280"/>
      <c r="P161" s="280"/>
      <c r="Q161" s="280"/>
      <c r="R161" s="280"/>
      <c r="S161" s="280"/>
      <c r="T161" s="280"/>
      <c r="U161" s="280"/>
      <c r="V161" s="280"/>
      <c r="W161" s="280"/>
      <c r="X161" s="280"/>
      <c r="Y161" s="280"/>
      <c r="Z161" s="280"/>
      <c r="AA161" s="280"/>
      <c r="AB161" s="280"/>
      <c r="AC161" s="280"/>
      <c r="AD161" s="280"/>
      <c r="AE161" s="280"/>
      <c r="AF161" s="280"/>
    </row>
    <row r="162" spans="5:32" x14ac:dyDescent="0.25">
      <c r="E162" s="280"/>
      <c r="F162" s="280"/>
      <c r="H162" s="280"/>
      <c r="I162" s="280"/>
      <c r="P162" s="280"/>
      <c r="Q162" s="280"/>
      <c r="R162" s="280"/>
      <c r="S162" s="280"/>
      <c r="T162" s="280"/>
      <c r="U162" s="280"/>
      <c r="V162" s="280"/>
      <c r="W162" s="280"/>
      <c r="X162" s="280"/>
      <c r="Y162" s="280"/>
      <c r="Z162" s="280"/>
      <c r="AA162" s="280"/>
      <c r="AB162" s="280"/>
      <c r="AC162" s="280"/>
      <c r="AD162" s="280"/>
      <c r="AE162" s="280"/>
      <c r="AF162" s="280"/>
    </row>
    <row r="163" spans="5:32" x14ac:dyDescent="0.25">
      <c r="E163" s="280"/>
      <c r="F163" s="280"/>
      <c r="H163" s="280"/>
      <c r="I163" s="280"/>
      <c r="P163" s="280"/>
      <c r="Q163" s="280"/>
      <c r="R163" s="280"/>
      <c r="S163" s="280"/>
      <c r="T163" s="280"/>
      <c r="U163" s="280"/>
      <c r="V163" s="280"/>
      <c r="W163" s="280"/>
      <c r="X163" s="280"/>
      <c r="Y163" s="280"/>
      <c r="Z163" s="280"/>
      <c r="AA163" s="280"/>
      <c r="AB163" s="280"/>
      <c r="AC163" s="280"/>
      <c r="AD163" s="280"/>
      <c r="AE163" s="280"/>
      <c r="AF163" s="280"/>
    </row>
    <row r="164" spans="5:32" x14ac:dyDescent="0.25">
      <c r="E164" s="280"/>
      <c r="F164" s="280"/>
      <c r="H164" s="280"/>
      <c r="I164" s="280"/>
      <c r="P164" s="280"/>
      <c r="Q164" s="280"/>
      <c r="R164" s="280"/>
      <c r="S164" s="280"/>
      <c r="T164" s="280"/>
      <c r="U164" s="280"/>
      <c r="V164" s="280"/>
      <c r="W164" s="280"/>
      <c r="X164" s="280"/>
      <c r="Y164" s="280"/>
      <c r="Z164" s="280"/>
      <c r="AA164" s="280"/>
      <c r="AB164" s="280"/>
      <c r="AC164" s="280"/>
      <c r="AD164" s="280"/>
      <c r="AE164" s="280"/>
      <c r="AF164" s="280"/>
    </row>
    <row r="165" spans="5:32" x14ac:dyDescent="0.25">
      <c r="E165" s="280"/>
      <c r="F165" s="280"/>
      <c r="H165" s="280"/>
      <c r="I165" s="280"/>
      <c r="P165" s="280"/>
      <c r="Q165" s="280"/>
      <c r="R165" s="280"/>
      <c r="S165" s="280"/>
      <c r="T165" s="280"/>
      <c r="U165" s="280"/>
      <c r="V165" s="280"/>
      <c r="W165" s="280"/>
      <c r="X165" s="280"/>
      <c r="Y165" s="280"/>
      <c r="Z165" s="280"/>
      <c r="AA165" s="280"/>
      <c r="AB165" s="280"/>
      <c r="AC165" s="280"/>
      <c r="AD165" s="280"/>
      <c r="AE165" s="280"/>
      <c r="AF165" s="280"/>
    </row>
    <row r="166" spans="5:32" x14ac:dyDescent="0.25">
      <c r="E166" s="280"/>
      <c r="F166" s="280"/>
      <c r="H166" s="280"/>
      <c r="I166" s="280"/>
      <c r="P166" s="280"/>
      <c r="Q166" s="280"/>
      <c r="R166" s="280"/>
      <c r="S166" s="280"/>
      <c r="T166" s="280"/>
      <c r="U166" s="280"/>
      <c r="V166" s="280"/>
      <c r="W166" s="280"/>
      <c r="X166" s="280"/>
      <c r="Y166" s="280"/>
      <c r="Z166" s="280"/>
      <c r="AA166" s="280"/>
      <c r="AB166" s="280"/>
      <c r="AC166" s="280"/>
      <c r="AD166" s="280"/>
      <c r="AE166" s="280"/>
      <c r="AF166" s="280"/>
    </row>
    <row r="167" spans="5:32" x14ac:dyDescent="0.25">
      <c r="E167" s="280"/>
      <c r="F167" s="280"/>
      <c r="H167" s="280"/>
      <c r="I167" s="280"/>
      <c r="P167" s="280"/>
      <c r="Q167" s="280"/>
      <c r="R167" s="280"/>
      <c r="S167" s="280"/>
      <c r="T167" s="280"/>
      <c r="U167" s="280"/>
      <c r="V167" s="280"/>
      <c r="W167" s="280"/>
      <c r="X167" s="280"/>
      <c r="Y167" s="280"/>
      <c r="Z167" s="280"/>
      <c r="AA167" s="280"/>
      <c r="AB167" s="280"/>
      <c r="AC167" s="280"/>
      <c r="AD167" s="280"/>
      <c r="AE167" s="280"/>
      <c r="AF167" s="280"/>
    </row>
    <row r="168" spans="5:32" x14ac:dyDescent="0.25">
      <c r="P168" s="280"/>
      <c r="Q168" s="280"/>
      <c r="R168" s="280"/>
      <c r="S168" s="280"/>
      <c r="T168" s="280"/>
      <c r="U168" s="280"/>
      <c r="V168" s="280"/>
      <c r="W168" s="280"/>
      <c r="X168" s="280"/>
      <c r="Y168" s="280"/>
      <c r="Z168" s="280"/>
      <c r="AA168" s="280"/>
      <c r="AB168" s="280"/>
      <c r="AC168" s="280"/>
      <c r="AD168" s="280"/>
      <c r="AE168" s="280"/>
      <c r="AF168" s="280"/>
    </row>
    <row r="169" spans="5:32" x14ac:dyDescent="0.25">
      <c r="P169" s="280"/>
      <c r="Q169" s="280"/>
      <c r="R169" s="280"/>
      <c r="S169" s="280"/>
      <c r="T169" s="280"/>
      <c r="U169" s="280"/>
      <c r="V169" s="280"/>
      <c r="W169" s="280"/>
      <c r="X169" s="280"/>
      <c r="Y169" s="280"/>
      <c r="Z169" s="280"/>
      <c r="AA169" s="280"/>
      <c r="AB169" s="280"/>
      <c r="AC169" s="280"/>
      <c r="AD169" s="280"/>
      <c r="AE169" s="280"/>
      <c r="AF169" s="280"/>
    </row>
    <row r="170" spans="5:32" x14ac:dyDescent="0.25">
      <c r="P170" s="280"/>
      <c r="Q170" s="280"/>
      <c r="R170" s="280"/>
      <c r="S170" s="280"/>
      <c r="T170" s="280"/>
      <c r="U170" s="280"/>
      <c r="V170" s="280"/>
      <c r="W170" s="280"/>
      <c r="X170" s="280"/>
      <c r="Y170" s="280"/>
      <c r="Z170" s="280"/>
      <c r="AA170" s="280"/>
      <c r="AB170" s="280"/>
      <c r="AC170" s="280"/>
      <c r="AD170" s="280"/>
      <c r="AE170" s="280"/>
      <c r="AF170" s="280"/>
    </row>
    <row r="171" spans="5:32" x14ac:dyDescent="0.25">
      <c r="P171" s="280"/>
      <c r="Q171" s="280"/>
      <c r="R171" s="280"/>
      <c r="S171" s="280"/>
      <c r="T171" s="280"/>
      <c r="U171" s="280"/>
      <c r="V171" s="280"/>
      <c r="W171" s="280"/>
      <c r="X171" s="280"/>
      <c r="Y171" s="280"/>
      <c r="Z171" s="280"/>
      <c r="AA171" s="280"/>
      <c r="AB171" s="280"/>
      <c r="AC171" s="280"/>
      <c r="AD171" s="280"/>
      <c r="AE171" s="280"/>
      <c r="AF171" s="280"/>
    </row>
    <row r="172" spans="5:32" x14ac:dyDescent="0.25">
      <c r="P172" s="280"/>
      <c r="Q172" s="280"/>
      <c r="R172" s="280"/>
      <c r="S172" s="280"/>
      <c r="T172" s="280"/>
      <c r="U172" s="280"/>
      <c r="V172" s="280"/>
      <c r="W172" s="280"/>
      <c r="X172" s="280"/>
      <c r="Y172" s="280"/>
      <c r="Z172" s="280"/>
      <c r="AA172" s="280"/>
      <c r="AB172" s="280"/>
      <c r="AC172" s="280"/>
      <c r="AD172" s="280"/>
      <c r="AE172" s="280"/>
      <c r="AF172" s="280"/>
    </row>
    <row r="173" spans="5:32" x14ac:dyDescent="0.25">
      <c r="P173" s="280"/>
      <c r="Q173" s="280"/>
      <c r="R173" s="280"/>
      <c r="S173" s="280"/>
      <c r="T173" s="280"/>
      <c r="U173" s="280"/>
      <c r="V173" s="280"/>
      <c r="W173" s="280"/>
      <c r="X173" s="280"/>
      <c r="Y173" s="280"/>
      <c r="Z173" s="280"/>
      <c r="AA173" s="280"/>
      <c r="AB173" s="280"/>
      <c r="AC173" s="280"/>
      <c r="AD173" s="280"/>
      <c r="AE173" s="280"/>
      <c r="AF173" s="280"/>
    </row>
    <row r="174" spans="5:32" x14ac:dyDescent="0.25">
      <c r="P174" s="280"/>
      <c r="Q174" s="280"/>
      <c r="R174" s="280"/>
      <c r="S174" s="280"/>
      <c r="T174" s="280"/>
      <c r="U174" s="280"/>
      <c r="V174" s="280"/>
      <c r="W174" s="280"/>
      <c r="X174" s="280"/>
      <c r="Y174" s="280"/>
      <c r="Z174" s="280"/>
      <c r="AA174" s="280"/>
      <c r="AB174" s="280"/>
      <c r="AC174" s="280"/>
      <c r="AD174" s="280"/>
      <c r="AE174" s="280"/>
      <c r="AF174" s="280"/>
    </row>
    <row r="175" spans="5:32" x14ac:dyDescent="0.25">
      <c r="P175" s="280"/>
      <c r="Q175" s="280"/>
      <c r="R175" s="280"/>
      <c r="S175" s="280"/>
      <c r="T175" s="280"/>
      <c r="U175" s="280"/>
      <c r="V175" s="280"/>
      <c r="W175" s="280"/>
      <c r="X175" s="280"/>
      <c r="Y175" s="280"/>
      <c r="Z175" s="280"/>
      <c r="AA175" s="280"/>
      <c r="AB175" s="280"/>
      <c r="AC175" s="280"/>
      <c r="AD175" s="280"/>
      <c r="AE175" s="280"/>
      <c r="AF175" s="280"/>
    </row>
    <row r="176" spans="5:32" x14ac:dyDescent="0.25">
      <c r="P176" s="280"/>
      <c r="Q176" s="280"/>
      <c r="R176" s="280"/>
      <c r="S176" s="280"/>
      <c r="T176" s="280"/>
      <c r="U176" s="280"/>
      <c r="V176" s="280"/>
      <c r="W176" s="280"/>
      <c r="X176" s="280"/>
      <c r="Y176" s="280"/>
      <c r="Z176" s="280"/>
      <c r="AA176" s="280"/>
      <c r="AB176" s="280"/>
      <c r="AC176" s="280"/>
      <c r="AD176" s="280"/>
      <c r="AE176" s="280"/>
      <c r="AF176" s="280"/>
    </row>
    <row r="177" spans="16:32" x14ac:dyDescent="0.25">
      <c r="P177" s="280"/>
      <c r="Q177" s="280"/>
      <c r="R177" s="280"/>
      <c r="S177" s="280"/>
      <c r="T177" s="280"/>
      <c r="U177" s="280"/>
      <c r="V177" s="280"/>
      <c r="W177" s="280"/>
      <c r="X177" s="280"/>
      <c r="Y177" s="280"/>
      <c r="Z177" s="280"/>
      <c r="AA177" s="280"/>
      <c r="AB177" s="280"/>
      <c r="AC177" s="280"/>
      <c r="AD177" s="280"/>
      <c r="AE177" s="280"/>
      <c r="AF177" s="280"/>
    </row>
    <row r="178" spans="16:32" x14ac:dyDescent="0.25">
      <c r="P178" s="280"/>
      <c r="Q178" s="280"/>
      <c r="R178" s="280"/>
      <c r="S178" s="280"/>
      <c r="T178" s="280"/>
      <c r="U178" s="280"/>
      <c r="V178" s="280"/>
      <c r="W178" s="280"/>
      <c r="X178" s="280"/>
      <c r="Y178" s="280"/>
      <c r="Z178" s="280"/>
      <c r="AA178" s="280"/>
      <c r="AB178" s="280"/>
      <c r="AC178" s="280"/>
      <c r="AD178" s="280"/>
      <c r="AE178" s="280"/>
      <c r="AF178" s="280"/>
    </row>
    <row r="179" spans="16:32" x14ac:dyDescent="0.25">
      <c r="P179" s="280"/>
      <c r="Q179" s="280"/>
      <c r="R179" s="280"/>
      <c r="S179" s="280"/>
      <c r="T179" s="280"/>
      <c r="U179" s="280"/>
      <c r="V179" s="280"/>
      <c r="W179" s="280"/>
      <c r="X179" s="280"/>
      <c r="Y179" s="280"/>
      <c r="Z179" s="280"/>
      <c r="AA179" s="280"/>
      <c r="AB179" s="280"/>
      <c r="AC179" s="280"/>
      <c r="AD179" s="280"/>
      <c r="AE179" s="280"/>
      <c r="AF179" s="280"/>
    </row>
    <row r="180" spans="16:32" x14ac:dyDescent="0.25">
      <c r="P180" s="280"/>
      <c r="Q180" s="280"/>
      <c r="R180" s="280"/>
      <c r="S180" s="280"/>
      <c r="T180" s="280"/>
      <c r="U180" s="280"/>
      <c r="V180" s="280"/>
      <c r="W180" s="280"/>
      <c r="X180" s="280"/>
      <c r="Y180" s="280"/>
      <c r="Z180" s="280"/>
      <c r="AA180" s="280"/>
      <c r="AB180" s="280"/>
      <c r="AC180" s="280"/>
      <c r="AD180" s="280"/>
      <c r="AE180" s="280"/>
      <c r="AF180" s="280"/>
    </row>
    <row r="181" spans="16:32" x14ac:dyDescent="0.25">
      <c r="P181" s="280"/>
      <c r="Q181" s="280"/>
      <c r="R181" s="280"/>
      <c r="S181" s="280"/>
      <c r="T181" s="280"/>
      <c r="U181" s="280"/>
      <c r="V181" s="280"/>
      <c r="W181" s="280"/>
      <c r="X181" s="280"/>
      <c r="Y181" s="280"/>
      <c r="Z181" s="280"/>
      <c r="AA181" s="280"/>
      <c r="AB181" s="280"/>
      <c r="AC181" s="280"/>
      <c r="AD181" s="280"/>
      <c r="AE181" s="280"/>
      <c r="AF181" s="280"/>
    </row>
    <row r="182" spans="16:32" x14ac:dyDescent="0.25">
      <c r="P182" s="280"/>
      <c r="Q182" s="280"/>
      <c r="R182" s="280"/>
      <c r="S182" s="280"/>
      <c r="T182" s="280"/>
      <c r="U182" s="280"/>
      <c r="V182" s="280"/>
      <c r="W182" s="280"/>
      <c r="X182" s="280"/>
      <c r="Y182" s="280"/>
      <c r="Z182" s="280"/>
      <c r="AA182" s="280"/>
      <c r="AB182" s="280"/>
      <c r="AC182" s="280"/>
      <c r="AD182" s="280"/>
      <c r="AE182" s="280"/>
      <c r="AF182" s="280"/>
    </row>
    <row r="183" spans="16:32" x14ac:dyDescent="0.25">
      <c r="P183" s="280"/>
      <c r="Q183" s="280"/>
      <c r="R183" s="280"/>
      <c r="S183" s="280"/>
      <c r="T183" s="280"/>
      <c r="U183" s="280"/>
      <c r="V183" s="280"/>
      <c r="W183" s="280"/>
      <c r="X183" s="280"/>
      <c r="Y183" s="280"/>
      <c r="Z183" s="280"/>
      <c r="AA183" s="280"/>
      <c r="AB183" s="280"/>
      <c r="AC183" s="280"/>
      <c r="AD183" s="280"/>
      <c r="AE183" s="280"/>
      <c r="AF183" s="280"/>
    </row>
    <row r="184" spans="16:32" x14ac:dyDescent="0.25">
      <c r="P184" s="280"/>
      <c r="Q184" s="280"/>
      <c r="R184" s="280"/>
      <c r="S184" s="280"/>
      <c r="T184" s="280"/>
      <c r="U184" s="280"/>
      <c r="V184" s="280"/>
      <c r="W184" s="280"/>
      <c r="X184" s="280"/>
      <c r="Y184" s="280"/>
      <c r="Z184" s="280"/>
      <c r="AA184" s="280"/>
      <c r="AB184" s="280"/>
      <c r="AC184" s="280"/>
      <c r="AD184" s="280"/>
      <c r="AE184" s="280"/>
      <c r="AF184" s="280"/>
    </row>
    <row r="185" spans="16:32" x14ac:dyDescent="0.25">
      <c r="P185" s="280"/>
      <c r="Q185" s="280"/>
      <c r="R185" s="280"/>
      <c r="S185" s="280"/>
      <c r="T185" s="280"/>
      <c r="U185" s="280"/>
      <c r="V185" s="280"/>
      <c r="W185" s="280"/>
      <c r="X185" s="280"/>
      <c r="Y185" s="280"/>
      <c r="Z185" s="280"/>
      <c r="AA185" s="280"/>
      <c r="AB185" s="280"/>
      <c r="AC185" s="280"/>
      <c r="AD185" s="280"/>
      <c r="AE185" s="280"/>
      <c r="AF185" s="280"/>
    </row>
    <row r="186" spans="16:32" x14ac:dyDescent="0.25">
      <c r="P186" s="215"/>
      <c r="Q186" s="215"/>
      <c r="R186" s="215"/>
      <c r="S186" s="215"/>
      <c r="T186" s="21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948" priority="352" operator="equal">
      <formula>0</formula>
    </cfRule>
  </conditionalFormatting>
  <conditionalFormatting sqref="B37 B39 B41 B43">
    <cfRule type="cellIs" dxfId="947" priority="354" operator="equal">
      <formula>0</formula>
    </cfRule>
  </conditionalFormatting>
  <conditionalFormatting sqref="B45 B47">
    <cfRule type="cellIs" dxfId="946" priority="339" operator="equal">
      <formula>0</formula>
    </cfRule>
  </conditionalFormatting>
  <conditionalFormatting sqref="B54:B65 B99:B110 B114:B125 B128:B140 B144:B155">
    <cfRule type="cellIs" dxfId="945" priority="607" operator="equal">
      <formula>"P1"</formula>
    </cfRule>
    <cfRule type="cellIs" dxfId="944" priority="606" operator="equal">
      <formula>"P2"</formula>
    </cfRule>
    <cfRule type="cellIs" dxfId="943" priority="605" operator="equal">
      <formula>"P3"</formula>
    </cfRule>
    <cfRule type="cellIs" dxfId="942" priority="604" operator="equal">
      <formula>"P4"</formula>
    </cfRule>
  </conditionalFormatting>
  <conditionalFormatting sqref="B54:B65 B99:B110 B114:B125 B129:B140 B144:B155">
    <cfRule type="cellIs" dxfId="941" priority="603" operator="equal">
      <formula>"P5"</formula>
    </cfRule>
  </conditionalFormatting>
  <conditionalFormatting sqref="B69:B80">
    <cfRule type="cellIs" dxfId="940" priority="519" operator="equal">
      <formula>"P5"</formula>
    </cfRule>
    <cfRule type="cellIs" dxfId="939" priority="520" operator="equal">
      <formula>"P4"</formula>
    </cfRule>
    <cfRule type="cellIs" dxfId="938" priority="521" operator="equal">
      <formula>"P3"</formula>
    </cfRule>
    <cfRule type="cellIs" dxfId="937" priority="523" operator="equal">
      <formula>"P1"</formula>
    </cfRule>
    <cfRule type="cellIs" dxfId="936" priority="522" operator="equal">
      <formula>"P2"</formula>
    </cfRule>
  </conditionalFormatting>
  <conditionalFormatting sqref="B84:B95">
    <cfRule type="cellIs" dxfId="935" priority="529" operator="equal">
      <formula>"P1"</formula>
    </cfRule>
    <cfRule type="cellIs" dxfId="934" priority="525" operator="equal">
      <formula>"P5"</formula>
    </cfRule>
    <cfRule type="cellIs" dxfId="933" priority="526" operator="equal">
      <formula>"P4"</formula>
    </cfRule>
    <cfRule type="cellIs" dxfId="932" priority="527" operator="equal">
      <formula>"P3"</formula>
    </cfRule>
    <cfRule type="cellIs" dxfId="931" priority="528" operator="equal">
      <formula>"P2"</formula>
    </cfRule>
  </conditionalFormatting>
  <conditionalFormatting sqref="B35:J48">
    <cfRule type="cellIs" dxfId="930" priority="234" operator="equal">
      <formula>0</formula>
    </cfRule>
  </conditionalFormatting>
  <conditionalFormatting sqref="B34:M34">
    <cfRule type="cellIs" dxfId="929" priority="355" operator="equal">
      <formula>0</formula>
    </cfRule>
  </conditionalFormatting>
  <conditionalFormatting sqref="C34">
    <cfRule type="cellIs" dxfId="928" priority="358" operator="equal">
      <formula>"P5"</formula>
    </cfRule>
  </conditionalFormatting>
  <conditionalFormatting sqref="C35:C36">
    <cfRule type="cellIs" dxfId="927" priority="340" operator="equal">
      <formula>"P5"</formula>
    </cfRule>
  </conditionalFormatting>
  <conditionalFormatting sqref="C35:C44">
    <cfRule type="cellIs" dxfId="926" priority="353" operator="equal">
      <formula>0</formula>
    </cfRule>
    <cfRule type="cellIs" dxfId="925" priority="346" operator="equal">
      <formula>"P5"</formula>
    </cfRule>
    <cfRule type="cellIs" dxfId="924" priority="351" operator="equal">
      <formula>"P1"</formula>
    </cfRule>
    <cfRule type="cellIs" dxfId="923" priority="345" operator="equal">
      <formula>0</formula>
    </cfRule>
  </conditionalFormatting>
  <conditionalFormatting sqref="C35:C48">
    <cfRule type="cellIs" dxfId="922" priority="337" operator="equal">
      <formula>"P1"</formula>
    </cfRule>
    <cfRule type="cellIs" dxfId="921" priority="328" operator="equal">
      <formula>"P4"</formula>
    </cfRule>
    <cfRule type="cellIs" dxfId="920" priority="329" operator="equal">
      <formula>"P3"</formula>
    </cfRule>
    <cfRule type="cellIs" dxfId="919" priority="330" operator="equal">
      <formula>"P2"</formula>
    </cfRule>
  </conditionalFormatting>
  <conditionalFormatting sqref="C45:C48">
    <cfRule type="cellIs" dxfId="918" priority="338" operator="equal">
      <formula>0</formula>
    </cfRule>
    <cfRule type="cellIs" dxfId="917" priority="332" operator="equal">
      <formula>0</formula>
    </cfRule>
    <cfRule type="cellIs" dxfId="916" priority="333" operator="equal">
      <formula>"P5"</formula>
    </cfRule>
    <cfRule type="cellIs" dxfId="915" priority="331" operator="equal">
      <formula>"P1"</formula>
    </cfRule>
  </conditionalFormatting>
  <conditionalFormatting sqref="C69:C80">
    <cfRule type="cellIs" dxfId="913" priority="538" operator="equal">
      <formula>0</formula>
    </cfRule>
  </conditionalFormatting>
  <conditionalFormatting sqref="C84:C95">
    <cfRule type="cellIs" dxfId="912" priority="531" operator="equal">
      <formula>0</formula>
    </cfRule>
  </conditionalFormatting>
  <conditionalFormatting sqref="D54:D66">
    <cfRule type="expression" dxfId="910" priority="518">
      <formula>$D$54=0</formula>
    </cfRule>
  </conditionalFormatting>
  <conditionalFormatting sqref="D55:D65">
    <cfRule type="cellIs" dxfId="909" priority="517" operator="equal">
      <formula>0</formula>
    </cfRule>
  </conditionalFormatting>
  <conditionalFormatting sqref="D69:D81">
    <cfRule type="expression" dxfId="908" priority="516">
      <formula>$D$54=0</formula>
    </cfRule>
  </conditionalFormatting>
  <conditionalFormatting sqref="D70:D80">
    <cfRule type="cellIs" dxfId="907" priority="515" operator="equal">
      <formula>0</formula>
    </cfRule>
  </conditionalFormatting>
  <conditionalFormatting sqref="D84:D96">
    <cfRule type="expression" dxfId="906" priority="514">
      <formula>$D$54=0</formula>
    </cfRule>
  </conditionalFormatting>
  <conditionalFormatting sqref="D85:D95">
    <cfRule type="cellIs" dxfId="905" priority="513" operator="equal">
      <formula>0</formula>
    </cfRule>
  </conditionalFormatting>
  <conditionalFormatting sqref="D99:D111">
    <cfRule type="expression" dxfId="904" priority="512">
      <formula>$D$54=0</formula>
    </cfRule>
  </conditionalFormatting>
  <conditionalFormatting sqref="D100:D110">
    <cfRule type="cellIs" dxfId="903" priority="511" operator="equal">
      <formula>0</formula>
    </cfRule>
  </conditionalFormatting>
  <conditionalFormatting sqref="D114:D126">
    <cfRule type="expression" dxfId="902" priority="510">
      <formula>$D$54=0</formula>
    </cfRule>
  </conditionalFormatting>
  <conditionalFormatting sqref="D115:D125">
    <cfRule type="cellIs" dxfId="901" priority="509" operator="equal">
      <formula>0</formula>
    </cfRule>
  </conditionalFormatting>
  <conditionalFormatting sqref="D129:D141">
    <cfRule type="expression" dxfId="900" priority="508">
      <formula>$D$54=0</formula>
    </cfRule>
  </conditionalFormatting>
  <conditionalFormatting sqref="D130:D140">
    <cfRule type="cellIs" dxfId="899" priority="507" operator="equal">
      <formula>0</formula>
    </cfRule>
  </conditionalFormatting>
  <conditionalFormatting sqref="D144:D156">
    <cfRule type="expression" dxfId="898" priority="506">
      <formula>$D$54=0</formula>
    </cfRule>
  </conditionalFormatting>
  <conditionalFormatting sqref="D145:D155">
    <cfRule type="cellIs" dxfId="897" priority="505" operator="equal">
      <formula>0</formula>
    </cfRule>
  </conditionalFormatting>
  <conditionalFormatting sqref="D35:M48">
    <cfRule type="cellIs" dxfId="896" priority="113" operator="equal">
      <formula>0</formula>
    </cfRule>
  </conditionalFormatting>
  <conditionalFormatting sqref="E31 H31">
    <cfRule type="cellIs" dxfId="895" priority="380" operator="equal">
      <formula>"P5"</formula>
    </cfRule>
  </conditionalFormatting>
  <conditionalFormatting sqref="E35">
    <cfRule type="cellIs" dxfId="894" priority="246" operator="equal">
      <formula>0</formula>
    </cfRule>
  </conditionalFormatting>
  <conditionalFormatting sqref="E37 E39 E41 E43 E45 E47">
    <cfRule type="cellIs" dxfId="893" priority="233" operator="equal">
      <formula>0</formula>
    </cfRule>
  </conditionalFormatting>
  <conditionalFormatting sqref="E37">
    <cfRule type="cellIs" dxfId="892" priority="245" operator="equal">
      <formula>0</formula>
    </cfRule>
  </conditionalFormatting>
  <conditionalFormatting sqref="E39">
    <cfRule type="cellIs" dxfId="891" priority="244" operator="equal">
      <formula>0</formula>
    </cfRule>
  </conditionalFormatting>
  <conditionalFormatting sqref="E41">
    <cfRule type="cellIs" dxfId="890" priority="243" operator="equal">
      <formula>0</formula>
    </cfRule>
  </conditionalFormatting>
  <conditionalFormatting sqref="E43">
    <cfRule type="cellIs" dxfId="889" priority="242" operator="equal">
      <formula>0</formula>
    </cfRule>
  </conditionalFormatting>
  <conditionalFormatting sqref="E45 E47">
    <cfRule type="cellIs" dxfId="888" priority="241" operator="equal">
      <formula>0</formula>
    </cfRule>
  </conditionalFormatting>
  <conditionalFormatting sqref="E54:E65">
    <cfRule type="expression" dxfId="887" priority="21">
      <formula>$B54=""</formula>
    </cfRule>
  </conditionalFormatting>
  <conditionalFormatting sqref="E69:E80">
    <cfRule type="expression" dxfId="886" priority="17">
      <formula>$B69=""</formula>
    </cfRule>
  </conditionalFormatting>
  <conditionalFormatting sqref="E84:E95">
    <cfRule type="expression" dxfId="885" priority="13">
      <formula>$B84=""</formula>
    </cfRule>
  </conditionalFormatting>
  <conditionalFormatting sqref="E99:E110">
    <cfRule type="expression" dxfId="884" priority="423">
      <formula>$B99=""</formula>
    </cfRule>
  </conditionalFormatting>
  <conditionalFormatting sqref="E114:E125">
    <cfRule type="expression" dxfId="883" priority="421">
      <formula>$B114=""</formula>
    </cfRule>
  </conditionalFormatting>
  <conditionalFormatting sqref="E129:E140">
    <cfRule type="expression" dxfId="882" priority="397">
      <formula>$B129=""</formula>
    </cfRule>
  </conditionalFormatting>
  <conditionalFormatting sqref="E144:E155">
    <cfRule type="expression" dxfId="881" priority="545">
      <formula>$B144=""</formula>
    </cfRule>
  </conditionalFormatting>
  <conditionalFormatting sqref="E49:H49">
    <cfRule type="cellIs" dxfId="880" priority="608" operator="equal">
      <formula>0</formula>
    </cfRule>
  </conditionalFormatting>
  <conditionalFormatting sqref="F54:F156">
    <cfRule type="cellIs" dxfId="879" priority="549" operator="equal">
      <formula>0</formula>
    </cfRule>
  </conditionalFormatting>
  <conditionalFormatting sqref="G54:H65">
    <cfRule type="expression" dxfId="878" priority="20">
      <formula>$B54=""</formula>
    </cfRule>
  </conditionalFormatting>
  <conditionalFormatting sqref="G69:H80">
    <cfRule type="expression" dxfId="877" priority="15">
      <formula>$B69=""</formula>
    </cfRule>
  </conditionalFormatting>
  <conditionalFormatting sqref="G84:H95">
    <cfRule type="expression" dxfId="876" priority="9">
      <formula>$B84=""</formula>
    </cfRule>
  </conditionalFormatting>
  <conditionalFormatting sqref="G99:H110">
    <cfRule type="expression" dxfId="875" priority="11">
      <formula>$B99=""</formula>
    </cfRule>
  </conditionalFormatting>
  <conditionalFormatting sqref="G114:H125">
    <cfRule type="expression" dxfId="874" priority="395">
      <formula>$B114=""</formula>
    </cfRule>
  </conditionalFormatting>
  <conditionalFormatting sqref="G129:H140">
    <cfRule type="expression" dxfId="873" priority="402">
      <formula>$B129=""</formula>
    </cfRule>
  </conditionalFormatting>
  <conditionalFormatting sqref="G144:H155">
    <cfRule type="expression" dxfId="872" priority="543">
      <formula>$B144=""</formula>
    </cfRule>
  </conditionalFormatting>
  <conditionalFormatting sqref="H20">
    <cfRule type="cellIs" dxfId="871" priority="228" operator="notEqual">
      <formula>0</formula>
    </cfRule>
  </conditionalFormatting>
  <conditionalFormatting sqref="H22 H24 H26 H28">
    <cfRule type="cellIs" dxfId="870" priority="229" operator="notEqual">
      <formula>0</formula>
    </cfRule>
  </conditionalFormatting>
  <conditionalFormatting sqref="H35">
    <cfRule type="cellIs" dxfId="869" priority="240" operator="equal">
      <formula>0</formula>
    </cfRule>
  </conditionalFormatting>
  <conditionalFormatting sqref="H37 H39 H41 H43 H45 H47">
    <cfRule type="cellIs" dxfId="868" priority="232" operator="equal">
      <formula>0</formula>
    </cfRule>
  </conditionalFormatting>
  <conditionalFormatting sqref="H37">
    <cfRule type="cellIs" dxfId="867" priority="239" operator="equal">
      <formula>0</formula>
    </cfRule>
  </conditionalFormatting>
  <conditionalFormatting sqref="H39">
    <cfRule type="cellIs" dxfId="866" priority="238" operator="equal">
      <formula>0</formula>
    </cfRule>
  </conditionalFormatting>
  <conditionalFormatting sqref="H41">
    <cfRule type="cellIs" dxfId="865" priority="237" operator="equal">
      <formula>0</formula>
    </cfRule>
  </conditionalFormatting>
  <conditionalFormatting sqref="H43">
    <cfRule type="cellIs" dxfId="864" priority="236" operator="equal">
      <formula>0</formula>
    </cfRule>
  </conditionalFormatting>
  <conditionalFormatting sqref="H45 H47">
    <cfRule type="cellIs" dxfId="863" priority="235" operator="equal">
      <formula>0</formula>
    </cfRule>
  </conditionalFormatting>
  <conditionalFormatting sqref="H68">
    <cfRule type="cellIs" dxfId="862" priority="593" operator="equal">
      <formula>0</formula>
    </cfRule>
  </conditionalFormatting>
  <conditionalFormatting sqref="H83">
    <cfRule type="cellIs" dxfId="861" priority="592" operator="equal">
      <formula>0</formula>
    </cfRule>
  </conditionalFormatting>
  <conditionalFormatting sqref="H98">
    <cfRule type="cellIs" dxfId="860" priority="591" operator="equal">
      <formula>0</formula>
    </cfRule>
  </conditionalFormatting>
  <conditionalFormatting sqref="H113">
    <cfRule type="cellIs" dxfId="859" priority="590" operator="equal">
      <formula>0</formula>
    </cfRule>
  </conditionalFormatting>
  <conditionalFormatting sqref="H128">
    <cfRule type="cellIs" dxfId="858" priority="589" operator="equal">
      <formula>0</formula>
    </cfRule>
  </conditionalFormatting>
  <conditionalFormatting sqref="H143">
    <cfRule type="cellIs" dxfId="857" priority="588" operator="equal">
      <formula>0</formula>
    </cfRule>
  </conditionalFormatting>
  <conditionalFormatting sqref="I54:I66">
    <cfRule type="cellIs" dxfId="856" priority="599" operator="equal">
      <formula>0</formula>
    </cfRule>
  </conditionalFormatting>
  <conditionalFormatting sqref="I69:I81">
    <cfRule type="cellIs" dxfId="855" priority="582" operator="equal">
      <formula>0</formula>
    </cfRule>
  </conditionalFormatting>
  <conditionalFormatting sqref="I84:I96">
    <cfRule type="cellIs" dxfId="854" priority="576" operator="equal">
      <formula>0</formula>
    </cfRule>
  </conditionalFormatting>
  <conditionalFormatting sqref="I99:I111">
    <cfRule type="cellIs" dxfId="853" priority="570" operator="equal">
      <formula>0</formula>
    </cfRule>
  </conditionalFormatting>
  <conditionalFormatting sqref="I114:I126">
    <cfRule type="cellIs" dxfId="852" priority="564" operator="equal">
      <formula>0</formula>
    </cfRule>
  </conditionalFormatting>
  <conditionalFormatting sqref="I129:I141">
    <cfRule type="cellIs" dxfId="851" priority="558" operator="equal">
      <formula>0</formula>
    </cfRule>
  </conditionalFormatting>
  <conditionalFormatting sqref="I144:I156">
    <cfRule type="cellIs" dxfId="850" priority="546" operator="equal">
      <formula>0</formula>
    </cfRule>
  </conditionalFormatting>
  <conditionalFormatting sqref="I49:J49">
    <cfRule type="cellIs" dxfId="849" priority="609" operator="notEqual">
      <formula>0</formula>
    </cfRule>
  </conditionalFormatting>
  <conditionalFormatting sqref="I35:K48">
    <cfRule type="cellIs" dxfId="848" priority="23" operator="equal">
      <formula>0</formula>
    </cfRule>
  </conditionalFormatting>
  <conditionalFormatting sqref="J37:J48">
    <cfRule type="cellIs" dxfId="847" priority="274" operator="equal">
      <formula>0</formula>
    </cfRule>
  </conditionalFormatting>
  <conditionalFormatting sqref="J54:J65">
    <cfRule type="expression" dxfId="846" priority="8">
      <formula>$B54=""</formula>
    </cfRule>
  </conditionalFormatting>
  <conditionalFormatting sqref="J69:J80">
    <cfRule type="expression" dxfId="845" priority="7">
      <formula>$B69=""</formula>
    </cfRule>
  </conditionalFormatting>
  <conditionalFormatting sqref="J84:J95">
    <cfRule type="expression" dxfId="844" priority="455">
      <formula>$B84=""</formula>
    </cfRule>
  </conditionalFormatting>
  <conditionalFormatting sqref="J99:J110">
    <cfRule type="expression" dxfId="843" priority="427">
      <formula>$B99=""</formula>
    </cfRule>
  </conditionalFormatting>
  <conditionalFormatting sqref="J114:J125">
    <cfRule type="expression" dxfId="842" priority="393">
      <formula>$B114=""</formula>
    </cfRule>
  </conditionalFormatting>
  <conditionalFormatting sqref="J129:J140">
    <cfRule type="expression" dxfId="841" priority="392">
      <formula>$B129=""</formula>
    </cfRule>
  </conditionalFormatting>
  <conditionalFormatting sqref="J144:J155">
    <cfRule type="expression" dxfId="840" priority="542">
      <formula>$B144=""</formula>
    </cfRule>
  </conditionalFormatting>
  <conditionalFormatting sqref="K22:K28">
    <cfRule type="cellIs" dxfId="839" priority="379" operator="greaterThan">
      <formula>0</formula>
    </cfRule>
    <cfRule type="cellIs" dxfId="838" priority="378" operator="lessThan">
      <formula>0</formula>
    </cfRule>
  </conditionalFormatting>
  <conditionalFormatting sqref="K22:K29">
    <cfRule type="cellIs" dxfId="837" priority="377" operator="lessThan">
      <formula>0</formula>
    </cfRule>
  </conditionalFormatting>
  <conditionalFormatting sqref="K30:K31">
    <cfRule type="cellIs" dxfId="836" priority="388" operator="notEqual">
      <formula>0</formula>
    </cfRule>
  </conditionalFormatting>
  <conditionalFormatting sqref="L35:L48">
    <cfRule type="cellIs" dxfId="835" priority="305" operator="greaterThan">
      <formula>0</formula>
    </cfRule>
    <cfRule type="cellIs" dxfId="834" priority="304" operator="lessThan">
      <formula>0</formula>
    </cfRule>
    <cfRule type="expression" dxfId="833" priority="307">
      <formula>0</formula>
    </cfRule>
  </conditionalFormatting>
  <conditionalFormatting sqref="M35:M48">
    <cfRule type="expression" dxfId="832" priority="326">
      <formula>$L35&lt;0</formula>
    </cfRule>
  </conditionalFormatting>
  <conditionalFormatting sqref="M35:N48">
    <cfRule type="cellIs" dxfId="831" priority="271" operator="equal">
      <formula>0</formula>
    </cfRule>
  </conditionalFormatting>
  <conditionalFormatting sqref="O54:O66">
    <cfRule type="expression" dxfId="830" priority="485">
      <formula>$D$54=0</formula>
    </cfRule>
  </conditionalFormatting>
  <conditionalFormatting sqref="O55:O65">
    <cfRule type="cellIs" dxfId="829" priority="503" operator="equal">
      <formula>0</formula>
    </cfRule>
  </conditionalFormatting>
  <conditionalFormatting sqref="O69:O81">
    <cfRule type="expression" dxfId="828" priority="484">
      <formula>$D$54=0</formula>
    </cfRule>
  </conditionalFormatting>
  <conditionalFormatting sqref="O70:O80">
    <cfRule type="cellIs" dxfId="827" priority="483" operator="equal">
      <formula>0</formula>
    </cfRule>
  </conditionalFormatting>
  <conditionalFormatting sqref="O84:O96">
    <cfRule type="expression" dxfId="826" priority="482">
      <formula>$D$54=0</formula>
    </cfRule>
  </conditionalFormatting>
  <conditionalFormatting sqref="O85:O95">
    <cfRule type="cellIs" dxfId="825" priority="481" operator="equal">
      <formula>0</formula>
    </cfRule>
  </conditionalFormatting>
  <conditionalFormatting sqref="O99:O111">
    <cfRule type="expression" dxfId="824" priority="480">
      <formula>$D$54=0</formula>
    </cfRule>
  </conditionalFormatting>
  <conditionalFormatting sqref="O100:O110">
    <cfRule type="cellIs" dxfId="823" priority="479" operator="equal">
      <formula>0</formula>
    </cfRule>
  </conditionalFormatting>
  <conditionalFormatting sqref="O114:O126">
    <cfRule type="expression" dxfId="822" priority="478">
      <formula>$D$54=0</formula>
    </cfRule>
  </conditionalFormatting>
  <conditionalFormatting sqref="O115:O125">
    <cfRule type="cellIs" dxfId="821" priority="477" operator="equal">
      <formula>0</formula>
    </cfRule>
  </conditionalFormatting>
  <conditionalFormatting sqref="O129:O141">
    <cfRule type="expression" dxfId="820" priority="476">
      <formula>$D$54=0</formula>
    </cfRule>
  </conditionalFormatting>
  <conditionalFormatting sqref="O130:O140">
    <cfRule type="cellIs" dxfId="819" priority="475" operator="equal">
      <formula>0</formula>
    </cfRule>
  </conditionalFormatting>
  <conditionalFormatting sqref="O144:O156">
    <cfRule type="expression" dxfId="818" priority="474">
      <formula>$D$54=0</formula>
    </cfRule>
  </conditionalFormatting>
  <conditionalFormatting sqref="O145:O155">
    <cfRule type="cellIs" dxfId="817" priority="473" operator="equal">
      <formula>0</formula>
    </cfRule>
  </conditionalFormatting>
  <conditionalFormatting sqref="P5">
    <cfRule type="cellIs" dxfId="816" priority="540" operator="equal">
      <formula>0</formula>
    </cfRule>
  </conditionalFormatting>
  <conditionalFormatting sqref="P10:T13">
    <cfRule type="cellIs" dxfId="808" priority="541" operator="equal">
      <formula>0</formula>
    </cfRule>
  </conditionalFormatting>
  <conditionalFormatting sqref="P5:AD13">
    <cfRule type="cellIs" dxfId="807" priority="539" operator="equal">
      <formula>0</formula>
    </cfRule>
  </conditionalFormatting>
  <conditionalFormatting sqref="P20:AE28">
    <cfRule type="cellIs" dxfId="806" priority="230" operator="equal">
      <formula>0</formula>
    </cfRule>
  </conditionalFormatting>
  <conditionalFormatting sqref="P66:AE67 P68:U68 P81:AE82 P83:U83 P96:AE97 P98:U98 P111:AE112 P113:U113 P126:AE127 P128:U128 P141:AE142 P143:U143 P156:AE157">
    <cfRule type="cellIs" dxfId="805" priority="488" operator="equal">
      <formula>0</formula>
    </cfRule>
  </conditionalFormatting>
  <conditionalFormatting sqref="Q35:Q48">
    <cfRule type="cellIs" dxfId="804" priority="359" operator="equal">
      <formula>0</formula>
    </cfRule>
  </conditionalFormatting>
  <conditionalFormatting sqref="W35:Y48">
    <cfRule type="cellIs" dxfId="789" priority="361" operator="equal">
      <formula>0</formula>
    </cfRule>
  </conditionalFormatting>
  <conditionalFormatting sqref="W68:AE68 AE69:AE80 W83:AE83 AE84:AE95 W98:AE98 AE99:AE110 W113:AE113 AE114:AE125 W128:AE128 AE129:AE140 W143:AE143 AE144:AE155">
    <cfRule type="cellIs" dxfId="788" priority="486" operator="equal">
      <formula>0</formula>
    </cfRule>
  </conditionalFormatting>
  <conditionalFormatting sqref="Y35:Y48">
    <cfRule type="cellIs" dxfId="785" priority="363" operator="lessThan">
      <formula>0</formula>
    </cfRule>
    <cfRule type="cellIs" dxfId="784" priority="362" operator="greaterThan">
      <formula>0</formula>
    </cfRule>
  </conditionalFormatting>
  <conditionalFormatting sqref="AE5:AE13 AE54:AE65">
    <cfRule type="cellIs" dxfId="771" priority="617" operator="equal">
      <formula>0</formula>
    </cfRule>
  </conditionalFormatting>
  <conditionalFormatting sqref="AE15 C54:C65 C99:C110 C114:C125 C129:C140 C144:C155 G157:G192">
    <cfRule type="cellIs" dxfId="770" priority="618" operator="equal">
      <formula>0</formula>
    </cfRule>
  </conditionalFormatting>
  <conditionalFormatting sqref="AF20:AF28">
    <cfRule type="cellIs" dxfId="769" priority="3" operator="equal">
      <formula>0</formula>
    </cfRule>
  </conditionalFormatting>
  <conditionalFormatting sqref="AF21 AF23 AF25 AF27">
    <cfRule type="cellIs" dxfId="768" priority="6" operator="equal">
      <formula>0</formula>
    </cfRule>
  </conditionalFormatting>
  <conditionalFormatting sqref="AG5:AG13">
    <cfRule type="cellIs" dxfId="767" priority="390" operator="equal">
      <formula>0</formula>
    </cfRule>
    <cfRule type="cellIs" dxfId="766" priority="389" operator="equal">
      <formula>0</formula>
    </cfRule>
  </conditionalFormatting>
  <conditionalFormatting sqref="AG20:AG27">
    <cfRule type="cellIs" dxfId="765" priority="1" operator="equal">
      <formula>"adjustment needed"</formula>
    </cfRule>
    <cfRule type="cellIs" dxfId="764" priority="2" operator="equal">
      <formula>"""adjustment needed"""</formula>
    </cfRule>
  </conditionalFormatting>
  <dataValidations count="1">
    <dataValidation type="list" allowBlank="1" showInputMessage="1" showErrorMessage="1" sqref="D13:D14" xr:uid="{00E0002A-0063-43E6-A794-0033005C0001}">
      <formula1>INDIRECT(D11)</formula1>
    </dataValidation>
  </dataValidations>
  <pageMargins left="0.7" right="0.7" top="0.78740157500000008" bottom="0.78740157500000008" header="0.3" footer="0.3"/>
  <pageSetup paperSize="9" scale="30"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536" operator="greaterThan" id="{005D000C-00F0-4301-88D1-001B005700F9}">
            <xm:f>'Basic project data'!$C$7</xm:f>
            <x14:dxf>
              <font>
                <color rgb="FFF2F2F2"/>
              </font>
            </x14:dxf>
          </x14:cfRule>
          <xm:sqref>C69:C80</xm:sqref>
        </x14:conditionalFormatting>
        <x14:conditionalFormatting xmlns:xm="http://schemas.microsoft.com/office/excel/2006/main">
          <x14:cfRule type="cellIs" priority="530" operator="greaterThan" id="{00D0002B-00F2-4BBD-81E6-0005006200E9}">
            <xm:f>'Basic project data'!$C$7</xm:f>
            <x14:dxf>
              <font>
                <color rgb="FFF2F2F2"/>
              </font>
            </x14:dxf>
          </x14:cfRule>
          <xm:sqref>C84:C95</xm:sqref>
        </x14:conditionalFormatting>
        <x14:conditionalFormatting xmlns:xm="http://schemas.microsoft.com/office/excel/2006/main">
          <x14:cfRule type="expression" priority="435" id="{00AD001F-0005-4BF5-A26D-009000D8005C}">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36" id="{004300D0-0036-404A-BBD6-007600710064}">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38" id="{00C400EC-006B-48DB-9CB3-005F00EB008D}">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405" id="{0040005B-00BD-4DE3-A72D-009200F100CE}">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400" id="{00550038-00AD-44F0-B543-008E00EB0096}">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99" id="{007200AC-0063-46E5-916A-009300AF001F}">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19" id="{004500EF-00ED-4C77-B246-0001000C004F}">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20" id="{00D40001-002C-4C3E-A84D-00D1008100DE}">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89" id="{005C005D-0098-4C3D-A7DB-005F00900018}">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21" id="{00A3009E-0072-4654-B90D-00C500F00047}">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90" id="{006A003B-00BC-4E8C-B1E1-00CD009F007E}">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22" id="{00500050-002D-4238-AF19-002C000C003D}">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91" id="{008F0057-00B6-4E48-BFFB-005900B000BD}">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23" id="{000D009E-0059-448F-A446-00BB001D00A7}">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92" id="{006500F0-003D-4228-9B18-0002006B00F9}">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24" id="{000700D2-0032-4249-A59B-00E1001C0049}">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93" id="{008900B9-0059-41E2-99A8-0002002B00E2}">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25" id="{00C60012-0022-4BCD-A0EE-008400740076}">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94" id="{009C001B-003C-4E52-82A3-004C0015008D}">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26" id="{001000A8-00F0-4E2E-B15C-001E00FC0058}">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95" id="{007A0087-00F3-4004-9D20-003A00AA001C}">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27" id="{00BA00FB-0092-442D-AF5E-0080000B0067}">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96" id="{00DB0096-008B-4283-A32D-0070004700A7}">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28" id="{00C000C6-0025-4CA4-9FB6-007D00B40087}">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97" id="{005C004E-0045-43F4-9515-00BE000100D0}">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29" id="{00080038-008C-4B61-9F70-009100CE0050}">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98" id="{00BA0033-0098-4133-B2E2-000200A800D4}">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30" id="{00A500B1-0037-48D5-9B2A-007000B0004C}">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99" id="{00060088-00C8-4AB5-B7A8-007900700038}">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31" id="{007A0000-00BB-43A6-A0A0-008300190096}">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500" id="{00E70051-0004-4B9B-896D-00D100020063}">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32" id="{0030002F-008A-4CF8-BFD5-00D800C100B4}">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501" id="{000700B5-00E5-4D71-93ED-005D00A900FA}">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33" id="{0058001F-00FF-4AF4-9503-00FF003900FF}">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502" id="{00A90084-003F-48F5-AF1B-00EE00F00001}">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'Drop-down Liste'!$B$2:$B$3</xm:f>
          </x14:formula1>
          <xm:sqref>D11:D12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1C964-7EF4-4744-ADF4-92338A202388}">
  <dimension ref="A1:AN186"/>
  <sheetViews>
    <sheetView showGridLines="0" topLeftCell="F1" zoomScale="110" zoomScaleNormal="110" workbookViewId="0">
      <selection activeCell="AI23" sqref="AI23"/>
    </sheetView>
  </sheetViews>
  <sheetFormatPr baseColWidth="10" defaultColWidth="11.5546875" defaultRowHeight="15" outlineLevelRow="1" outlineLevelCol="1" x14ac:dyDescent="0.25"/>
  <cols>
    <col min="1" max="1" width="11.109375" style="2" customWidth="1"/>
    <col min="2" max="2" width="7.33203125" style="2" customWidth="1"/>
    <col min="3" max="3" width="15.6640625" style="2" customWidth="1"/>
    <col min="4" max="4" width="14.6640625" style="2" customWidth="1"/>
    <col min="5" max="5" width="13.6640625" style="2" customWidth="1"/>
    <col min="6" max="6" width="12.88671875" style="2" customWidth="1"/>
    <col min="7" max="7" width="15.5546875" style="2" customWidth="1"/>
    <col min="8" max="8" width="15.44140625" style="2" customWidth="1"/>
    <col min="9" max="9" width="21.6640625" style="2" customWidth="1"/>
    <col min="10" max="10" width="16.6640625" style="2" customWidth="1"/>
    <col min="11" max="11" width="17.77734375" style="2" customWidth="1"/>
    <col min="12" max="13" width="15.33203125" style="2" customWidth="1"/>
    <col min="14" max="14" width="12" style="2" customWidth="1"/>
    <col min="15" max="15" width="12.33203125" style="2" customWidth="1"/>
    <col min="16" max="16" width="10" style="2" customWidth="1"/>
    <col min="17" max="17" width="10.5546875" style="2" customWidth="1"/>
    <col min="18" max="18" width="10.33203125" style="2" customWidth="1"/>
    <col min="19" max="19" width="11.21875" style="2" customWidth="1"/>
    <col min="20" max="20" width="10.33203125" style="2" customWidth="1"/>
    <col min="21" max="30" width="10.33203125" style="2" hidden="1" customWidth="1" outlineLevel="1"/>
    <col min="31" max="31" width="10.21875" style="2" bestFit="1" customWidth="1" collapsed="1"/>
    <col min="32" max="32" width="19.88671875" style="2" customWidth="1"/>
    <col min="33" max="33" width="14.77734375" style="2" customWidth="1"/>
    <col min="34" max="36" width="11.5546875" style="2"/>
    <col min="37" max="37" width="14.44140625" style="2" customWidth="1"/>
    <col min="38" max="38" width="11.5546875" style="2"/>
    <col min="39" max="39" width="0" style="2" hidden="1" customWidth="1"/>
    <col min="40" max="16384" width="11.5546875" style="2"/>
  </cols>
  <sheetData>
    <row r="1" spans="2:40" x14ac:dyDescent="0.25">
      <c r="C1" s="148" t="s">
        <v>252</v>
      </c>
      <c r="D1" s="335" t="s">
        <v>567</v>
      </c>
      <c r="E1" s="150"/>
      <c r="F1" s="151"/>
      <c r="G1" s="152" t="s">
        <v>253</v>
      </c>
      <c r="H1" s="343" t="s">
        <v>244</v>
      </c>
      <c r="I1" s="345" t="s">
        <v>564</v>
      </c>
      <c r="J1" s="346" t="s">
        <v>565</v>
      </c>
      <c r="K1" s="443" t="s">
        <v>566</v>
      </c>
      <c r="L1" s="444" t="s">
        <v>566</v>
      </c>
    </row>
    <row r="2" spans="2:40" ht="18.75" customHeight="1" thickBot="1" x14ac:dyDescent="0.3">
      <c r="C2" s="154" t="s">
        <v>254</v>
      </c>
      <c r="D2" s="543"/>
      <c r="E2" s="544"/>
      <c r="G2" s="152" t="s">
        <v>255</v>
      </c>
      <c r="H2" s="344">
        <v>8.4</v>
      </c>
      <c r="I2" s="347">
        <v>8</v>
      </c>
      <c r="J2" s="348">
        <v>45292</v>
      </c>
      <c r="K2" s="349">
        <f>IF(OR($J$2="",$I$2=""),0,(MATCH((DATE(YEAR(J2),MONTH(J2),1)),D54:D1000,0)+53))</f>
        <v>84</v>
      </c>
      <c r="L2" s="350">
        <f>MONTH($J$2)</f>
        <v>1</v>
      </c>
    </row>
    <row r="3" spans="2:40" ht="60.75" customHeight="1" thickBot="1" x14ac:dyDescent="0.55000000000000004">
      <c r="B3" s="156" t="str">
        <f>INDEX(languages!B7:C7,1,MATCH('Liesmich Readme'!$A$5,languages!$B$2:$C$2,0))</f>
        <v>1. Basic data</v>
      </c>
      <c r="D3" s="157"/>
      <c r="E3" s="157"/>
      <c r="F3" s="157"/>
      <c r="G3" s="157"/>
      <c r="H3" s="157"/>
      <c r="I3" s="331" t="str">
        <f>IF(AND(I2="",J2&lt;&gt;""),"Please complete both cells I2 and J2!",IF(AND(I2&lt;&gt;"",J2=""),"Error! Please complete both cells I2 and J2!",""))</f>
        <v/>
      </c>
      <c r="J3" s="156" t="s">
        <v>256</v>
      </c>
      <c r="O3" s="545" t="str">
        <f>INDEX(languages!B13:C13,1,MATCH('Liesmich Readme'!$A$5,languages!$B$2:$C$2,0))</f>
        <v>6. Reported data</v>
      </c>
      <c r="P3" s="545"/>
      <c r="Q3" s="545"/>
      <c r="R3" s="545"/>
      <c r="S3" s="545"/>
      <c r="T3" s="545"/>
      <c r="U3" s="545"/>
      <c r="V3" s="545"/>
      <c r="W3" s="545"/>
      <c r="X3" s="545"/>
      <c r="Y3" s="545"/>
      <c r="Z3" s="545"/>
      <c r="AA3" s="545"/>
      <c r="AB3" s="545"/>
      <c r="AC3" s="545"/>
      <c r="AD3" s="545"/>
      <c r="AE3" s="545"/>
      <c r="AF3" s="545"/>
      <c r="AG3" s="545"/>
      <c r="AH3" s="158"/>
      <c r="AI3" s="158"/>
      <c r="AJ3" s="158"/>
      <c r="AK3" s="158"/>
      <c r="AL3" s="158"/>
      <c r="AM3" s="158"/>
      <c r="AN3" s="158"/>
    </row>
    <row r="4" spans="2:40" ht="45.75" customHeight="1" x14ac:dyDescent="0.25">
      <c r="C4" s="476" t="s">
        <v>257</v>
      </c>
      <c r="D4" s="159" t="s">
        <v>36</v>
      </c>
      <c r="E4" s="159" t="s">
        <v>37</v>
      </c>
      <c r="F4" s="159" t="s">
        <v>258</v>
      </c>
      <c r="G4" s="159" t="s">
        <v>259</v>
      </c>
      <c r="H4" s="159" t="s">
        <v>260</v>
      </c>
      <c r="J4" s="160" t="s">
        <v>261</v>
      </c>
      <c r="K4" s="161">
        <f>E20+E22+E24+E26+E28</f>
        <v>231714.19593343779</v>
      </c>
      <c r="P4" s="162" t="s">
        <v>262</v>
      </c>
      <c r="Q4" s="162" t="s">
        <v>263</v>
      </c>
      <c r="R4" s="162" t="s">
        <v>264</v>
      </c>
      <c r="S4" s="162" t="s">
        <v>265</v>
      </c>
      <c r="T4" s="162" t="s">
        <v>266</v>
      </c>
      <c r="U4" s="162" t="s">
        <v>267</v>
      </c>
      <c r="V4" s="162" t="s">
        <v>268</v>
      </c>
      <c r="W4" s="162" t="s">
        <v>269</v>
      </c>
      <c r="X4" s="162" t="s">
        <v>270</v>
      </c>
      <c r="Y4" s="162" t="s">
        <v>271</v>
      </c>
      <c r="Z4" s="162" t="s">
        <v>272</v>
      </c>
      <c r="AA4" s="162" t="s">
        <v>273</v>
      </c>
      <c r="AB4" s="162" t="s">
        <v>274</v>
      </c>
      <c r="AC4" s="162" t="s">
        <v>275</v>
      </c>
      <c r="AD4" s="162" t="s">
        <v>276</v>
      </c>
      <c r="AE4" s="163" t="s">
        <v>277</v>
      </c>
      <c r="AF4" s="164" t="s">
        <v>278</v>
      </c>
      <c r="AG4" s="165" t="s">
        <v>279</v>
      </c>
    </row>
    <row r="5" spans="2:40" ht="22.5" customHeight="1" x14ac:dyDescent="0.25">
      <c r="C5" s="477"/>
      <c r="D5" s="166">
        <v>44652</v>
      </c>
      <c r="E5" s="166">
        <v>44926</v>
      </c>
      <c r="F5" s="167">
        <v>0.75</v>
      </c>
      <c r="G5" s="168">
        <f>38.7*F5</f>
        <v>29.025000000000002</v>
      </c>
      <c r="H5" s="168"/>
      <c r="J5" s="479" t="s">
        <v>280</v>
      </c>
      <c r="K5" s="480">
        <f>F20+F22+F24+F26+F28</f>
        <v>129724.55000000003</v>
      </c>
      <c r="O5" s="96" t="s">
        <v>28</v>
      </c>
      <c r="P5" s="169">
        <v>108.4845833366781</v>
      </c>
      <c r="Q5" s="170">
        <v>2.7681760895218064</v>
      </c>
      <c r="R5" s="170">
        <v>9.8555385195828968</v>
      </c>
      <c r="S5" s="170">
        <v>26.891702054217209</v>
      </c>
      <c r="T5" s="170"/>
      <c r="U5" s="170"/>
      <c r="V5" s="170"/>
      <c r="W5" s="170"/>
      <c r="X5" s="170"/>
      <c r="Y5" s="170"/>
      <c r="Z5" s="170"/>
      <c r="AA5" s="170"/>
      <c r="AB5" s="170"/>
      <c r="AC5" s="170"/>
      <c r="AD5" s="170"/>
      <c r="AE5" s="171">
        <f t="shared" ref="AE5:AE13" si="0">SUM(P5:AD5)</f>
        <v>148</v>
      </c>
      <c r="AF5" s="172">
        <v>50861.42</v>
      </c>
      <c r="AG5" s="173"/>
      <c r="AM5" s="2" t="s">
        <v>281</v>
      </c>
    </row>
    <row r="6" spans="2:40" ht="22.5" customHeight="1" outlineLevel="1" x14ac:dyDescent="0.25">
      <c r="C6" s="477"/>
      <c r="D6" s="166">
        <v>44927</v>
      </c>
      <c r="E6" s="166">
        <v>45657</v>
      </c>
      <c r="F6" s="167">
        <v>0.5</v>
      </c>
      <c r="G6" s="168">
        <f t="shared" ref="G6:G7" si="1">38.7*F6</f>
        <v>19.350000000000001</v>
      </c>
      <c r="H6" s="168"/>
      <c r="J6" s="479"/>
      <c r="K6" s="480"/>
      <c r="O6" s="100" t="s">
        <v>95</v>
      </c>
      <c r="P6" s="170"/>
      <c r="Q6" s="170"/>
      <c r="R6" s="170"/>
      <c r="S6" s="170"/>
      <c r="T6" s="170"/>
      <c r="U6" s="170"/>
      <c r="V6" s="170"/>
      <c r="W6" s="170"/>
      <c r="X6" s="170"/>
      <c r="Y6" s="170"/>
      <c r="Z6" s="170"/>
      <c r="AA6" s="170"/>
      <c r="AB6" s="170"/>
      <c r="AC6" s="170"/>
      <c r="AD6" s="170"/>
      <c r="AE6" s="171">
        <f t="shared" si="0"/>
        <v>0</v>
      </c>
      <c r="AF6" s="172"/>
      <c r="AG6" s="173"/>
      <c r="AM6" s="2" t="s">
        <v>282</v>
      </c>
    </row>
    <row r="7" spans="2:40" ht="22.5" customHeight="1" outlineLevel="1" x14ac:dyDescent="0.25">
      <c r="C7" s="477"/>
      <c r="D7" s="166">
        <v>45658</v>
      </c>
      <c r="E7" s="166">
        <v>45747</v>
      </c>
      <c r="F7" s="167">
        <v>0.75</v>
      </c>
      <c r="G7" s="168">
        <f t="shared" si="1"/>
        <v>29.025000000000002</v>
      </c>
      <c r="H7" s="168"/>
      <c r="J7" s="479" t="s">
        <v>283</v>
      </c>
      <c r="K7" s="481">
        <f>G20+G22+G24+G26+G28</f>
        <v>129080.73821547808</v>
      </c>
      <c r="O7" s="101" t="s">
        <v>29</v>
      </c>
      <c r="P7" s="170">
        <v>58.109096097163196</v>
      </c>
      <c r="Q7" s="170">
        <v>45.44927176582064</v>
      </c>
      <c r="R7" s="170">
        <v>54.396518095858646</v>
      </c>
      <c r="S7" s="170">
        <v>14.223032219240743</v>
      </c>
      <c r="T7" s="170">
        <v>41.322081821916768</v>
      </c>
      <c r="U7" s="170"/>
      <c r="V7" s="170"/>
      <c r="W7" s="170"/>
      <c r="X7" s="170"/>
      <c r="Y7" s="170"/>
      <c r="Z7" s="170"/>
      <c r="AA7" s="170"/>
      <c r="AB7" s="170"/>
      <c r="AC7" s="170"/>
      <c r="AD7" s="170"/>
      <c r="AE7" s="171">
        <f t="shared" si="0"/>
        <v>213.5</v>
      </c>
      <c r="AF7" s="172">
        <v>78219.320000000007</v>
      </c>
      <c r="AG7" s="173"/>
    </row>
    <row r="8" spans="2:40" ht="22.5" customHeight="1" outlineLevel="1" x14ac:dyDescent="0.25">
      <c r="C8" s="477"/>
      <c r="D8" s="168"/>
      <c r="E8" s="168"/>
      <c r="F8" s="167"/>
      <c r="G8" s="168"/>
      <c r="H8" s="168"/>
      <c r="J8" s="479"/>
      <c r="K8" s="481"/>
      <c r="O8" s="102" t="s">
        <v>131</v>
      </c>
      <c r="P8" s="170"/>
      <c r="Q8" s="170"/>
      <c r="R8" s="170"/>
      <c r="S8" s="170"/>
      <c r="T8" s="170"/>
      <c r="U8" s="170"/>
      <c r="V8" s="170"/>
      <c r="W8" s="170"/>
      <c r="X8" s="170"/>
      <c r="Y8" s="170"/>
      <c r="Z8" s="170"/>
      <c r="AA8" s="170"/>
      <c r="AB8" s="170"/>
      <c r="AC8" s="170"/>
      <c r="AD8" s="170"/>
      <c r="AE8" s="171">
        <f t="shared" si="0"/>
        <v>0</v>
      </c>
      <c r="AF8" s="172"/>
      <c r="AG8" s="173"/>
    </row>
    <row r="9" spans="2:40" ht="22.5" customHeight="1" outlineLevel="1" x14ac:dyDescent="0.25">
      <c r="C9" s="477"/>
      <c r="D9" s="168"/>
      <c r="E9" s="168"/>
      <c r="F9" s="167"/>
      <c r="G9" s="168"/>
      <c r="H9" s="168"/>
      <c r="J9" s="479" t="str">
        <f>IF($D$11="no","Difference total contract vs. Calculated costs","Difference EU project vs. Calculated costs")</f>
        <v>Difference EU project vs. Calculated costs</v>
      </c>
      <c r="K9" s="480">
        <f>IF($D$11="no", K4-K7,K5-K7)</f>
        <v>643.81178452195309</v>
      </c>
      <c r="O9" s="103" t="s">
        <v>30</v>
      </c>
      <c r="P9" s="170"/>
      <c r="Q9" s="170"/>
      <c r="R9" s="170"/>
      <c r="S9" s="170"/>
      <c r="T9" s="170"/>
      <c r="U9" s="170"/>
      <c r="V9" s="170"/>
      <c r="W9" s="170"/>
      <c r="X9" s="170"/>
      <c r="Y9" s="170"/>
      <c r="Z9" s="170"/>
      <c r="AA9" s="170"/>
      <c r="AB9" s="170"/>
      <c r="AC9" s="170"/>
      <c r="AD9" s="170"/>
      <c r="AE9" s="171">
        <f t="shared" si="0"/>
        <v>0</v>
      </c>
      <c r="AF9" s="172"/>
      <c r="AG9" s="173"/>
    </row>
    <row r="10" spans="2:40" ht="22.5" customHeight="1" outlineLevel="1" x14ac:dyDescent="0.25">
      <c r="C10" s="478"/>
      <c r="D10" s="168"/>
      <c r="E10" s="168"/>
      <c r="F10" s="167"/>
      <c r="G10" s="168"/>
      <c r="H10" s="168"/>
      <c r="J10" s="479"/>
      <c r="K10" s="480"/>
      <c r="O10" s="104" t="s">
        <v>167</v>
      </c>
      <c r="P10" s="170"/>
      <c r="Q10" s="170"/>
      <c r="R10" s="170"/>
      <c r="S10" s="170"/>
      <c r="T10" s="170"/>
      <c r="U10" s="170"/>
      <c r="V10" s="170"/>
      <c r="W10" s="170"/>
      <c r="X10" s="170"/>
      <c r="Y10" s="170"/>
      <c r="Z10" s="170"/>
      <c r="AA10" s="170"/>
      <c r="AB10" s="170"/>
      <c r="AC10" s="170"/>
      <c r="AD10" s="170"/>
      <c r="AE10" s="171">
        <f t="shared" si="0"/>
        <v>0</v>
      </c>
      <c r="AF10" s="172"/>
      <c r="AG10" s="173"/>
    </row>
    <row r="11" spans="2:40" ht="22.5" customHeight="1" outlineLevel="1" x14ac:dyDescent="0.25">
      <c r="C11" s="482" t="s">
        <v>284</v>
      </c>
      <c r="D11" s="484" t="s">
        <v>281</v>
      </c>
      <c r="E11" s="486"/>
      <c r="F11" s="486"/>
      <c r="G11" s="486"/>
      <c r="H11" s="486"/>
      <c r="O11" s="105" t="s">
        <v>31</v>
      </c>
      <c r="P11" s="170"/>
      <c r="Q11" s="170"/>
      <c r="R11" s="170"/>
      <c r="S11" s="170"/>
      <c r="T11" s="170"/>
      <c r="U11" s="170"/>
      <c r="V11" s="170"/>
      <c r="W11" s="170"/>
      <c r="X11" s="170"/>
      <c r="Y11" s="170"/>
      <c r="Z11" s="170"/>
      <c r="AA11" s="170"/>
      <c r="AB11" s="170"/>
      <c r="AC11" s="170"/>
      <c r="AD11" s="170"/>
      <c r="AE11" s="171">
        <f t="shared" si="0"/>
        <v>0</v>
      </c>
      <c r="AF11" s="172"/>
      <c r="AG11" s="173"/>
    </row>
    <row r="12" spans="2:40" ht="22.5" customHeight="1" outlineLevel="1" x14ac:dyDescent="0.25">
      <c r="C12" s="483"/>
      <c r="D12" s="485"/>
      <c r="E12" s="487"/>
      <c r="F12" s="487"/>
      <c r="G12" s="487"/>
      <c r="H12" s="487"/>
      <c r="O12" s="105" t="s">
        <v>203</v>
      </c>
      <c r="P12" s="170"/>
      <c r="Q12" s="170"/>
      <c r="R12" s="170"/>
      <c r="S12" s="170"/>
      <c r="T12" s="170"/>
      <c r="U12" s="170"/>
      <c r="V12" s="170"/>
      <c r="W12" s="170"/>
      <c r="X12" s="170"/>
      <c r="Y12" s="170"/>
      <c r="Z12" s="170"/>
      <c r="AA12" s="170"/>
      <c r="AB12" s="170"/>
      <c r="AC12" s="170"/>
      <c r="AD12" s="170"/>
      <c r="AE12" s="171">
        <f t="shared" si="0"/>
        <v>0</v>
      </c>
      <c r="AF12" s="172"/>
      <c r="AG12" s="173"/>
    </row>
    <row r="13" spans="2:40" ht="22.5" customHeight="1" outlineLevel="1" x14ac:dyDescent="0.25">
      <c r="C13" s="487"/>
      <c r="D13" s="488"/>
      <c r="E13" s="487"/>
      <c r="F13" s="487"/>
      <c r="G13" s="487"/>
      <c r="H13" s="487"/>
      <c r="O13" s="106" t="s">
        <v>32</v>
      </c>
      <c r="P13" s="170"/>
      <c r="Q13" s="170"/>
      <c r="R13" s="170"/>
      <c r="S13" s="170"/>
      <c r="T13" s="170"/>
      <c r="U13" s="170"/>
      <c r="V13" s="170"/>
      <c r="W13" s="170"/>
      <c r="X13" s="170"/>
      <c r="Y13" s="170"/>
      <c r="Z13" s="170"/>
      <c r="AA13" s="170"/>
      <c r="AB13" s="170"/>
      <c r="AC13" s="170"/>
      <c r="AD13" s="170"/>
      <c r="AE13" s="171">
        <f t="shared" si="0"/>
        <v>0</v>
      </c>
      <c r="AF13" s="172"/>
      <c r="AG13" s="173"/>
    </row>
    <row r="14" spans="2:40" ht="18.75" customHeight="1" outlineLevel="1" x14ac:dyDescent="0.25">
      <c r="C14" s="487"/>
      <c r="D14" s="488"/>
      <c r="E14" s="487"/>
      <c r="F14" s="487"/>
      <c r="G14" s="487"/>
      <c r="H14" s="487"/>
    </row>
    <row r="15" spans="2:40" outlineLevel="1" x14ac:dyDescent="0.25">
      <c r="D15" s="174"/>
      <c r="E15" s="175"/>
      <c r="F15" s="49"/>
      <c r="G15" s="49"/>
      <c r="H15" s="176"/>
      <c r="I15" s="49"/>
      <c r="J15" s="49"/>
      <c r="K15" s="49"/>
      <c r="O15" s="177"/>
      <c r="P15" s="178"/>
      <c r="Q15" s="178"/>
      <c r="R15" s="178"/>
      <c r="S15" s="178"/>
      <c r="T15" s="178"/>
      <c r="U15" s="179"/>
      <c r="V15" s="179"/>
      <c r="W15" s="179"/>
      <c r="X15" s="179"/>
      <c r="Y15" s="179"/>
      <c r="Z15" s="179"/>
      <c r="AA15" s="179"/>
      <c r="AB15" s="179"/>
      <c r="AC15" s="179"/>
      <c r="AD15" s="179"/>
      <c r="AE15" s="180"/>
      <c r="AF15" s="181"/>
      <c r="AG15" s="182"/>
    </row>
    <row r="16" spans="2:40" ht="30" customHeight="1" outlineLevel="1" x14ac:dyDescent="0.5">
      <c r="B16" s="183" t="str">
        <f>INDEX(languages!B11:C11,1,MATCH('Liesmich Readme'!$A$5,languages!$B$2:$C$2,0))</f>
        <v>4. Eligible personnel costs per reporting period</v>
      </c>
      <c r="C16" s="184"/>
      <c r="E16" s="183"/>
      <c r="F16" s="183"/>
      <c r="G16" s="183"/>
      <c r="H16" s="183"/>
      <c r="I16" s="183"/>
      <c r="J16" s="183"/>
      <c r="K16" s="183"/>
      <c r="O16" s="489" t="str">
        <f>INDEX(languages!B12:C12,1,MATCH('Liesmich Readme'!$A$5,languages!$B$2:$C$2,0))</f>
        <v>5. Day-equivalents per work package &amp; eligible personnel costs</v>
      </c>
      <c r="P16" s="489"/>
      <c r="Q16" s="489"/>
      <c r="R16" s="489"/>
      <c r="S16" s="489"/>
      <c r="T16" s="489"/>
      <c r="U16" s="489"/>
      <c r="V16" s="489"/>
      <c r="W16" s="489"/>
      <c r="X16" s="489"/>
      <c r="Y16" s="489"/>
      <c r="Z16" s="489"/>
      <c r="AA16" s="489"/>
      <c r="AB16" s="489"/>
      <c r="AC16" s="489"/>
      <c r="AD16" s="489"/>
      <c r="AE16" s="489"/>
      <c r="AF16" s="489"/>
      <c r="AG16" s="489"/>
    </row>
    <row r="17" spans="1:33" ht="11.45" customHeight="1" outlineLevel="1" thickBot="1" x14ac:dyDescent="0.55000000000000004">
      <c r="B17" s="184"/>
      <c r="C17" s="183"/>
      <c r="D17" s="183"/>
      <c r="E17" s="183"/>
      <c r="F17" s="183"/>
      <c r="G17" s="183"/>
      <c r="H17" s="183"/>
      <c r="I17" s="183"/>
      <c r="J17" s="183"/>
      <c r="K17" s="183"/>
      <c r="O17" s="185"/>
      <c r="P17" s="185"/>
      <c r="Q17" s="185"/>
      <c r="R17" s="185"/>
      <c r="S17" s="185"/>
      <c r="T17" s="185"/>
      <c r="U17" s="185"/>
      <c r="V17" s="185"/>
      <c r="W17" s="185"/>
      <c r="X17" s="185"/>
      <c r="Y17" s="185"/>
      <c r="Z17" s="185"/>
      <c r="AA17" s="185"/>
      <c r="AB17" s="185"/>
      <c r="AC17" s="185"/>
      <c r="AD17" s="185"/>
      <c r="AE17" s="185"/>
      <c r="AF17" s="185"/>
      <c r="AG17" s="185"/>
    </row>
    <row r="18" spans="1:33" ht="11.45" customHeight="1" x14ac:dyDescent="0.25">
      <c r="E18" s="490" t="s">
        <v>285</v>
      </c>
      <c r="F18" s="491"/>
      <c r="G18" s="492" t="s">
        <v>286</v>
      </c>
      <c r="H18" s="493"/>
      <c r="I18" s="186"/>
      <c r="J18" s="186"/>
      <c r="K18" s="186"/>
      <c r="P18" s="187"/>
      <c r="U18" s="188"/>
    </row>
    <row r="19" spans="1:33" ht="45.75" thickBot="1" x14ac:dyDescent="0.3">
      <c r="B19" s="494" t="s">
        <v>287</v>
      </c>
      <c r="C19" s="495"/>
      <c r="D19" s="495"/>
      <c r="E19" s="189" t="s">
        <v>288</v>
      </c>
      <c r="F19" s="190" t="s">
        <v>289</v>
      </c>
      <c r="G19" s="191" t="s">
        <v>290</v>
      </c>
      <c r="H19" s="190" t="str">
        <f>IF($D$11="no","Check (costs total contract vs. calculated cost)","Check (costs EU project vs. calculated costs)")</f>
        <v>Check (costs EU project vs. calculated costs)</v>
      </c>
      <c r="I19" s="186"/>
      <c r="J19" s="186"/>
      <c r="K19" s="186"/>
      <c r="P19" s="357" t="s">
        <v>262</v>
      </c>
      <c r="Q19" s="357" t="s">
        <v>263</v>
      </c>
      <c r="R19" s="357" t="s">
        <v>264</v>
      </c>
      <c r="S19" s="357" t="s">
        <v>265</v>
      </c>
      <c r="T19" s="357" t="s">
        <v>266</v>
      </c>
      <c r="U19" s="357" t="s">
        <v>267</v>
      </c>
      <c r="V19" s="357" t="s">
        <v>268</v>
      </c>
      <c r="W19" s="357" t="s">
        <v>269</v>
      </c>
      <c r="X19" s="357" t="s">
        <v>270</v>
      </c>
      <c r="Y19" s="357" t="s">
        <v>271</v>
      </c>
      <c r="Z19" s="357" t="s">
        <v>272</v>
      </c>
      <c r="AA19" s="357" t="s">
        <v>273</v>
      </c>
      <c r="AB19" s="357" t="s">
        <v>274</v>
      </c>
      <c r="AC19" s="357" t="s">
        <v>275</v>
      </c>
      <c r="AD19" s="357" t="s">
        <v>276</v>
      </c>
      <c r="AE19" s="192" t="s">
        <v>277</v>
      </c>
      <c r="AF19" s="68" t="s">
        <v>291</v>
      </c>
    </row>
    <row r="20" spans="1:33" ht="19.5" customHeight="1" outlineLevel="1" thickBot="1" x14ac:dyDescent="0.35">
      <c r="B20" s="496" t="str">
        <f>'Basic project data'!A12</f>
        <v>P1</v>
      </c>
      <c r="C20" s="496">
        <f>'Basic project data'!D12</f>
        <v>44652</v>
      </c>
      <c r="D20" s="498">
        <f>'Basic project data'!E12</f>
        <v>45016</v>
      </c>
      <c r="E20" s="500">
        <f>IFERROR(SUMIF(B54:B5000,O20,G54:G5000),0)</f>
        <v>73988.100000000006</v>
      </c>
      <c r="F20" s="502">
        <f>SUMIF(B54:B5000,O20,J54:J5000)</f>
        <v>50861.42</v>
      </c>
      <c r="G20" s="504">
        <f>IF($D$11="no",IF(SUMIF(C35:C48,B20,M35:M48)&lt;E20,SUMIF(C35:C48,B20,M35:M48),E20),IF(SUMIF(C35:C48,B20,M35:M48)&lt;F20,SUMIF(C35:C48,B20,M35:M48),F20))</f>
        <v>50861.42</v>
      </c>
      <c r="H20" s="506">
        <f>IF($D$11="no",IFERROR(-(E20-G20),0),IFERROR(-(F20-G20),0))</f>
        <v>0</v>
      </c>
      <c r="I20" s="508"/>
      <c r="J20" s="546"/>
      <c r="K20" s="547"/>
      <c r="O20" s="351" t="s">
        <v>28</v>
      </c>
      <c r="P20" s="359">
        <f>IFERROR(_xlfn.LET(_xlpm.a,SUMIF($C$35:$C$48,$O20,$K$35:$K$48),_xlpm.b,SUMIF($C$35:$C$48,$O20,$J$35:$J$48),IF($K$2=0,_xlpm.a*(SUMIF($B$54:$B$200,$O20,P$54:P$200)/$H$2)/_xlpm.b,_xlpm.a*((SUMIF($B$54:INDEX($B:$B,$K$2-1),$O20,P$54:INDEX(P:P,$K$2-1))/$H$2)+(SUMIF(INDEX($B:$B,$K$2):$B$200,$O20,INDEX(P:P,$K$2):P$200)/$I$2))/_xlpm.b)),0)</f>
        <v>108.4845833366781</v>
      </c>
      <c r="Q20" s="360">
        <f>IFERROR(_xlfn.LET(_xlpm.a,SUMIF($C$35:$C$48,$O20,$K$35:$K$48),_xlpm.b,SUMIF($C$35:$C$48,$O20,$J$35:$J$48),IF($K$2=0,_xlpm.a*(SUMIF($B$54:$B$200,$O20,Q$54:Q$200)/$H$2)/_xlpm.b,_xlpm.a*((SUMIF($B$54:INDEX($B:$B,$K$2-1),$O20,Q$54:INDEX(Q:Q,$K$2-1))/$H$2)+(SUMIF(INDEX($B:$B,$K$2):$B$200,$O20,INDEX(Q:Q,$K$2):Q$200)/$I$2))/_xlpm.b)),0)</f>
        <v>2.7681760895218064</v>
      </c>
      <c r="R20" s="360">
        <f>IFERROR(_xlfn.LET(_xlpm.a,SUMIF($C$35:$C$48,$O20,$K$35:$K$48),_xlpm.b,SUMIF($C$35:$C$48,$O20,$J$35:$J$48),IF($K$2=0,_xlpm.a*(SUMIF($B$54:$B$200,$O20,R$54:R$200)/$H$2)/_xlpm.b,_xlpm.a*((SUMIF($B$54:INDEX($B:$B,$K$2-1),$O20,R$54:INDEX(R:R,$K$2-1))/$H$2)+(SUMIF(INDEX($B:$B,$K$2):$B$200,$O20,INDEX(R:R,$K$2):R$200)/$I$2))/_xlpm.b)),0)</f>
        <v>9.8555385195828968</v>
      </c>
      <c r="S20" s="360">
        <f>IFERROR(_xlfn.LET(_xlpm.a,SUMIF($C$35:$C$48,$O20,$K$35:$K$48),_xlpm.b,SUMIF($C$35:$C$48,$O20,$J$35:$J$48),IF($K$2=0,_xlpm.a*(SUMIF($B$54:$B$200,$O20,S$54:S$200)/$H$2)/_xlpm.b,_xlpm.a*((SUMIF($B$54:INDEX($B:$B,$K$2-1),$O20,S$54:INDEX(S:S,$K$2-1))/$H$2)+(SUMIF(INDEX($B:$B,$K$2):$B$200,$O20,INDEX(S:S,$K$2):S$200)/$I$2))/_xlpm.b)),0)</f>
        <v>26.891702054217209</v>
      </c>
      <c r="T20" s="360">
        <f>IFERROR(_xlfn.LET(_xlpm.a,SUMIF($C$35:$C$48,$O20,$K$35:$K$48),_xlpm.b,SUMIF($C$35:$C$48,$O20,$J$35:$J$48),IF($K$2=0,_xlpm.a*(SUMIF($B$54:$B$200,$O20,T$54:T$200)/$H$2)/_xlpm.b,_xlpm.a*((SUMIF($B$54:INDEX($B:$B,$K$2-1),$O20,T$54:INDEX(T:T,$K$2-1))/$H$2)+(SUMIF(INDEX($B:$B,$K$2):$B$200,$O20,INDEX(T:T,$K$2):T$200)/$I$2))/_xlpm.b)),0)</f>
        <v>0</v>
      </c>
      <c r="U20" s="360">
        <f>IFERROR(_xlfn.LET(_xlpm.a,SUMIF($C$35:$C$48,$O20,$K$35:$K$48),_xlpm.b,SUMIF($C$35:$C$48,$O20,$J$35:$J$48),IF($K$2=0,_xlpm.a*(SUMIF($B$54:$B$200,$O20,U$54:U$200)/$H$2)/_xlpm.b,_xlpm.a*((SUMIF($B$54:INDEX($B:$B,$K$2-1),$O20,U$54:INDEX(U:U,$K$2-1))/$H$2)+(SUMIF(INDEX($B:$B,$K$2):$B$200,$O20,INDEX(U:U,$K$2):U$200)/$I$2))/_xlpm.b)),0)</f>
        <v>0</v>
      </c>
      <c r="V20" s="360">
        <f>IFERROR(_xlfn.LET(_xlpm.a,SUMIF($C$35:$C$48,$O20,$K$35:$K$48),_xlpm.b,SUMIF($C$35:$C$48,$O20,$J$35:$J$48),IF($K$2=0,_xlpm.a*(SUMIF($B$54:$B$200,$O20,V$54:V$200)/$H$2)/_xlpm.b,_xlpm.a*((SUMIF($B$54:INDEX($B:$B,$K$2-1),$O20,V$54:INDEX(V:V,$K$2-1))/$H$2)+(SUMIF(INDEX($B:$B,$K$2):$B$200,$O20,INDEX(V:V,$K$2):V$200)/$I$2))/_xlpm.b)),0)</f>
        <v>0</v>
      </c>
      <c r="W20" s="360">
        <f>IFERROR(_xlfn.LET(_xlpm.a,SUMIF($C$35:$C$48,$O20,$K$35:$K$48),_xlpm.b,SUMIF($C$35:$C$48,$O20,$J$35:$J$48),IF($K$2=0,_xlpm.a*(SUMIF($B$54:$B$200,$O20,W$54:W$200)/$H$2)/_xlpm.b,_xlpm.a*((SUMIF($B$54:INDEX($B:$B,$K$2-1),$O20,W$54:INDEX(W:W,$K$2-1))/$H$2)+(SUMIF(INDEX($B:$B,$K$2):$B$200,$O20,INDEX(W:W,$K$2):W$200)/$I$2))/_xlpm.b)),0)</f>
        <v>0</v>
      </c>
      <c r="X20" s="360">
        <f>IFERROR(_xlfn.LET(_xlpm.a,SUMIF($C$35:$C$48,$O20,$K$35:$K$48),_xlpm.b,SUMIF($C$35:$C$48,$O20,$J$35:$J$48),IF($K$2=0,_xlpm.a*(SUMIF($B$54:$B$200,$O20,X$54:X$200)/$H$2)/_xlpm.b,_xlpm.a*((SUMIF($B$54:INDEX($B:$B,$K$2-1),$O20,X$54:INDEX(X:X,$K$2-1))/$H$2)+(SUMIF(INDEX($B:$B,$K$2):$B$200,$O20,INDEX(X:X,$K$2):X$200)/$I$2))/_xlpm.b)),0)</f>
        <v>0</v>
      </c>
      <c r="Y20" s="360">
        <f>IFERROR(_xlfn.LET(_xlpm.a,SUMIF($C$35:$C$48,$O20,$K$35:$K$48),_xlpm.b,SUMIF($C$35:$C$48,$O20,$J$35:$J$48),IF($K$2=0,_xlpm.a*(SUMIF($B$54:$B$200,$O20,Y$54:Y$200)/$H$2)/_xlpm.b,_xlpm.a*((SUMIF($B$54:INDEX($B:$B,$K$2-1),$O20,Y$54:INDEX(Y:Y,$K$2-1))/$H$2)+(SUMIF(INDEX($B:$B,$K$2):$B$200,$O20,INDEX(Y:Y,$K$2):Y$200)/$I$2))/_xlpm.b)),0)</f>
        <v>0</v>
      </c>
      <c r="Z20" s="360">
        <f>IFERROR(_xlfn.LET(_xlpm.a,SUMIF($C$35:$C$48,$O20,$K$35:$K$48),_xlpm.b,SUMIF($C$35:$C$48,$O20,$J$35:$J$48),IF($K$2=0,_xlpm.a*(SUMIF($B$54:$B$200,$O20,Z$54:Z$200)/$H$2)/_xlpm.b,_xlpm.a*((SUMIF($B$54:INDEX($B:$B,$K$2-1),$O20,Z$54:INDEX(Z:Z,$K$2-1))/$H$2)+(SUMIF(INDEX($B:$B,$K$2):$B$200,$O20,INDEX(Z:Z,$K$2):Z$200)/$I$2))/_xlpm.b)),0)</f>
        <v>0</v>
      </c>
      <c r="AA20" s="360">
        <f>IFERROR(_xlfn.LET(_xlpm.a,SUMIF($C$35:$C$48,$O20,$K$35:$K$48),_xlpm.b,SUMIF($C$35:$C$48,$O20,$J$35:$J$48),IF($K$2=0,_xlpm.a*(SUMIF($B$54:$B$200,$O20,AA$54:AA$200)/$H$2)/_xlpm.b,_xlpm.a*((SUMIF($B$54:INDEX($B:$B,$K$2-1),$O20,AA$54:INDEX(AA:AA,$K$2-1))/$H$2)+(SUMIF(INDEX($B:$B,$K$2):$B$200,$O20,INDEX(AA:AA,$K$2):AA$200)/$I$2))/_xlpm.b)),0)</f>
        <v>0</v>
      </c>
      <c r="AB20" s="360">
        <f>IFERROR(_xlfn.LET(_xlpm.a,SUMIF($C$35:$C$48,$O20,$K$35:$K$48),_xlpm.b,SUMIF($C$35:$C$48,$O20,$J$35:$J$48),IF($K$2=0,_xlpm.a*(SUMIF($B$54:$B$200,$O20,AB$54:AB$200)/$H$2)/_xlpm.b,_xlpm.a*((SUMIF($B$54:INDEX($B:$B,$K$2-1),$O20,AB$54:INDEX(AB:AB,$K$2-1))/$H$2)+(SUMIF(INDEX($B:$B,$K$2):$B$200,$O20,INDEX(AB:AB,$K$2):AB$200)/$I$2))/_xlpm.b)),0)</f>
        <v>0</v>
      </c>
      <c r="AC20" s="360">
        <f>IFERROR(_xlfn.LET(_xlpm.a,SUMIF($C$35:$C$48,$O20,$K$35:$K$48),_xlpm.b,SUMIF($C$35:$C$48,$O20,$J$35:$J$48),IF($K$2=0,_xlpm.a*(SUMIF($B$54:$B$200,$O20,AC$54:AC$200)/$H$2)/_xlpm.b,_xlpm.a*((SUMIF($B$54:INDEX($B:$B,$K$2-1),$O20,AC$54:INDEX(AC:AC,$K$2-1))/$H$2)+(SUMIF(INDEX($B:$B,$K$2):$B$200,$O20,INDEX(AC:AC,$K$2):AC$200)/$I$2))/_xlpm.b)),0)</f>
        <v>0</v>
      </c>
      <c r="AD20" s="361">
        <f>IFERROR(_xlfn.LET(_xlpm.a,SUMIF($C$35:$C$48,$O20,$K$35:$K$48),_xlpm.b,SUMIF($C$35:$C$48,$O20,$J$35:$J$48),IF($K$2=0,_xlpm.a*(SUMIF($B$54:$B$200,$O20,AD$54:AD$200)/$H$2)/_xlpm.b,_xlpm.a*((SUMIF($B$54:INDEX($B:$B,$K$2-1),$O20,AD$54:INDEX(AD:AD,$K$2-1))/$H$2)+(SUMIF(INDEX($B:$B,$K$2):$B$200,$O20,INDEX(AD:AD,$K$2):AD$200)/$I$2))/_xlpm.b)),0)</f>
        <v>0</v>
      </c>
      <c r="AE20" s="356">
        <f>SUM(P20:AD20)</f>
        <v>148</v>
      </c>
      <c r="AF20" s="195">
        <f>ROUND(G20,2)</f>
        <v>50861.42</v>
      </c>
      <c r="AG20" s="198" t="str">
        <f>IF((AF20)=AF5+AF6,"no adjustment needed",IF(ISBLANK(AF5),"no adjustment needed","adjustment needed"))</f>
        <v>no adjustment needed</v>
      </c>
    </row>
    <row r="21" spans="1:33" ht="19.5" customHeight="1" outlineLevel="1" thickBot="1" x14ac:dyDescent="0.35">
      <c r="B21" s="497"/>
      <c r="C21" s="497"/>
      <c r="D21" s="499"/>
      <c r="E21" s="501"/>
      <c r="F21" s="503"/>
      <c r="G21" s="505"/>
      <c r="H21" s="507"/>
      <c r="I21" s="508"/>
      <c r="J21" s="546"/>
      <c r="K21" s="547"/>
      <c r="O21" s="100" t="s">
        <v>95</v>
      </c>
      <c r="P21" s="358">
        <f>IFERROR(IF(OR((P5+P6)=P20,P5=0),0,$P20-P5-P6),"")</f>
        <v>0</v>
      </c>
      <c r="Q21" s="358">
        <f>IFERROR(IF(OR((Q5+Q6)=Q20,Q5=0),0,$Q20-Q5-Q6),"")</f>
        <v>0</v>
      </c>
      <c r="R21" s="358">
        <f>IFERROR(IF(OR((R5+R6)=R20,R5=0),0,$R20-R5-R6),"")</f>
        <v>0</v>
      </c>
      <c r="S21" s="358">
        <f>IFERROR(IF(OR((S5+S6)=S20,S5=0),0,$S20-S5-S6),"")</f>
        <v>0</v>
      </c>
      <c r="T21" s="358">
        <f>IFERROR(IF(OR((T5+T6)=T20,T5=0),0,$T20-T5-T6),"")</f>
        <v>0</v>
      </c>
      <c r="U21" s="358">
        <f>IFERROR(IF(OR((U5+U6)=U20,U5=0),0,$U20-U5-U6),"")</f>
        <v>0</v>
      </c>
      <c r="V21" s="358">
        <f>IFERROR(IF(OR((V5+V6)=V20,V5=0),0,$V20-V5-V6),"")</f>
        <v>0</v>
      </c>
      <c r="W21" s="358">
        <f>IFERROR(IF(OR((W5+W6)=W20,W5=0),0,$W20-W5-W6),"")</f>
        <v>0</v>
      </c>
      <c r="X21" s="358">
        <f>IFERROR(IF(OR((X5+X6)=X20,X5=0),0,$X20-X5-X6),"")</f>
        <v>0</v>
      </c>
      <c r="Y21" s="358">
        <f>IFERROR(IF(OR((Y5+Y6)=Y20,Y5=0),0,$Y20-Y5-Y6),"")</f>
        <v>0</v>
      </c>
      <c r="Z21" s="358">
        <f>IFERROR(IF(OR((Z5+Z6)=Z20,Z5=0),0,$Z20-Z5-Z6),"")</f>
        <v>0</v>
      </c>
      <c r="AA21" s="358">
        <f>IFERROR(IF(OR((AA5+AA6)=AA20,AA5=0),0,$AA20-AA5-AA6),"")</f>
        <v>0</v>
      </c>
      <c r="AB21" s="358">
        <f>IFERROR(IF(OR((AB5+AB6)=AB20,AB5=0),0,$AB20-AB5-AB6),"")</f>
        <v>0</v>
      </c>
      <c r="AC21" s="358">
        <f>IFERROR(IF(OR((AC5+AC6)=AC20,AC5=0),0,$AC20-AC5-AC6),"")</f>
        <v>0</v>
      </c>
      <c r="AD21" s="358">
        <f t="shared" ref="AD21" si="2">IFERROR(IF(OR((AD5+AD6)=AD20,AD5=0),0,AD20-AD5-AD6),"")</f>
        <v>0</v>
      </c>
      <c r="AE21" s="336">
        <f t="shared" ref="AE21" si="3">IFERROR(IF(OR((AE5+AE6)=AE20,AE5=0),0,AE20-AE5-AE6),"")</f>
        <v>0</v>
      </c>
      <c r="AF21" s="197">
        <f>IFERROR(IF(OR(ISBLANK(AF5),AF6&lt;&gt;""),0,IF(OR((AF5+AF6)=AF20,ISBLANK(AF5)),0,AF20-AF5-AF6)),"")</f>
        <v>0</v>
      </c>
      <c r="AG21" s="439" t="str">
        <f>IF(AND($AG$20="adjustment needed",AF21&lt;&gt;0),"Only copy this row in table above!","")</f>
        <v/>
      </c>
    </row>
    <row r="22" spans="1:33" ht="19.5" customHeight="1" outlineLevel="1" thickBot="1" x14ac:dyDescent="0.35">
      <c r="B22" s="510" t="str">
        <f>'Basic project data'!A13</f>
        <v>P2</v>
      </c>
      <c r="C22" s="510">
        <f>'Basic project data'!D13</f>
        <v>45017</v>
      </c>
      <c r="D22" s="512">
        <f>'Basic project data'!E13</f>
        <v>45747</v>
      </c>
      <c r="E22" s="500">
        <f>IFERROR(SUMIF(B54:B5000,O22,G54:G5000),0)</f>
        <v>157726.09593343778</v>
      </c>
      <c r="F22" s="502">
        <f>SUMIF(B54:B5000,O22,J54:J5000)</f>
        <v>78863.130000000034</v>
      </c>
      <c r="G22" s="504">
        <f>IF($D$11="no",IF(SUMIF(C35:C48,B22,M35:M48)&lt;E22,SUMIF(C35:C48,B22,M35:M48),E22),IF(SUMIF(C35:C48,B22,M35:M48)&lt;F22,SUMIF(C35:C48,B22,M35:M48),F22))</f>
        <v>78219.318215478081</v>
      </c>
      <c r="H22" s="506">
        <f t="shared" ref="H22:H28" si="4">IF($D$11="no",IFERROR(-(E22-G22),0),IFERROR(-(F22-G22),0))</f>
        <v>-643.81178452195309</v>
      </c>
      <c r="I22" s="508"/>
      <c r="J22" s="509"/>
      <c r="K22" s="508"/>
      <c r="O22" s="352" t="s">
        <v>29</v>
      </c>
      <c r="P22" s="359">
        <f>IFERROR(IF($K$2=0,SUMIF($C$35:$C$48,$O22,$K$35:$K$48)*(SUMIF($B$54:$B$200,$O22,P$54:P$200)/$H$2)/SUMIF($C$35:$C$48,$O22,$J$35:$J$48),SUMIF($C$35:$C$48,$O22,$K$35:$K$48)*((SUMIF($B$54:INDEX($B:$B,$K$2-1),$O22,P$54:INDEX(P:P,$K$2-1))/$H$2)+(SUMIF(INDEX($B:$B,$K$2):$B$200,$O22,INDEX(P:P,$K$2):P$200)/$I$2))/SUMIF($C$35:$C$48,$O22,$J$35:$J$48)),0)</f>
        <v>58.109096097163196</v>
      </c>
      <c r="Q22" s="360">
        <f>IFERROR(IF($K$2=0,SUMIF($C$35:$C$48,$O22,$K$35:$K$48)*(SUMIF($B$54:$B$200,$O22,Q$54:Q$200)/$H$2)/SUMIF($C$35:$C$48,$O22,$J$35:$J$48),SUMIF($C$35:$C$48,$O22,$K$35:$K$48)*((SUMIF($B$54:INDEX($B:$B,$K$2-1),$O22,Q$54:INDEX(Q:Q,$K$2-1))/$H$2)+(SUMIF(INDEX($B:$B,$K$2):$B$200,$O22,INDEX(Q:Q,$K$2):Q$200)/$I$2))/SUMIF($C$35:$C$48,$O22,$J$35:$J$48)),0)</f>
        <v>45.44927176582064</v>
      </c>
      <c r="R22" s="360">
        <f>IFERROR(IF($K$2=0,SUMIF($C$35:$C$48,$O22,$K$35:$K$48)*(SUMIF($B$54:$B$200,$O22,R$54:R$200)/$H$2)/SUMIF($C$35:$C$48,$O22,$J$35:$J$48),SUMIF($C$35:$C$48,$O22,$K$35:$K$48)*((SUMIF($B$54:INDEX($B:$B,$K$2-1),$O22,R$54:INDEX(R:R,$K$2-1))/$H$2)+(SUMIF(INDEX($B:$B,$K$2):$B$200,$O22,INDEX(R:R,$K$2):R$200)/$I$2))/SUMIF($C$35:$C$48,$O22,$J$35:$J$48)),0)</f>
        <v>54.396518095858646</v>
      </c>
      <c r="S22" s="360">
        <f>IFERROR(IF($K$2=0,SUMIF($C$35:$C$48,$O22,$K$35:$K$48)*(SUMIF($B$54:$B$200,$O22,S$54:S$200)/$H$2)/SUMIF($C$35:$C$48,$O22,$J$35:$J$48),SUMIF($C$35:$C$48,$O22,$K$35:$K$48)*((SUMIF($B$54:INDEX($B:$B,$K$2-1),$O22,S$54:INDEX(S:S,$K$2-1))/$H$2)+(SUMIF(INDEX($B:$B,$K$2):$B$200,$O22,INDEX(S:S,$K$2):S$200)/$I$2))/SUMIF($C$35:$C$48,$O22,$J$35:$J$48)),0)</f>
        <v>14.223032219240743</v>
      </c>
      <c r="T22" s="360">
        <f>IFERROR(IF($K$2=0,SUMIF($C$35:$C$48,$O22,$K$35:$K$48)*(SUMIF($B$54:$B$200,$O22,T$54:T$200)/$H$2)/SUMIF($C$35:$C$48,$O22,$J$35:$J$48),SUMIF($C$35:$C$48,$O22,$K$35:$K$48)*((SUMIF($B$54:INDEX($B:$B,$K$2-1),$O22,T$54:INDEX(T:T,$K$2-1))/$H$2)+(SUMIF(INDEX($B:$B,$K$2):$B$200,$O22,INDEX(T:T,$K$2):T$200)/$I$2))/SUMIF($C$35:$C$48,$O22,$J$35:$J$48)),0)</f>
        <v>41.322081821916768</v>
      </c>
      <c r="U22" s="360">
        <f>IFERROR(IF($K$2=0,SUMIF($C$35:$C$48,$O22,$K$35:$K$48)*(SUMIF($B$54:$B$200,$O22,U$54:U$200)/$H$2)/SUMIF($C$35:$C$48,$O22,$J$35:$J$48),SUMIF($C$35:$C$48,$O22,$K$35:$K$48)*((SUMIF($B$54:INDEX($B:$B,$K$2-1),$O22,U$54:INDEX(U:U,$K$2-1))/$H$2)+(SUMIF(INDEX($B:$B,$K$2):$B$200,$O22,INDEX(U:U,$K$2):U$200)/$I$2))/SUMIF($C$35:$C$48,$O22,$J$35:$J$48)),0)</f>
        <v>0</v>
      </c>
      <c r="V22" s="360">
        <f>IFERROR(IF($K$2=0,SUMIF($C$35:$C$48,$O22,$K$35:$K$48)*(SUMIF($B$54:$B$200,$O22,V$54:V$200)/$H$2)/SUMIF($C$35:$C$48,$O22,$J$35:$J$48),SUMIF($C$35:$C$48,$O22,$K$35:$K$48)*((SUMIF($B$54:INDEX($B:$B,$K$2-1),$O22,V$54:INDEX(V:V,$K$2-1))/$H$2)+(SUMIF(INDEX($B:$B,$K$2):$B$200,$O22,INDEX(V:V,$K$2):V$200)/$I$2))/SUMIF($C$35:$C$48,$O22,$J$35:$J$48)),0)</f>
        <v>0</v>
      </c>
      <c r="W22" s="360">
        <f>IFERROR(IF($K$2=0,SUMIF($C$35:$C$48,$O22,$K$35:$K$48)*(SUMIF($B$54:$B$200,$O22,W$54:W$200)/$H$2)/SUMIF($C$35:$C$48,$O22,$J$35:$J$48),SUMIF($C$35:$C$48,$O22,$K$35:$K$48)*((SUMIF($B$54:INDEX($B:$B,$K$2-1),$O22,W$54:INDEX(W:W,$K$2-1))/$H$2)+(SUMIF(INDEX($B:$B,$K$2):$B$200,$O22,INDEX(W:W,$K$2):W$200)/$I$2))/SUMIF($C$35:$C$48,$O22,$J$35:$J$48)),0)</f>
        <v>0</v>
      </c>
      <c r="X22" s="360">
        <f>IFERROR(IF($K$2=0,SUMIF($C$35:$C$48,$O22,$K$35:$K$48)*(SUMIF($B$54:$B$200,$O22,X$54:X$200)/$H$2)/SUMIF($C$35:$C$48,$O22,$J$35:$J$48),SUMIF($C$35:$C$48,$O22,$K$35:$K$48)*((SUMIF($B$54:INDEX($B:$B,$K$2-1),$O22,X$54:INDEX(X:X,$K$2-1))/$H$2)+(SUMIF(INDEX($B:$B,$K$2):$B$200,$O22,INDEX(X:X,$K$2):X$200)/$I$2))/SUMIF($C$35:$C$48,$O22,$J$35:$J$48)),0)</f>
        <v>0</v>
      </c>
      <c r="Y22" s="360">
        <f>IFERROR(IF($K$2=0,SUMIF($C$35:$C$48,$O22,$K$35:$K$48)*(SUMIF($B$54:$B$200,$O22,Y$54:Y$200)/$H$2)/SUMIF($C$35:$C$48,$O22,$J$35:$J$48),SUMIF($C$35:$C$48,$O22,$K$35:$K$48)*((SUMIF($B$54:INDEX($B:$B,$K$2-1),$O22,Y$54:INDEX(Y:Y,$K$2-1))/$H$2)+(SUMIF(INDEX($B:$B,$K$2):$B$200,$O22,INDEX(Y:Y,$K$2):Y$200)/$I$2))/SUMIF($C$35:$C$48,$O22,$J$35:$J$48)),0)</f>
        <v>0</v>
      </c>
      <c r="Z22" s="360">
        <f>IFERROR(IF($K$2=0,SUMIF($C$35:$C$48,$O22,$K$35:$K$48)*(SUMIF($B$54:$B$200,$O22,Z$54:Z$200)/$H$2)/SUMIF($C$35:$C$48,$O22,$J$35:$J$48),SUMIF($C$35:$C$48,$O22,$K$35:$K$48)*((SUMIF($B$54:INDEX($B:$B,$K$2-1),$O22,Z$54:INDEX(Z:Z,$K$2-1))/$H$2)+(SUMIF(INDEX($B:$B,$K$2):$B$200,$O22,INDEX(Z:Z,$K$2):Z$200)/$I$2))/SUMIF($C$35:$C$48,$O22,$J$35:$J$48)),0)</f>
        <v>0</v>
      </c>
      <c r="AA22" s="360">
        <f>IFERROR(IF($K$2=0,SUMIF($C$35:$C$48,$O22,$K$35:$K$48)*(SUMIF($B$54:$B$200,$O22,AA$54:AA$200)/$H$2)/SUMIF($C$35:$C$48,$O22,$J$35:$J$48),SUMIF($C$35:$C$48,$O22,$K$35:$K$48)*((SUMIF($B$54:INDEX($B:$B,$K$2-1),$O22,AA$54:INDEX(AA:AA,$K$2-1))/$H$2)+(SUMIF(INDEX($B:$B,$K$2):$B$200,$O22,INDEX(AA:AA,$K$2):AA$200)/$I$2))/SUMIF($C$35:$C$48,$O22,$J$35:$J$48)),0)</f>
        <v>0</v>
      </c>
      <c r="AB22" s="360">
        <f>IFERROR(IF($K$2=0,SUMIF($C$35:$C$48,$O22,$K$35:$K$48)*(SUMIF($B$54:$B$200,$O22,AB$54:AB$200)/$H$2)/SUMIF($C$35:$C$48,$O22,$J$35:$J$48),SUMIF($C$35:$C$48,$O22,$K$35:$K$48)*((SUMIF($B$54:INDEX($B:$B,$K$2-1),$O22,AB$54:INDEX(AB:AB,$K$2-1))/$H$2)+(SUMIF(INDEX($B:$B,$K$2):$B$200,$O22,INDEX(AB:AB,$K$2):AB$200)/$I$2))/SUMIF($C$35:$C$48,$O22,$J$35:$J$48)),0)</f>
        <v>0</v>
      </c>
      <c r="AC22" s="360">
        <f>IFERROR(IF($K$2=0,SUMIF($C$35:$C$48,$O22,$K$35:$K$48)*(SUMIF($B$54:$B$200,$O22,AC$54:AC$200)/$H$2)/SUMIF($C$35:$C$48,$O22,$J$35:$J$48),SUMIF($C$35:$C$48,$O22,$K$35:$K$48)*((SUMIF($B$54:INDEX($B:$B,$K$2-1),$O22,AC$54:INDEX(AC:AC,$K$2-1))/$H$2)+(SUMIF(INDEX($B:$B,$K$2):$B$200,$O22,INDEX(AC:AC,$K$2):AC$200)/$I$2))/SUMIF($C$35:$C$48,$O22,$J$35:$J$48)),0)</f>
        <v>0</v>
      </c>
      <c r="AD22" s="361">
        <f>IFERROR(IF($K$2=0,SUMIF($C$35:$C$48,$O22,$K$35:$K$48)*(SUMIF($B$54:$B$200,$O22,AD$54:AD$200)/$H$2)/SUMIF($C$35:$C$48,$O22,$J$35:$J$48),SUMIF($C$35:$C$48,$O22,$K$35:$K$48)*((SUMIF($B$54:INDEX($B:$B,$K$2-1),$O22,AD$54:INDEX(AD:AD,$K$2-1))/$H$2)+(SUMIF(INDEX($B:$B,$K$2):$B$200,$O22,INDEX(AD:AD,$K$2):AD$200)/$I$2))/SUMIF($C$35:$C$48,$O22,$J$35:$J$48)),0)</f>
        <v>0</v>
      </c>
      <c r="AE22" s="356">
        <f>SUM(P22:AD22)</f>
        <v>213.5</v>
      </c>
      <c r="AF22" s="195">
        <f>ROUND(G22,2)</f>
        <v>78219.320000000007</v>
      </c>
      <c r="AG22" s="198" t="str">
        <f>IF((AF22)=AF7+AF8,"no adjustment needed",IF(ISBLANK(AF7),"no adjustment needed","adjustment needed"))</f>
        <v>no adjustment needed</v>
      </c>
    </row>
    <row r="23" spans="1:33" ht="19.5" customHeight="1" outlineLevel="1" thickBot="1" x14ac:dyDescent="0.35">
      <c r="B23" s="511"/>
      <c r="C23" s="511"/>
      <c r="D23" s="513"/>
      <c r="E23" s="501"/>
      <c r="F23" s="503"/>
      <c r="G23" s="505"/>
      <c r="H23" s="507"/>
      <c r="I23" s="508"/>
      <c r="J23" s="509"/>
      <c r="K23" s="508"/>
      <c r="O23" s="102" t="s">
        <v>131</v>
      </c>
      <c r="P23" s="358">
        <f t="shared" ref="P23:AD23" si="5">IFERROR(IF(OR((P7+P8)=P22,P7=0),0,P22-P7-P8),"")</f>
        <v>0</v>
      </c>
      <c r="Q23" s="358">
        <f t="shared" si="5"/>
        <v>0</v>
      </c>
      <c r="R23" s="358">
        <f t="shared" si="5"/>
        <v>0</v>
      </c>
      <c r="S23" s="358">
        <f t="shared" si="5"/>
        <v>0</v>
      </c>
      <c r="T23" s="358">
        <f t="shared" si="5"/>
        <v>0</v>
      </c>
      <c r="U23" s="358">
        <f t="shared" si="5"/>
        <v>0</v>
      </c>
      <c r="V23" s="358">
        <f t="shared" si="5"/>
        <v>0</v>
      </c>
      <c r="W23" s="358">
        <f t="shared" si="5"/>
        <v>0</v>
      </c>
      <c r="X23" s="358">
        <f t="shared" si="5"/>
        <v>0</v>
      </c>
      <c r="Y23" s="358">
        <f t="shared" si="5"/>
        <v>0</v>
      </c>
      <c r="Z23" s="358">
        <f t="shared" si="5"/>
        <v>0</v>
      </c>
      <c r="AA23" s="358">
        <f t="shared" si="5"/>
        <v>0</v>
      </c>
      <c r="AB23" s="358">
        <f t="shared" si="5"/>
        <v>0</v>
      </c>
      <c r="AC23" s="358">
        <f t="shared" si="5"/>
        <v>0</v>
      </c>
      <c r="AD23" s="358">
        <f t="shared" si="5"/>
        <v>0</v>
      </c>
      <c r="AE23" s="336">
        <f t="shared" ref="AE23:AF23" si="6">IFERROR(IF(OR((AE7+AE8)=AE22,AE7=0),0,AE22-AE7-AE8),"")</f>
        <v>0</v>
      </c>
      <c r="AF23" s="197">
        <f t="shared" si="6"/>
        <v>0</v>
      </c>
      <c r="AG23" s="439" t="str">
        <f>IF(AND($AG$22="adjustment needed",AF23&lt;&gt;0),"Only copy this row in table above!","")</f>
        <v/>
      </c>
    </row>
    <row r="24" spans="1:33" ht="19.5" customHeight="1" outlineLevel="1" thickBot="1" x14ac:dyDescent="0.35">
      <c r="B24" s="514" t="str">
        <f>'Basic project data'!A14</f>
        <v>P3</v>
      </c>
      <c r="C24" s="514" t="str">
        <f>'Basic project data'!D14</f>
        <v/>
      </c>
      <c r="D24" s="516" t="str">
        <f>'Basic project data'!E14</f>
        <v/>
      </c>
      <c r="E24" s="500">
        <f>IFERROR(SUMIF(B54:B5000,O24,G54:G5000),0)</f>
        <v>0</v>
      </c>
      <c r="F24" s="502">
        <f>SUMIF(B54:B5000,O24,J54:J5000)</f>
        <v>0</v>
      </c>
      <c r="G24" s="504">
        <f>IF($D$11="no",IF(SUMIF(C35:C48,B24,M35:M48)&lt;E24,SUMIF(C35:C48,B24,M35:M48),E24),IF(SUMIF(C35:C48,B24,M35:M48)&lt;F24,SUMIF(C35:C48,B24,M35:M48),F24))</f>
        <v>0</v>
      </c>
      <c r="H24" s="506">
        <f t="shared" si="4"/>
        <v>0</v>
      </c>
      <c r="I24" s="508"/>
      <c r="J24" s="509"/>
      <c r="K24" s="547"/>
      <c r="O24" s="353" t="s">
        <v>30</v>
      </c>
      <c r="P24" s="359">
        <f>IFERROR(IF($K$2=0,SUMIF($C$35:$C$48,$O24,$K$35:$K$48)*(SUMIF($B$54:$B$200,$O24,P$54:P$200)/$H$2)/SUMIF($C$35:$C$48,$O24,$J$35:$J$48),SUMIF($C$35:$C$48,$O24,$K$35:$K$48)*((SUMIF($B$54:INDEX($B:$B,$K$2-1),$O24,P$54:INDEX(P:P,$K$2-1))/$H$2)+(SUMIF(INDEX($B:$B,$K$2):$B$200,$O24,INDEX(P:P,$K$2):P$200)/$I$2))/SUMIF($C$35:$C$48,$O24,$J$35:$J$48)),0)</f>
        <v>0</v>
      </c>
      <c r="Q24" s="360">
        <f>IFERROR(IF($K$2=0,SUMIF($C$35:$C$48,$O24,$K$35:$K$48)*(SUMIF($B$54:$B$200,$O24,Q$54:Q$200)/$H$2)/SUMIF($C$35:$C$48,$O24,$J$35:$J$48),SUMIF($C$35:$C$48,$O24,$K$35:$K$48)*((SUMIF($B$54:INDEX($B:$B,$K$2-1),$O24,Q$54:INDEX(Q:Q,$K$2-1))/$H$2)+(SUMIF(INDEX($B:$B,$K$2):$B$200,$O24,INDEX(Q:Q,$K$2):Q$200)/$I$2))/SUMIF($C$35:$C$48,$O24,$J$35:$J$48)),0)</f>
        <v>0</v>
      </c>
      <c r="R24" s="360">
        <f>IFERROR(IF($K$2=0,SUMIF($C$35:$C$48,$O24,$K$35:$K$48)*(SUMIF($B$54:$B$200,$O24,R$54:R$200)/$H$2)/SUMIF($C$35:$C$48,$O24,$J$35:$J$48),SUMIF($C$35:$C$48,$O24,$K$35:$K$48)*((SUMIF($B$54:INDEX($B:$B,$K$2-1),$O24,R$54:INDEX(R:R,$K$2-1))/$H$2)+(SUMIF(INDEX($B:$B,$K$2):$B$200,$O24,INDEX(R:R,$K$2):R$200)/$I$2))/SUMIF($C$35:$C$48,$O24,$J$35:$J$48)),0)</f>
        <v>0</v>
      </c>
      <c r="S24" s="360">
        <f>IFERROR(IF($K$2=0,SUMIF($C$35:$C$48,$O24,$K$35:$K$48)*(SUMIF($B$54:$B$200,$O24,S$54:S$200)/$H$2)/SUMIF($C$35:$C$48,$O24,$J$35:$J$48),SUMIF($C$35:$C$48,$O24,$K$35:$K$48)*((SUMIF($B$54:INDEX($B:$B,$K$2-1),$O24,S$54:INDEX(S:S,$K$2-1))/$H$2)+(SUMIF(INDEX($B:$B,$K$2):$B$200,$O24,INDEX(S:S,$K$2):S$200)/$I$2))/SUMIF($C$35:$C$48,$O24,$J$35:$J$48)),0)</f>
        <v>0</v>
      </c>
      <c r="T24" s="360">
        <f>IFERROR(IF($K$2=0,SUMIF($C$35:$C$48,$O24,$K$35:$K$48)*(SUMIF($B$54:$B$200,$O24,T$54:T$200)/$H$2)/SUMIF($C$35:$C$48,$O24,$J$35:$J$48),SUMIF($C$35:$C$48,$O24,$K$35:$K$48)*((SUMIF($B$54:INDEX($B:$B,$K$2-1),$O24,T$54:INDEX(T:T,$K$2-1))/$H$2)+(SUMIF(INDEX($B:$B,$K$2):$B$200,$O24,INDEX(T:T,$K$2):T$200)/$I$2))/SUMIF($C$35:$C$48,$O24,$J$35:$J$48)),0)</f>
        <v>0</v>
      </c>
      <c r="U24" s="360">
        <f>IFERROR(IF($K$2=0,SUMIF($C$35:$C$48,$O24,$K$35:$K$48)*(SUMIF($B$54:$B$200,$O24,U$54:U$200)/$H$2)/SUMIF($C$35:$C$48,$O24,$J$35:$J$48),SUMIF($C$35:$C$48,$O24,$K$35:$K$48)*((SUMIF($B$54:INDEX($B:$B,$K$2-1),$O24,U$54:INDEX(U:U,$K$2-1))/$H$2)+(SUMIF(INDEX($B:$B,$K$2):$B$200,$O24,INDEX(U:U,$K$2):U$200)/$I$2))/SUMIF($C$35:$C$48,$O24,$J$35:$J$48)),0)</f>
        <v>0</v>
      </c>
      <c r="V24" s="360">
        <f>IFERROR(IF($K$2=0,SUMIF($C$35:$C$48,$O24,$K$35:$K$48)*(SUMIF($B$54:$B$200,$O24,V$54:V$200)/$H$2)/SUMIF($C$35:$C$48,$O24,$J$35:$J$48),SUMIF($C$35:$C$48,$O24,$K$35:$K$48)*((SUMIF($B$54:INDEX($B:$B,$K$2-1),$O24,V$54:INDEX(V:V,$K$2-1))/$H$2)+(SUMIF(INDEX($B:$B,$K$2):$B$200,$O24,INDEX(V:V,$K$2):V$200)/$I$2))/SUMIF($C$35:$C$48,$O24,$J$35:$J$48)),0)</f>
        <v>0</v>
      </c>
      <c r="W24" s="360">
        <f>IFERROR(IF($K$2=0,SUMIF($C$35:$C$48,$O24,$K$35:$K$48)*(SUMIF($B$54:$B$200,$O24,W$54:W$200)/$H$2)/SUMIF($C$35:$C$48,$O24,$J$35:$J$48),SUMIF($C$35:$C$48,$O24,$K$35:$K$48)*((SUMIF($B$54:INDEX($B:$B,$K$2-1),$O24,W$54:INDEX(W:W,$K$2-1))/$H$2)+(SUMIF(INDEX($B:$B,$K$2):$B$200,$O24,INDEX(W:W,$K$2):W$200)/$I$2))/SUMIF($C$35:$C$48,$O24,$J$35:$J$48)),0)</f>
        <v>0</v>
      </c>
      <c r="X24" s="360">
        <f>IFERROR(IF($K$2=0,SUMIF($C$35:$C$48,$O24,$K$35:$K$48)*(SUMIF($B$54:$B$200,$O24,X$54:X$200)/$H$2)/SUMIF($C$35:$C$48,$O24,$J$35:$J$48),SUMIF($C$35:$C$48,$O24,$K$35:$K$48)*((SUMIF($B$54:INDEX($B:$B,$K$2-1),$O24,X$54:INDEX(X:X,$K$2-1))/$H$2)+(SUMIF(INDEX($B:$B,$K$2):$B$200,$O24,INDEX(X:X,$K$2):X$200)/$I$2))/SUMIF($C$35:$C$48,$O24,$J$35:$J$48)),0)</f>
        <v>0</v>
      </c>
      <c r="Y24" s="360">
        <f>IFERROR(IF($K$2=0,SUMIF($C$35:$C$48,$O24,$K$35:$K$48)*(SUMIF($B$54:$B$200,$O24,Y$54:Y$200)/$H$2)/SUMIF($C$35:$C$48,$O24,$J$35:$J$48),SUMIF($C$35:$C$48,$O24,$K$35:$K$48)*((SUMIF($B$54:INDEX($B:$B,$K$2-1),$O24,Y$54:INDEX(Y:Y,$K$2-1))/$H$2)+(SUMIF(INDEX($B:$B,$K$2):$B$200,$O24,INDEX(Y:Y,$K$2):Y$200)/$I$2))/SUMIF($C$35:$C$48,$O24,$J$35:$J$48)),0)</f>
        <v>0</v>
      </c>
      <c r="Z24" s="360">
        <f>IFERROR(IF($K$2=0,SUMIF($C$35:$C$48,$O24,$K$35:$K$48)*(SUMIF($B$54:$B$200,$O24,Z$54:Z$200)/$H$2)/SUMIF($C$35:$C$48,$O24,$J$35:$J$48),SUMIF($C$35:$C$48,$O24,$K$35:$K$48)*((SUMIF($B$54:INDEX($B:$B,$K$2-1),$O24,Z$54:INDEX(Z:Z,$K$2-1))/$H$2)+(SUMIF(INDEX($B:$B,$K$2):$B$200,$O24,INDEX(Z:Z,$K$2):Z$200)/$I$2))/SUMIF($C$35:$C$48,$O24,$J$35:$J$48)),0)</f>
        <v>0</v>
      </c>
      <c r="AA24" s="360">
        <f>IFERROR(IF($K$2=0,SUMIF($C$35:$C$48,$O24,$K$35:$K$48)*(SUMIF($B$54:$B$200,$O24,AA$54:AA$200)/$H$2)/SUMIF($C$35:$C$48,$O24,$J$35:$J$48),SUMIF($C$35:$C$48,$O24,$K$35:$K$48)*((SUMIF($B$54:INDEX($B:$B,$K$2-1),$O24,AA$54:INDEX(AA:AA,$K$2-1))/$H$2)+(SUMIF(INDEX($B:$B,$K$2):$B$200,$O24,INDEX(AA:AA,$K$2):AA$200)/$I$2))/SUMIF($C$35:$C$48,$O24,$J$35:$J$48)),0)</f>
        <v>0</v>
      </c>
      <c r="AB24" s="360">
        <f>IFERROR(IF($K$2=0,SUMIF($C$35:$C$48,$O24,$K$35:$K$48)*(SUMIF($B$54:$B$200,$O24,AB$54:AB$200)/$H$2)/SUMIF($C$35:$C$48,$O24,$J$35:$J$48),SUMIF($C$35:$C$48,$O24,$K$35:$K$48)*((SUMIF($B$54:INDEX($B:$B,$K$2-1),$O24,AB$54:INDEX(AB:AB,$K$2-1))/$H$2)+(SUMIF(INDEX($B:$B,$K$2):$B$200,$O24,INDEX(AB:AB,$K$2):AB$200)/$I$2))/SUMIF($C$35:$C$48,$O24,$J$35:$J$48)),0)</f>
        <v>0</v>
      </c>
      <c r="AC24" s="360">
        <f>IFERROR(IF($K$2=0,SUMIF($C$35:$C$48,$O24,$K$35:$K$48)*(SUMIF($B$54:$B$200,$O24,AC$54:AC$200)/$H$2)/SUMIF($C$35:$C$48,$O24,$J$35:$J$48),SUMIF($C$35:$C$48,$O24,$K$35:$K$48)*((SUMIF($B$54:INDEX($B:$B,$K$2-1),$O24,AC$54:INDEX(AC:AC,$K$2-1))/$H$2)+(SUMIF(INDEX($B:$B,$K$2):$B$200,$O24,INDEX(AC:AC,$K$2):AC$200)/$I$2))/SUMIF($C$35:$C$48,$O24,$J$35:$J$48)),0)</f>
        <v>0</v>
      </c>
      <c r="AD24" s="361">
        <f>IFERROR(IF($K$2=0,SUMIF($C$35:$C$48,$O24,$K$35:$K$48)*(SUMIF($B$54:$B$200,$O24,AD$54:AD$200)/$H$2)/SUMIF($C$35:$C$48,$O24,$J$35:$J$48),SUMIF($C$35:$C$48,$O24,$K$35:$K$48)*((SUMIF($B$54:INDEX($B:$B,$K$2-1),$O24,AD$54:INDEX(AD:AD,$K$2-1))/$H$2)+(SUMIF(INDEX($B:$B,$K$2):$B$200,$O24,INDEX(AD:AD,$K$2):AD$200)/$I$2))/SUMIF($C$35:$C$48,$O24,$J$35:$J$48)),0)</f>
        <v>0</v>
      </c>
      <c r="AE24" s="356">
        <f>SUM(P24:AD24)</f>
        <v>0</v>
      </c>
      <c r="AF24" s="195">
        <f>ROUND(G24,2)</f>
        <v>0</v>
      </c>
      <c r="AG24" s="198" t="str">
        <f>IF((AF24)=AF9+AF10,"no adjustment needed",IF(ISBLANK(AF9),"no adjustment needed","adjustment needed"))</f>
        <v>no adjustment needed</v>
      </c>
    </row>
    <row r="25" spans="1:33" ht="19.5" customHeight="1" outlineLevel="1" thickBot="1" x14ac:dyDescent="0.35">
      <c r="B25" s="515"/>
      <c r="C25" s="515"/>
      <c r="D25" s="517"/>
      <c r="E25" s="501"/>
      <c r="F25" s="503"/>
      <c r="G25" s="505"/>
      <c r="H25" s="507"/>
      <c r="I25" s="508"/>
      <c r="J25" s="509"/>
      <c r="K25" s="547"/>
      <c r="O25" s="104" t="s">
        <v>167</v>
      </c>
      <c r="P25" s="358">
        <f t="shared" ref="P25:AD25" si="7">IFERROR(IF(OR((P9+P10)=P24,P9=0),0,P24-P9-P10),"")</f>
        <v>0</v>
      </c>
      <c r="Q25" s="358">
        <f t="shared" si="7"/>
        <v>0</v>
      </c>
      <c r="R25" s="358">
        <f t="shared" si="7"/>
        <v>0</v>
      </c>
      <c r="S25" s="358">
        <f t="shared" si="7"/>
        <v>0</v>
      </c>
      <c r="T25" s="358">
        <f t="shared" si="7"/>
        <v>0</v>
      </c>
      <c r="U25" s="358">
        <f t="shared" si="7"/>
        <v>0</v>
      </c>
      <c r="V25" s="358">
        <f t="shared" si="7"/>
        <v>0</v>
      </c>
      <c r="W25" s="358">
        <f t="shared" si="7"/>
        <v>0</v>
      </c>
      <c r="X25" s="358">
        <f t="shared" si="7"/>
        <v>0</v>
      </c>
      <c r="Y25" s="358">
        <f t="shared" si="7"/>
        <v>0</v>
      </c>
      <c r="Z25" s="358">
        <f t="shared" si="7"/>
        <v>0</v>
      </c>
      <c r="AA25" s="358">
        <f t="shared" si="7"/>
        <v>0</v>
      </c>
      <c r="AB25" s="358">
        <f t="shared" si="7"/>
        <v>0</v>
      </c>
      <c r="AC25" s="358">
        <f t="shared" si="7"/>
        <v>0</v>
      </c>
      <c r="AD25" s="358">
        <f t="shared" si="7"/>
        <v>0</v>
      </c>
      <c r="AE25" s="336">
        <f t="shared" ref="AE25:AF25" si="8">IFERROR(IF(OR((AE9+AE10)=AE24,AE9=0),0,AE24-AE9-AE10),"")</f>
        <v>0</v>
      </c>
      <c r="AF25" s="197">
        <f t="shared" si="8"/>
        <v>0</v>
      </c>
      <c r="AG25" s="439" t="str">
        <f>IF(AND($AG$24="adjustment needed",AF25&lt;&gt;0),"Only copy this row in table above!","")</f>
        <v/>
      </c>
    </row>
    <row r="26" spans="1:33" ht="19.5" customHeight="1" outlineLevel="1" thickBot="1" x14ac:dyDescent="0.35">
      <c r="B26" s="518" t="str">
        <f>'Basic project data'!A15</f>
        <v>P4</v>
      </c>
      <c r="C26" s="518" t="str">
        <f>'Basic project data'!D15</f>
        <v/>
      </c>
      <c r="D26" s="520" t="str">
        <f>'Basic project data'!E15</f>
        <v/>
      </c>
      <c r="E26" s="500">
        <f>IFERROR(SUMIF(B54:B5000,O26,G54:G5000),0)</f>
        <v>0</v>
      </c>
      <c r="F26" s="502">
        <f>SUMIF(B54:B5000,O26,J54:J5000)</f>
        <v>0</v>
      </c>
      <c r="G26" s="504">
        <f>IF($D$11="no",IF(SUMIF(C35:C48,B26,M35:M48)&lt;E26,SUMIF(C35:C48,B26,M35:M48),E26),IF(SUMIF(C35:C48,B26,M35:M48)&lt;F26,SUMIF(C35:C48,B26,M35:M48),F26))</f>
        <v>0</v>
      </c>
      <c r="H26" s="506">
        <f t="shared" si="4"/>
        <v>0</v>
      </c>
      <c r="I26" s="508"/>
      <c r="J26" s="509"/>
      <c r="K26" s="547"/>
      <c r="O26" s="354" t="s">
        <v>31</v>
      </c>
      <c r="P26" s="359">
        <f>IFERROR(IF($K$2=0,SUMIF($C$35:$C$48,$O26,$K$35:$K$48)*(SUMIF($B$54:$B$200,$O26,P$54:P$200)/$H$2)/SUMIF($C$35:$C$48,$O26,$J$35:$J$48),SUMIF($C$35:$C$48,$O26,$K$35:$K$48)*((SUMIF($B$54:INDEX($B:$B,$K$2-1),$O26,P$54:INDEX(P:P,$K$2-1))/$H$2)+(SUMIF(INDEX($B:$B,$K$2):$B$200,$O26,INDEX(P:P,$K$2):P$200)/$I$2))/SUMIF($C$35:$C$48,$O26,$J$35:$J$48)),0)</f>
        <v>0</v>
      </c>
      <c r="Q26" s="360">
        <f>IFERROR(IF($K$2=0,SUMIF($C$35:$C$48,$O26,$K$35:$K$48)*(SUMIF($B$54:$B$200,$O26,Q$54:Q$200)/$H$2)/SUMIF($C$35:$C$48,$O26,$J$35:$J$48),SUMIF($C$35:$C$48,$O26,$K$35:$K$48)*((SUMIF($B$54:INDEX($B:$B,$K$2-1),$O26,Q$54:INDEX(Q:Q,$K$2-1))/$H$2)+(SUMIF(INDEX($B:$B,$K$2):$B$200,$O26,INDEX(Q:Q,$K$2):Q$200)/$I$2))/SUMIF($C$35:$C$48,$O26,$J$35:$J$48)),0)</f>
        <v>0</v>
      </c>
      <c r="R26" s="360">
        <f>IFERROR(IF($K$2=0,SUMIF($C$35:$C$48,$O26,$K$35:$K$48)*(SUMIF($B$54:$B$200,$O26,R$54:R$200)/$H$2)/SUMIF($C$35:$C$48,$O26,$J$35:$J$48),SUMIF($C$35:$C$48,$O26,$K$35:$K$48)*((SUMIF($B$54:INDEX($B:$B,$K$2-1),$O26,R$54:INDEX(R:R,$K$2-1))/$H$2)+(SUMIF(INDEX($B:$B,$K$2):$B$200,$O26,INDEX(R:R,$K$2):R$200)/$I$2))/SUMIF($C$35:$C$48,$O26,$J$35:$J$48)),0)</f>
        <v>0</v>
      </c>
      <c r="S26" s="360">
        <f>IFERROR(IF($K$2=0,SUMIF($C$35:$C$48,$O26,$K$35:$K$48)*(SUMIF($B$54:$B$200,$O26,S$54:S$200)/$H$2)/SUMIF($C$35:$C$48,$O26,$J$35:$J$48),SUMIF($C$35:$C$48,$O26,$K$35:$K$48)*((SUMIF($B$54:INDEX($B:$B,$K$2-1),$O26,S$54:INDEX(S:S,$K$2-1))/$H$2)+(SUMIF(INDEX($B:$B,$K$2):$B$200,$O26,INDEX(S:S,$K$2):S$200)/$I$2))/SUMIF($C$35:$C$48,$O26,$J$35:$J$48)),0)</f>
        <v>0</v>
      </c>
      <c r="T26" s="360">
        <f>IFERROR(IF($K$2=0,SUMIF($C$35:$C$48,$O26,$K$35:$K$48)*(SUMIF($B$54:$B$200,$O26,T$54:T$200)/$H$2)/SUMIF($C$35:$C$48,$O26,$J$35:$J$48),SUMIF($C$35:$C$48,$O26,$K$35:$K$48)*((SUMIF($B$54:INDEX($B:$B,$K$2-1),$O26,T$54:INDEX(T:T,$K$2-1))/$H$2)+(SUMIF(INDEX($B:$B,$K$2):$B$200,$O26,INDEX(T:T,$K$2):T$200)/$I$2))/SUMIF($C$35:$C$48,$O26,$J$35:$J$48)),0)</f>
        <v>0</v>
      </c>
      <c r="U26" s="360">
        <f>IFERROR(IF($K$2=0,SUMIF($C$35:$C$48,$O26,$K$35:$K$48)*(SUMIF($B$54:$B$200,$O26,U$54:U$200)/$H$2)/SUMIF($C$35:$C$48,$O26,$J$35:$J$48),SUMIF($C$35:$C$48,$O26,$K$35:$K$48)*((SUMIF($B$54:INDEX($B:$B,$K$2-1),$O26,U$54:INDEX(U:U,$K$2-1))/$H$2)+(SUMIF(INDEX($B:$B,$K$2):$B$200,$O26,INDEX(U:U,$K$2):U$200)/$I$2))/SUMIF($C$35:$C$48,$O26,$J$35:$J$48)),0)</f>
        <v>0</v>
      </c>
      <c r="V26" s="360">
        <f>IFERROR(IF($K$2=0,SUMIF($C$35:$C$48,$O26,$K$35:$K$48)*(SUMIF($B$54:$B$200,$O26,V$54:V$200)/$H$2)/SUMIF($C$35:$C$48,$O26,$J$35:$J$48),SUMIF($C$35:$C$48,$O26,$K$35:$K$48)*((SUMIF($B$54:INDEX($B:$B,$K$2-1),$O26,V$54:INDEX(V:V,$K$2-1))/$H$2)+(SUMIF(INDEX($B:$B,$K$2):$B$200,$O26,INDEX(V:V,$K$2):V$200)/$I$2))/SUMIF($C$35:$C$48,$O26,$J$35:$J$48)),0)</f>
        <v>0</v>
      </c>
      <c r="W26" s="360">
        <f>IFERROR(IF($K$2=0,SUMIF($C$35:$C$48,$O26,$K$35:$K$48)*(SUMIF($B$54:$B$200,$O26,W$54:W$200)/$H$2)/SUMIF($C$35:$C$48,$O26,$J$35:$J$48),SUMIF($C$35:$C$48,$O26,$K$35:$K$48)*((SUMIF($B$54:INDEX($B:$B,$K$2-1),$O26,W$54:INDEX(W:W,$K$2-1))/$H$2)+(SUMIF(INDEX($B:$B,$K$2):$B$200,$O26,INDEX(W:W,$K$2):W$200)/$I$2))/SUMIF($C$35:$C$48,$O26,$J$35:$J$48)),0)</f>
        <v>0</v>
      </c>
      <c r="X26" s="360">
        <f>IFERROR(IF($K$2=0,SUMIF($C$35:$C$48,$O26,$K$35:$K$48)*(SUMIF($B$54:$B$200,$O26,X$54:X$200)/$H$2)/SUMIF($C$35:$C$48,$O26,$J$35:$J$48),SUMIF($C$35:$C$48,$O26,$K$35:$K$48)*((SUMIF($B$54:INDEX($B:$B,$K$2-1),$O26,X$54:INDEX(X:X,$K$2-1))/$H$2)+(SUMIF(INDEX($B:$B,$K$2):$B$200,$O26,INDEX(X:X,$K$2):X$200)/$I$2))/SUMIF($C$35:$C$48,$O26,$J$35:$J$48)),0)</f>
        <v>0</v>
      </c>
      <c r="Y26" s="360">
        <f>IFERROR(IF($K$2=0,SUMIF($C$35:$C$48,$O26,$K$35:$K$48)*(SUMIF($B$54:$B$200,$O26,Y$54:Y$200)/$H$2)/SUMIF($C$35:$C$48,$O26,$J$35:$J$48),SUMIF($C$35:$C$48,$O26,$K$35:$K$48)*((SUMIF($B$54:INDEX($B:$B,$K$2-1),$O26,Y$54:INDEX(Y:Y,$K$2-1))/$H$2)+(SUMIF(INDEX($B:$B,$K$2):$B$200,$O26,INDEX(Y:Y,$K$2):Y$200)/$I$2))/SUMIF($C$35:$C$48,$O26,$J$35:$J$48)),0)</f>
        <v>0</v>
      </c>
      <c r="Z26" s="360">
        <f>IFERROR(IF($K$2=0,SUMIF($C$35:$C$48,$O26,$K$35:$K$48)*(SUMIF($B$54:$B$200,$O26,Z$54:Z$200)/$H$2)/SUMIF($C$35:$C$48,$O26,$J$35:$J$48),SUMIF($C$35:$C$48,$O26,$K$35:$K$48)*((SUMIF($B$54:INDEX($B:$B,$K$2-1),$O26,Z$54:INDEX(Z:Z,$K$2-1))/$H$2)+(SUMIF(INDEX($B:$B,$K$2):$B$200,$O26,INDEX(Z:Z,$K$2):Z$200)/$I$2))/SUMIF($C$35:$C$48,$O26,$J$35:$J$48)),0)</f>
        <v>0</v>
      </c>
      <c r="AA26" s="360">
        <f>IFERROR(IF($K$2=0,SUMIF($C$35:$C$48,$O26,$K$35:$K$48)*(SUMIF($B$54:$B$200,$O26,AA$54:AA$200)/$H$2)/SUMIF($C$35:$C$48,$O26,$J$35:$J$48),SUMIF($C$35:$C$48,$O26,$K$35:$K$48)*((SUMIF($B$54:INDEX($B:$B,$K$2-1),$O26,AA$54:INDEX(AA:AA,$K$2-1))/$H$2)+(SUMIF(INDEX($B:$B,$K$2):$B$200,$O26,INDEX(AA:AA,$K$2):AA$200)/$I$2))/SUMIF($C$35:$C$48,$O26,$J$35:$J$48)),0)</f>
        <v>0</v>
      </c>
      <c r="AB26" s="360">
        <f>IFERROR(IF($K$2=0,SUMIF($C$35:$C$48,$O26,$K$35:$K$48)*(SUMIF($B$54:$B$200,$O26,AB$54:AB$200)/$H$2)/SUMIF($C$35:$C$48,$O26,$J$35:$J$48),SUMIF($C$35:$C$48,$O26,$K$35:$K$48)*((SUMIF($B$54:INDEX($B:$B,$K$2-1),$O26,AB$54:INDEX(AB:AB,$K$2-1))/$H$2)+(SUMIF(INDEX($B:$B,$K$2):$B$200,$O26,INDEX(AB:AB,$K$2):AB$200)/$I$2))/SUMIF($C$35:$C$48,$O26,$J$35:$J$48)),0)</f>
        <v>0</v>
      </c>
      <c r="AC26" s="360">
        <f>IFERROR(IF($K$2=0,SUMIF($C$35:$C$48,$O26,$K$35:$K$48)*(SUMIF($B$54:$B$200,$O26,AC$54:AC$200)/$H$2)/SUMIF($C$35:$C$48,$O26,$J$35:$J$48),SUMIF($C$35:$C$48,$O26,$K$35:$K$48)*((SUMIF($B$54:INDEX($B:$B,$K$2-1),$O26,AC$54:INDEX(AC:AC,$K$2-1))/$H$2)+(SUMIF(INDEX($B:$B,$K$2):$B$200,$O26,INDEX(AC:AC,$K$2):AC$200)/$I$2))/SUMIF($C$35:$C$48,$O26,$J$35:$J$48)),0)</f>
        <v>0</v>
      </c>
      <c r="AD26" s="361">
        <f>IFERROR(IF($K$2=0,SUMIF($C$35:$C$48,$O26,$K$35:$K$48)*(SUMIF($B$54:$B$200,$O26,AD$54:AD$200)/$H$2)/SUMIF($C$35:$C$48,$O26,$J$35:$J$48),SUMIF($C$35:$C$48,$O26,$K$35:$K$48)*((SUMIF($B$54:INDEX($B:$B,$K$2-1),$O26,AD$54:INDEX(AD:AD,$K$2-1))/$H$2)+(SUMIF(INDEX($B:$B,$K$2):$B$200,$O26,INDEX(AD:AD,$K$2):AD$200)/$I$2))/SUMIF($C$35:$C$48,$O26,$J$35:$J$48)),0)</f>
        <v>0</v>
      </c>
      <c r="AE26" s="356">
        <f>SUM(P26:AD26)</f>
        <v>0</v>
      </c>
      <c r="AF26" s="195">
        <f>ROUND(G26,2)</f>
        <v>0</v>
      </c>
      <c r="AG26" s="198" t="str">
        <f>IF((AF26)=AF11+AF12,"no adjustment needed",IF(ISBLANK(AF11),"no adjustment needed","adjustment needed"))</f>
        <v>no adjustment needed</v>
      </c>
    </row>
    <row r="27" spans="1:33" ht="19.5" customHeight="1" outlineLevel="1" thickBot="1" x14ac:dyDescent="0.35">
      <c r="B27" s="519"/>
      <c r="C27" s="519"/>
      <c r="D27" s="521"/>
      <c r="E27" s="501"/>
      <c r="F27" s="503"/>
      <c r="G27" s="505"/>
      <c r="H27" s="507"/>
      <c r="I27" s="508"/>
      <c r="J27" s="509"/>
      <c r="K27" s="547"/>
      <c r="O27" s="105" t="s">
        <v>203</v>
      </c>
      <c r="P27" s="358">
        <f t="shared" ref="P27:AD27" si="9">IFERROR(IF(OR((P11+P12)=P26,P11=0),0,P26-P11-P12),"")</f>
        <v>0</v>
      </c>
      <c r="Q27" s="358">
        <f t="shared" si="9"/>
        <v>0</v>
      </c>
      <c r="R27" s="358">
        <f t="shared" si="9"/>
        <v>0</v>
      </c>
      <c r="S27" s="358">
        <f t="shared" si="9"/>
        <v>0</v>
      </c>
      <c r="T27" s="358">
        <f t="shared" si="9"/>
        <v>0</v>
      </c>
      <c r="U27" s="358">
        <f t="shared" si="9"/>
        <v>0</v>
      </c>
      <c r="V27" s="358">
        <f t="shared" si="9"/>
        <v>0</v>
      </c>
      <c r="W27" s="358">
        <f t="shared" si="9"/>
        <v>0</v>
      </c>
      <c r="X27" s="358">
        <f t="shared" si="9"/>
        <v>0</v>
      </c>
      <c r="Y27" s="358">
        <f t="shared" si="9"/>
        <v>0</v>
      </c>
      <c r="Z27" s="358">
        <f t="shared" si="9"/>
        <v>0</v>
      </c>
      <c r="AA27" s="358">
        <f t="shared" si="9"/>
        <v>0</v>
      </c>
      <c r="AB27" s="358">
        <f t="shared" si="9"/>
        <v>0</v>
      </c>
      <c r="AC27" s="358">
        <f t="shared" si="9"/>
        <v>0</v>
      </c>
      <c r="AD27" s="358">
        <f t="shared" si="9"/>
        <v>0</v>
      </c>
      <c r="AE27" s="336">
        <f t="shared" ref="AE27" si="10">IFERROR(IF(OR((AE11+AE12)=AE26,AE11=0),0,AE26-AE11-AE12),"")</f>
        <v>0</v>
      </c>
      <c r="AF27" s="197">
        <f>IFERROR(IF(OR((AF11+AF13)=AF26,AF11=0),0,AF26-AF11-AF13),"")</f>
        <v>0</v>
      </c>
      <c r="AG27" s="441" t="str">
        <f>IF(AND($AG$26="adjustment needed",AF27&lt;&gt;0),"Only copy this row in table above!","")</f>
        <v/>
      </c>
    </row>
    <row r="28" spans="1:33" ht="19.5" customHeight="1" outlineLevel="1" thickBot="1" x14ac:dyDescent="0.35">
      <c r="B28" s="522" t="str">
        <f>'Basic project data'!A16</f>
        <v>P5</v>
      </c>
      <c r="C28" s="522" t="str">
        <f>'Basic project data'!D16</f>
        <v/>
      </c>
      <c r="D28" s="524" t="str">
        <f>'Basic project data'!E16</f>
        <v/>
      </c>
      <c r="E28" s="500">
        <f>IFERROR(SUMIF(B54:B5000,O28,G54:G5000),0)</f>
        <v>0</v>
      </c>
      <c r="F28" s="502">
        <f>SUMIF(B54:B5000,O28,J54:J5000)</f>
        <v>0</v>
      </c>
      <c r="G28" s="504">
        <f>IF($D$11="no",IF(SUMIF(C35:C48,B28,M35:M48)&lt;E28,SUMIF(C35:C48,B28,M35:M48),E28),IF(SUMIF(C35:C48,B28,M35:M48)&lt;F28,SUMIF(C35:C48,B28,M35:M48),F28))</f>
        <v>0</v>
      </c>
      <c r="H28" s="506">
        <f t="shared" si="4"/>
        <v>0</v>
      </c>
      <c r="I28" s="508"/>
      <c r="J28" s="509"/>
      <c r="K28" s="508"/>
      <c r="O28" s="355" t="s">
        <v>32</v>
      </c>
      <c r="P28" s="359">
        <f>IFERROR(IF($K$2=0,SUMIF($C$35:$C$48,$O28,$K$35:$K$48)*(SUMIF($B$54:$B$200,$O28,P$54:P$200)/$H$2)/SUMIF($C$35:$C$48,$O28,$J$35:$J$48),SUMIF($C$35:$C$48,$O28,$K$35:$K$48)*((SUMIF($B$54:INDEX($B:$B,$K$2-1),$O28,P$54:INDEX(P:P,$K$2-1))/$H$2)+(SUMIF(INDEX($B:$B,$K$2):$B$200,$O28,INDEX(P:P,$K$2):P$200)/$I$2))/SUMIF($C$35:$C$48,$O28,$J$35:$J$48)),0)</f>
        <v>0</v>
      </c>
      <c r="Q28" s="360">
        <f>IFERROR(IF($K$2=0,SUMIF($C$35:$C$48,$O28,$K$35:$K$48)*(SUMIF($B$54:$B$200,$O28,Q$54:Q$200)/$H$2)/SUMIF($C$35:$C$48,$O28,$J$35:$J$48),SUMIF($C$35:$C$48,$O28,$K$35:$K$48)*((SUMIF($B$54:INDEX($B:$B,$K$2-1),$O28,Q$54:INDEX(Q:Q,$K$2-1))/$H$2)+(SUMIF(INDEX($B:$B,$K$2):$B$200,$O28,INDEX(Q:Q,$K$2):Q$200)/$I$2))/SUMIF($C$35:$C$48,$O28,$J$35:$J$48)),0)</f>
        <v>0</v>
      </c>
      <c r="R28" s="360">
        <f>IFERROR(IF($K$2=0,SUMIF($C$35:$C$48,$O28,$K$35:$K$48)*(SUMIF($B$54:$B$200,$O28,R$54:R$200)/$H$2)/SUMIF($C$35:$C$48,$O28,$J$35:$J$48),SUMIF($C$35:$C$48,$O28,$K$35:$K$48)*((SUMIF($B$54:INDEX($B:$B,$K$2-1),$O28,R$54:INDEX(R:R,$K$2-1))/$H$2)+(SUMIF(INDEX($B:$B,$K$2):$B$200,$O28,INDEX(R:R,$K$2):R$200)/$I$2))/SUMIF($C$35:$C$48,$O28,$J$35:$J$48)),0)</f>
        <v>0</v>
      </c>
      <c r="S28" s="360">
        <f>IFERROR(IF($K$2=0,SUMIF($C$35:$C$48,$O28,$K$35:$K$48)*(SUMIF($B$54:$B$200,$O28,S$54:S$200)/$H$2)/SUMIF($C$35:$C$48,$O28,$J$35:$J$48),SUMIF($C$35:$C$48,$O28,$K$35:$K$48)*((SUMIF($B$54:INDEX($B:$B,$K$2-1),$O28,S$54:INDEX(S:S,$K$2-1))/$H$2)+(SUMIF(INDEX($B:$B,$K$2):$B$200,$O28,INDEX(S:S,$K$2):S$200)/$I$2))/SUMIF($C$35:$C$48,$O28,$J$35:$J$48)),0)</f>
        <v>0</v>
      </c>
      <c r="T28" s="360">
        <f>IFERROR(IF($K$2=0,SUMIF($C$35:$C$48,$O28,$K$35:$K$48)*(SUMIF($B$54:$B$200,$O28,T$54:T$200)/$H$2)/SUMIF($C$35:$C$48,$O28,$J$35:$J$48),SUMIF($C$35:$C$48,$O28,$K$35:$K$48)*((SUMIF($B$54:INDEX($B:$B,$K$2-1),$O28,T$54:INDEX(T:T,$K$2-1))/$H$2)+(SUMIF(INDEX($B:$B,$K$2):$B$200,$O28,INDEX(T:T,$K$2):T$200)/$I$2))/SUMIF($C$35:$C$48,$O28,$J$35:$J$48)),0)</f>
        <v>0</v>
      </c>
      <c r="U28" s="360">
        <f>IFERROR(IF($K$2=0,SUMIF($C$35:$C$48,$O28,$K$35:$K$48)*(SUMIF($B$54:$B$200,$O28,U$54:U$200)/$H$2)/SUMIF($C$35:$C$48,$O28,$J$35:$J$48),SUMIF($C$35:$C$48,$O28,$K$35:$K$48)*((SUMIF($B$54:INDEX($B:$B,$K$2-1),$O28,U$54:INDEX(U:U,$K$2-1))/$H$2)+(SUMIF(INDEX($B:$B,$K$2):$B$200,$O28,INDEX(U:U,$K$2):U$200)/$I$2))/SUMIF($C$35:$C$48,$O28,$J$35:$J$48)),0)</f>
        <v>0</v>
      </c>
      <c r="V28" s="360">
        <f>IFERROR(IF($K$2=0,SUMIF($C$35:$C$48,$O28,$K$35:$K$48)*(SUMIF($B$54:$B$200,$O28,V$54:V$200)/$H$2)/SUMIF($C$35:$C$48,$O28,$J$35:$J$48),SUMIF($C$35:$C$48,$O28,$K$35:$K$48)*((SUMIF($B$54:INDEX($B:$B,$K$2-1),$O28,V$54:INDEX(V:V,$K$2-1))/$H$2)+(SUMIF(INDEX($B:$B,$K$2):$B$200,$O28,INDEX(V:V,$K$2):V$200)/$I$2))/SUMIF($C$35:$C$48,$O28,$J$35:$J$48)),0)</f>
        <v>0</v>
      </c>
      <c r="W28" s="360">
        <f>IFERROR(IF($K$2=0,SUMIF($C$35:$C$48,$O28,$K$35:$K$48)*(SUMIF($B$54:$B$200,$O28,W$54:W$200)/$H$2)/SUMIF($C$35:$C$48,$O28,$J$35:$J$48),SUMIF($C$35:$C$48,$O28,$K$35:$K$48)*((SUMIF($B$54:INDEX($B:$B,$K$2-1),$O28,W$54:INDEX(W:W,$K$2-1))/$H$2)+(SUMIF(INDEX($B:$B,$K$2):$B$200,$O28,INDEX(W:W,$K$2):W$200)/$I$2))/SUMIF($C$35:$C$48,$O28,$J$35:$J$48)),0)</f>
        <v>0</v>
      </c>
      <c r="X28" s="360">
        <f>IFERROR(IF($K$2=0,SUMIF($C$35:$C$48,$O28,$K$35:$K$48)*(SUMIF($B$54:$B$200,$O28,X$54:X$200)/$H$2)/SUMIF($C$35:$C$48,$O28,$J$35:$J$48),SUMIF($C$35:$C$48,$O28,$K$35:$K$48)*((SUMIF($B$54:INDEX($B:$B,$K$2-1),$O28,X$54:INDEX(X:X,$K$2-1))/$H$2)+(SUMIF(INDEX($B:$B,$K$2):$B$200,$O28,INDEX(X:X,$K$2):X$200)/$I$2))/SUMIF($C$35:$C$48,$O28,$J$35:$J$48)),0)</f>
        <v>0</v>
      </c>
      <c r="Y28" s="360">
        <f>IFERROR(IF($K$2=0,SUMIF($C$35:$C$48,$O28,$K$35:$K$48)*(SUMIF($B$54:$B$200,$O28,Y$54:Y$200)/$H$2)/SUMIF($C$35:$C$48,$O28,$J$35:$J$48),SUMIF($C$35:$C$48,$O28,$K$35:$K$48)*((SUMIF($B$54:INDEX($B:$B,$K$2-1),$O28,Y$54:INDEX(Y:Y,$K$2-1))/$H$2)+(SUMIF(INDEX($B:$B,$K$2):$B$200,$O28,INDEX(Y:Y,$K$2):Y$200)/$I$2))/SUMIF($C$35:$C$48,$O28,$J$35:$J$48)),0)</f>
        <v>0</v>
      </c>
      <c r="Z28" s="360">
        <f>IFERROR(IF($K$2=0,SUMIF($C$35:$C$48,$O28,$K$35:$K$48)*(SUMIF($B$54:$B$200,$O28,Z$54:Z$200)/$H$2)/SUMIF($C$35:$C$48,$O28,$J$35:$J$48),SUMIF($C$35:$C$48,$O28,$K$35:$K$48)*((SUMIF($B$54:INDEX($B:$B,$K$2-1),$O28,Z$54:INDEX(Z:Z,$K$2-1))/$H$2)+(SUMIF(INDEX($B:$B,$K$2):$B$200,$O28,INDEX(Z:Z,$K$2):Z$200)/$I$2))/SUMIF($C$35:$C$48,$O28,$J$35:$J$48)),0)</f>
        <v>0</v>
      </c>
      <c r="AA28" s="360">
        <f>IFERROR(IF($K$2=0,SUMIF($C$35:$C$48,$O28,$K$35:$K$48)*(SUMIF($B$54:$B$200,$O28,AA$54:AA$200)/$H$2)/SUMIF($C$35:$C$48,$O28,$J$35:$J$48),SUMIF($C$35:$C$48,$O28,$K$35:$K$48)*((SUMIF($B$54:INDEX($B:$B,$K$2-1),$O28,AA$54:INDEX(AA:AA,$K$2-1))/$H$2)+(SUMIF(INDEX($B:$B,$K$2):$B$200,$O28,INDEX(AA:AA,$K$2):AA$200)/$I$2))/SUMIF($C$35:$C$48,$O28,$J$35:$J$48)),0)</f>
        <v>0</v>
      </c>
      <c r="AB28" s="360">
        <f>IFERROR(IF($K$2=0,SUMIF($C$35:$C$48,$O28,$K$35:$K$48)*(SUMIF($B$54:$B$200,$O28,AB$54:AB$200)/$H$2)/SUMIF($C$35:$C$48,$O28,$J$35:$J$48),SUMIF($C$35:$C$48,$O28,$K$35:$K$48)*((SUMIF($B$54:INDEX($B:$B,$K$2-1),$O28,AB$54:INDEX(AB:AB,$K$2-1))/$H$2)+(SUMIF(INDEX($B:$B,$K$2):$B$200,$O28,INDEX(AB:AB,$K$2):AB$200)/$I$2))/SUMIF($C$35:$C$48,$O28,$J$35:$J$48)),0)</f>
        <v>0</v>
      </c>
      <c r="AC28" s="360">
        <f>IFERROR(IF($K$2=0,SUMIF($C$35:$C$48,$O28,$K$35:$K$48)*(SUMIF($B$54:$B$200,$O28,AC$54:AC$200)/$H$2)/SUMIF($C$35:$C$48,$O28,$J$35:$J$48),SUMIF($C$35:$C$48,$O28,$K$35:$K$48)*((SUMIF($B$54:INDEX($B:$B,$K$2-1),$O28,AC$54:INDEX(AC:AC,$K$2-1))/$H$2)+(SUMIF(INDEX($B:$B,$K$2):$B$200,$O28,INDEX(AC:AC,$K$2):AC$200)/$I$2))/SUMIF($C$35:$C$48,$O28,$J$35:$J$48)),0)</f>
        <v>0</v>
      </c>
      <c r="AD28" s="361">
        <f>IFERROR(IF($K$2=0,SUMIF($C$35:$C$48,$O28,$K$35:$K$48)*(SUMIF($B$54:$B$200,$O28,AD$54:AD$200)/$H$2)/SUMIF($C$35:$C$48,$O28,$J$35:$J$48),SUMIF($C$35:$C$48,$O28,$K$35:$K$48)*((SUMIF($B$54:INDEX($B:$B,$K$2-1),$O28,AD$54:INDEX(AD:AD,$K$2-1))/$H$2)+(SUMIF(INDEX($B:$B,$K$2):$B$200,$O28,INDEX(AD:AD,$K$2):AD$200)/$I$2))/SUMIF($C$35:$C$48,$O28,$J$35:$J$48)),0)</f>
        <v>0</v>
      </c>
      <c r="AE28" s="356">
        <f>SUM(P28:AD28)</f>
        <v>0</v>
      </c>
      <c r="AF28" s="195">
        <f>ROUND(G28,2)</f>
        <v>0</v>
      </c>
      <c r="AG28" s="442"/>
    </row>
    <row r="29" spans="1:33" ht="19.5" customHeight="1" outlineLevel="1" thickBot="1" x14ac:dyDescent="0.35">
      <c r="B29" s="523"/>
      <c r="C29" s="523"/>
      <c r="D29" s="525"/>
      <c r="E29" s="526"/>
      <c r="F29" s="503"/>
      <c r="G29" s="505"/>
      <c r="H29" s="507"/>
      <c r="I29" s="508"/>
      <c r="J29" s="509"/>
      <c r="K29" s="508"/>
      <c r="O29" s="200"/>
      <c r="P29" s="332"/>
      <c r="Q29" s="179"/>
      <c r="R29" s="179"/>
      <c r="S29" s="179"/>
      <c r="T29" s="179"/>
      <c r="U29" s="179"/>
      <c r="V29" s="179"/>
      <c r="W29" s="179"/>
      <c r="X29" s="179"/>
      <c r="Y29" s="179"/>
      <c r="Z29" s="179"/>
      <c r="AA29" s="179"/>
      <c r="AB29" s="179"/>
      <c r="AC29" s="179"/>
      <c r="AD29" s="179"/>
      <c r="AE29" s="201"/>
      <c r="AF29" s="202"/>
    </row>
    <row r="30" spans="1:33" ht="15" customHeight="1" outlineLevel="1" thickBot="1" x14ac:dyDescent="0.3">
      <c r="B30" s="527" t="s">
        <v>56</v>
      </c>
      <c r="C30" s="528"/>
      <c r="D30" s="528"/>
      <c r="E30" s="203">
        <f>SUM(E20:E29)</f>
        <v>231714.19593343779</v>
      </c>
      <c r="F30" s="204">
        <f>SUM(F20:F29)</f>
        <v>129724.55000000003</v>
      </c>
      <c r="G30" s="205">
        <f>SUM(G20:G29)</f>
        <v>129080.73821547808</v>
      </c>
      <c r="H30" s="206">
        <f>SUM(H20:H28)</f>
        <v>-643.81178452195309</v>
      </c>
      <c r="I30" s="207"/>
      <c r="J30" s="208"/>
      <c r="K30" s="209"/>
      <c r="O30" s="177"/>
      <c r="P30" s="49"/>
      <c r="Q30" s="177"/>
      <c r="R30" s="177"/>
      <c r="S30" s="177"/>
      <c r="T30" s="177"/>
      <c r="U30" s="177"/>
      <c r="V30" s="177"/>
      <c r="W30" s="177"/>
      <c r="X30" s="177"/>
      <c r="Y30" s="177"/>
      <c r="Z30" s="177"/>
      <c r="AA30" s="177"/>
      <c r="AB30" s="177"/>
      <c r="AC30" s="177"/>
      <c r="AD30" s="177"/>
      <c r="AE30" s="177"/>
      <c r="AF30" s="177"/>
    </row>
    <row r="31" spans="1:33" outlineLevel="1" x14ac:dyDescent="0.25">
      <c r="A31" s="210"/>
      <c r="B31" s="210"/>
      <c r="C31" s="210"/>
      <c r="D31" s="210"/>
      <c r="E31" s="211"/>
      <c r="F31" s="212"/>
      <c r="G31" s="213"/>
      <c r="H31" s="181"/>
      <c r="K31" s="330"/>
      <c r="O31" s="177"/>
      <c r="P31" s="49"/>
      <c r="Q31" s="177"/>
      <c r="R31" s="177"/>
      <c r="S31" s="177"/>
      <c r="T31" s="177"/>
      <c r="U31" s="177"/>
      <c r="V31" s="177"/>
      <c r="W31" s="177"/>
      <c r="X31" s="177"/>
      <c r="Y31" s="177"/>
      <c r="Z31" s="177"/>
      <c r="AA31" s="177"/>
      <c r="AB31" s="177"/>
      <c r="AC31" s="177"/>
      <c r="AD31" s="177"/>
      <c r="AE31" s="177"/>
      <c r="AF31" s="177"/>
    </row>
    <row r="32" spans="1:33" ht="49.5" customHeight="1" thickBot="1" x14ac:dyDescent="0.55000000000000004">
      <c r="B32" s="529" t="str">
        <f>INDEX(languages!B10:C10,1,MATCH('Liesmich Readme'!$A$5,languages!$B$2:$C$2,0))</f>
        <v>3. Daily-rate &amp; capping per calendar year</v>
      </c>
      <c r="C32" s="529"/>
      <c r="D32" s="529"/>
      <c r="E32" s="529"/>
      <c r="F32" s="529"/>
      <c r="G32" s="529"/>
      <c r="H32" s="529"/>
      <c r="I32" s="529"/>
      <c r="J32" s="215"/>
      <c r="L32" s="216"/>
      <c r="M32" s="216"/>
      <c r="P32" s="333"/>
    </row>
    <row r="33" spans="2:25" ht="16.5" customHeight="1" thickBot="1" x14ac:dyDescent="0.3">
      <c r="D33" s="490" t="s">
        <v>288</v>
      </c>
      <c r="E33" s="530"/>
      <c r="F33" s="491"/>
      <c r="G33" s="490" t="s">
        <v>292</v>
      </c>
      <c r="H33" s="491"/>
      <c r="I33" s="531" t="s">
        <v>293</v>
      </c>
      <c r="J33" s="532"/>
      <c r="K33" s="532"/>
      <c r="L33" s="533"/>
    </row>
    <row r="34" spans="2:25" ht="90.75" customHeight="1" thickBot="1" x14ac:dyDescent="0.3">
      <c r="B34" s="68" t="s">
        <v>294</v>
      </c>
      <c r="C34" s="217" t="s">
        <v>295</v>
      </c>
      <c r="D34" s="189" t="s">
        <v>296</v>
      </c>
      <c r="E34" s="218" t="s">
        <v>297</v>
      </c>
      <c r="F34" s="190" t="s">
        <v>298</v>
      </c>
      <c r="G34" s="219" t="s">
        <v>299</v>
      </c>
      <c r="H34" s="190" t="s">
        <v>297</v>
      </c>
      <c r="I34" s="217" t="s">
        <v>300</v>
      </c>
      <c r="J34" s="366" t="s">
        <v>301</v>
      </c>
      <c r="K34" s="221" t="str">
        <f>IF($D$11="no","Day-equivalents to be reported after ceiling and capping to total project (rounded)","Day-equivalents to be reported after ceiling and capping to EU project (rounded)")</f>
        <v>Day-equivalents to be reported after ceiling and capping to EU project (rounded)</v>
      </c>
      <c r="L34" s="222" t="s">
        <v>302</v>
      </c>
      <c r="M34" s="223" t="s">
        <v>303</v>
      </c>
      <c r="N34" s="224"/>
      <c r="O34" s="186"/>
      <c r="Q34" s="186"/>
      <c r="W34" s="225"/>
      <c r="X34" s="224"/>
      <c r="Y34" s="224"/>
    </row>
    <row r="35" spans="2:25" ht="15" customHeight="1" outlineLevel="1" x14ac:dyDescent="0.25">
      <c r="B35" s="534">
        <f>IF('Basic project data'!C5=0,0,DATE(YEAR('Basic project data'!C5),1,1))</f>
        <v>44562</v>
      </c>
      <c r="C35" s="226" t="str">
        <f>IFERROR(INDEX(B54:B65,MATCH("P*",B54:B65,0)),"")</f>
        <v>P1</v>
      </c>
      <c r="D35" s="227">
        <f>IF($C35="","",SUMIF(B54:B65,C35,G54:G65))</f>
        <v>55641.810000000005</v>
      </c>
      <c r="E35" s="228">
        <f>MROUND(SUMIF(B54:B65,C35,F54:F65),0.5)</f>
        <v>161.5</v>
      </c>
      <c r="F35" s="229">
        <f t="shared" ref="F35:F48" si="11">IF(C35="","",IFERROR(D35/E35,0))</f>
        <v>344.53133126934989</v>
      </c>
      <c r="G35" s="227">
        <f>IF($B35="","",SUMIF(B54:B65,C35,J54:J65))</f>
        <v>41688.29</v>
      </c>
      <c r="H35" s="230">
        <f>MROUND(SUMIF(B54:B65,C35,I54:I65),0.5)</f>
        <v>121</v>
      </c>
      <c r="I35" s="362">
        <f t="shared" ref="I35:I48" si="12">IF(C35="",0,IF($D$11="no",E35,H35))</f>
        <v>121</v>
      </c>
      <c r="J35" s="367">
        <f>IFERROR(IF($K$2=0,(SUMIF($B54:$B65,$C35,$AE54:$AE65)/$H$2),IF(($K$2&lt;=54),(SUMIF($B54:$B65,$C35,$AE54:$AE65)/$I$2),IF(($K$2&gt;65),(SUMIF($B54:$B65,$C35,$AE54:$AE65)/$H$2),((SUMIF($B$54:INDEX($B:$B,$K$2-1),$C35,$AE$54:INDEX($AE:$AE,$K$2-1)))/$H$2)+((SUMIF(INDEX($B:$B,$K$2):$B$65,$C35,INDEX($AE:$AE,$K$2):$AE$65))/$I$2)))),0)</f>
        <v>121.30238095238096</v>
      </c>
      <c r="K35" s="233">
        <f t="shared" ref="K35:K48" si="13">IFERROR(IF(C35="",0,(IF(I35&lt;J35,MROUND(I35,0.5),MROUND(J35,0.5)))),"")</f>
        <v>121</v>
      </c>
      <c r="L35" s="234">
        <f t="shared" ref="L35:L48" si="14">-IFERROR(I35-J35,"")</f>
        <v>0.30238095238095752</v>
      </c>
      <c r="M35" s="235">
        <f t="shared" ref="M35:M48" si="15">IFERROR(IF($D$11="no",IF(F35*K35&gt;D35,D35,F35*K35),IF(F35*K35&gt;G35,G35,K35*F35)),"")</f>
        <v>41688.29</v>
      </c>
      <c r="N35" s="236"/>
      <c r="O35" s="236"/>
      <c r="Q35" s="237"/>
      <c r="W35" s="179"/>
      <c r="X35" s="179"/>
      <c r="Y35" s="238"/>
    </row>
    <row r="36" spans="2:25" ht="15" customHeight="1" outlineLevel="1" x14ac:dyDescent="0.25">
      <c r="B36" s="535"/>
      <c r="C36" s="239" t="str">
        <f>IF(IFERROR(INDEX(B54:B65,MATCH("P*",B54:B65,-1)),"")=C35,"",IFERROR(INDEX(B54:B65,MATCH("P*",B54:B65,-1)),""))</f>
        <v/>
      </c>
      <c r="D36" s="240">
        <f>IF($C35="","",SUMIF(B54:B65,C36,G54:G65))</f>
        <v>0</v>
      </c>
      <c r="E36" s="241">
        <f>MROUND(SUMIF(B54:B65,C36,F54:F65),0.5)</f>
        <v>0</v>
      </c>
      <c r="F36" s="242" t="str">
        <f t="shared" si="11"/>
        <v/>
      </c>
      <c r="G36" s="240">
        <f>IF($B35="","",SUMIF(B54:B65,C36,J54:J65))</f>
        <v>0</v>
      </c>
      <c r="H36" s="243">
        <f>MROUND(SUMIF(B54:B65,C36,I54:I65),0.5)</f>
        <v>0</v>
      </c>
      <c r="I36" s="363">
        <f t="shared" si="12"/>
        <v>0</v>
      </c>
      <c r="J36" s="368">
        <f>IFERROR(IF($K$2=0,(SUMIF($B54:$B65,$C36,$AE54:$AE65)/$H$2),IF(($K$2&lt;=54),(SUMIF($B54:$B65,$C36,$AE54:$AE65)/$I$2),IF(($K$2&gt;65),(SUMIF($B54:$B65,$C36,$AE54:$AE65)/$H$2),((SUMIF($B$54:INDEX($B:$B,$K$2-1),$C36,$AE$54:INDEX($AE:$AE,$K$2-1)))/$H$2)+((SUMIF(INDEX($B:$B,$K$2):$B$65,$C36,INDEX($AE:$AE,$K$2):$AE$65))/$I$2)))),0)</f>
        <v>0</v>
      </c>
      <c r="K36" s="246">
        <f t="shared" si="13"/>
        <v>0</v>
      </c>
      <c r="L36" s="247">
        <f t="shared" si="14"/>
        <v>0</v>
      </c>
      <c r="M36" s="248" t="str">
        <f t="shared" si="15"/>
        <v/>
      </c>
      <c r="N36" s="236"/>
      <c r="O36" s="236"/>
      <c r="Q36" s="237"/>
      <c r="W36" s="179"/>
      <c r="X36" s="179"/>
      <c r="Y36" s="238"/>
    </row>
    <row r="37" spans="2:25" ht="18.75" outlineLevel="1" x14ac:dyDescent="0.25">
      <c r="B37" s="534">
        <f>IFERROR(IF(EDATE(B35,12)&lt;=(DATE(YEAR('Basic project data'!$C$6),1,1)),EDATE(B35,12),""),"")</f>
        <v>44927</v>
      </c>
      <c r="C37" s="226" t="str">
        <f>IFERROR(INDEX(B69:B80,MATCH("P*",B69:B80,0)),"")</f>
        <v>P1</v>
      </c>
      <c r="D37" s="227">
        <f>IF($C37="","",SUMIF(B69:B80,C37,G69:G80))</f>
        <v>18346.29</v>
      </c>
      <c r="E37" s="228">
        <f>MROUND(SUMIF(B69:B80,C37,F69:F80),0.5)</f>
        <v>54</v>
      </c>
      <c r="F37" s="229">
        <f t="shared" si="11"/>
        <v>339.74611111111113</v>
      </c>
      <c r="G37" s="227">
        <f>IF($B35="","",SUMIF(B69:B80,C37,J69:J80))</f>
        <v>9173.130000000001</v>
      </c>
      <c r="H37" s="230">
        <f>MROUND(SUMIF(B69:B80,C37,I69:I80),0.5)</f>
        <v>27</v>
      </c>
      <c r="I37" s="362">
        <f t="shared" si="12"/>
        <v>27</v>
      </c>
      <c r="J37" s="369">
        <f>IFERROR(IF($K$2=0,(SUMIF($B69:$B80,$C37,$AE69:$AE80)/$H$2),IF(($K$2&lt;=69),(SUMIF($B69:$B80,$C37,$AE69:$AE80)/$I$2),IF(($K$2&gt;80),(SUMIF($B69:$B80,$C37,$AE69:$AE80)/$H$2),((SUMIF($B$69:INDEX($B:$B,$K$2-1),$C37,$AE$69:INDEX($AE:$AE,$K$2-1)))/$H$2)+((SUMIF(INDEX($B:$B,$K$2):$B$80,$C37,INDEX($AE:$AE,$K$2):$AE$80))/$I$2)))),0)</f>
        <v>26.998809523809523</v>
      </c>
      <c r="K37" s="233">
        <f t="shared" si="13"/>
        <v>27</v>
      </c>
      <c r="L37" s="234">
        <f t="shared" si="14"/>
        <v>-1.1904761904766303E-3</v>
      </c>
      <c r="M37" s="235">
        <f t="shared" si="15"/>
        <v>9173.130000000001</v>
      </c>
      <c r="N37" s="236"/>
      <c r="O37" s="236"/>
      <c r="Q37" s="237"/>
      <c r="W37" s="179"/>
      <c r="X37" s="179"/>
      <c r="Y37" s="238"/>
    </row>
    <row r="38" spans="2:25" ht="18.75" outlineLevel="1" x14ac:dyDescent="0.25">
      <c r="B38" s="535"/>
      <c r="C38" s="239" t="str">
        <f>IF(IFERROR(INDEX(B69:B80,MATCH("P*",B69:B80,-1)),"")=C37,"",IFERROR(INDEX(B69:B80,MATCH("P*",B69:B80,-1)),""))</f>
        <v>P2</v>
      </c>
      <c r="D38" s="240">
        <f>IF($C37="","",SUMIF(B69:B80,C38,G69:G80))</f>
        <v>59405.85</v>
      </c>
      <c r="E38" s="241">
        <f>MROUND(SUMIF(B69:B80,C38,F69:F80),0.5)</f>
        <v>161.5</v>
      </c>
      <c r="F38" s="242">
        <f t="shared" si="11"/>
        <v>367.83808049535605</v>
      </c>
      <c r="G38" s="240">
        <f>IF($B35="","",SUMIF(B69:B80,C38,J69:J80))</f>
        <v>29702.97</v>
      </c>
      <c r="H38" s="243">
        <f>MROUND(SUMIF(B69:B80,C38,I69:I80),0.5)</f>
        <v>80.5</v>
      </c>
      <c r="I38" s="363">
        <f t="shared" si="12"/>
        <v>80.5</v>
      </c>
      <c r="J38" s="368">
        <f>IFERROR(IF($K$2=0,(SUMIF($B69:$B80,$C38,$AE69:$AE80)/$H$2),IF(($K$2&lt;=69),(SUMIF($B69:$B80,$C38,$AE69:$AE80)/$I$2),IF(($K$2&gt;80),(SUMIF($B69:$B80,$C38,$AE69:$AE80)/$H$2),((SUMIF($B$69:INDEX($B:$B,$K$2-1),$C38,$AE$69:INDEX($AE:$AE,$K$2-1)))/$H$2)+((SUMIF(INDEX($B:$B,$K$2):$B$80,$C38,INDEX($AE:$AE,$K$2):$AE$80))/$I$2)))),0)</f>
        <v>79.00238095238096</v>
      </c>
      <c r="K38" s="246">
        <f t="shared" si="13"/>
        <v>79</v>
      </c>
      <c r="L38" s="247">
        <f t="shared" si="14"/>
        <v>-1.4976190476190396</v>
      </c>
      <c r="M38" s="248">
        <f t="shared" si="15"/>
        <v>29059.208359133128</v>
      </c>
      <c r="N38" s="236"/>
      <c r="O38" s="236"/>
      <c r="Q38" s="237"/>
      <c r="W38" s="179"/>
      <c r="X38" s="179"/>
      <c r="Y38" s="238"/>
    </row>
    <row r="39" spans="2:25" ht="18.75" outlineLevel="1" x14ac:dyDescent="0.25">
      <c r="B39" s="534">
        <f>IFERROR(IF(EDATE(B37,12)&lt;=(DATE(YEAR('Basic project data'!$C$6),1,1)),EDATE(B37,12),""),"")</f>
        <v>45292</v>
      </c>
      <c r="C39" s="226" t="str">
        <f>IFERROR(INDEX(B84:B95,MATCH("P*",B84:B95,0)),"")</f>
        <v>P2</v>
      </c>
      <c r="D39" s="227">
        <f>IF($C39="","",SUMIF(B84:B95,C39,G84:G95))</f>
        <v>78765.799712689899</v>
      </c>
      <c r="E39" s="228">
        <f>MROUND(SUMIF(B84:B95,C39,F84:F95),0.5)</f>
        <v>215</v>
      </c>
      <c r="F39" s="229">
        <f t="shared" si="11"/>
        <v>366.35255680320881</v>
      </c>
      <c r="G39" s="227">
        <f>IF($B35="","",SUMIF(B84:B95,C39,J84:J95))</f>
        <v>39382.950000000004</v>
      </c>
      <c r="H39" s="230">
        <f>MROUND(SUMIF(B84:B95,C39,I84:I95),0.5)</f>
        <v>107.5</v>
      </c>
      <c r="I39" s="362">
        <f t="shared" si="12"/>
        <v>107.5</v>
      </c>
      <c r="J39" s="369">
        <f>IFERROR(IF($K$2=0,(SUMIF($B84:$B95,$C39,$AE84:$AE95)/$H$2),IF(($K$2&lt;=84),(SUMIF($B84:$B95,$C39,$AE84:$AE95)/$I$2),IF(($K$2&gt;95),(SUMIF($B84:$B95,$C39,$AE84:$AE95)/$H$2),((SUMIF($B$84:INDEX($B:$B,$K$2-1),$C39,$AE$84:INDEX($AE:$AE,$K$2-1)))/$H$2)+((SUMIF(INDEX($B:$B,$K$2):$B$95,$C39,INDEX($AE:$AE,$K$2):$AE$95))/$I$2)))),0)</f>
        <v>107.79625000000001</v>
      </c>
      <c r="K39" s="233">
        <f t="shared" si="13"/>
        <v>107.5</v>
      </c>
      <c r="L39" s="234">
        <f t="shared" si="14"/>
        <v>0.29625000000001478</v>
      </c>
      <c r="M39" s="235">
        <f t="shared" si="15"/>
        <v>39382.89985634495</v>
      </c>
      <c r="N39" s="236"/>
      <c r="O39" s="236"/>
      <c r="Q39" s="237"/>
      <c r="W39" s="179"/>
      <c r="X39" s="179"/>
      <c r="Y39" s="238"/>
    </row>
    <row r="40" spans="2:25" ht="18.75" outlineLevel="1" x14ac:dyDescent="0.25">
      <c r="B40" s="535"/>
      <c r="C40" s="239" t="str">
        <f>IF(IFERROR(INDEX(B84:B95,MATCH("P*",B84:B95,-1)),"")=C39,"",IFERROR(INDEX(B84:B95,MATCH("P*",B84:B95,-1)),""))</f>
        <v/>
      </c>
      <c r="D40" s="240">
        <f>IF($C39="","",SUMIF(B84:B95,C40,G84:G95))</f>
        <v>0</v>
      </c>
      <c r="E40" s="241">
        <f>MROUND(SUMIF(B84:B95,C40,F84:F95),0.5)</f>
        <v>0</v>
      </c>
      <c r="F40" s="242" t="str">
        <f t="shared" si="11"/>
        <v/>
      </c>
      <c r="G40" s="240">
        <f>IF($B35="","",SUMIF(B84:B95,C40,J84:J95))</f>
        <v>0</v>
      </c>
      <c r="H40" s="243">
        <f>MROUND(SUMIF(B84:B95,C40,I84:I95),0.5)</f>
        <v>0</v>
      </c>
      <c r="I40" s="363">
        <f t="shared" si="12"/>
        <v>0</v>
      </c>
      <c r="J40" s="368">
        <f>IFERROR(IF($K$2=0,(SUMIF($B84:$B95,$C40,$AE84:$AE95)/$H$2),IF(($K$2&lt;=84),(SUMIF($B84:$B95,$C40,$AE84:$AE95)/$I$2),IF(($K$2&gt;95),(SUMIF($B84:$B95,$C40,$AE84:$AE95)/$H$2),((SUMIF($B$84:INDEX($B:$B,$K$2-1),$C40,$AE$84:INDEX($AE:$AE,$K$2-1)))/$H$2)+((SUMIF(INDEX($B:$B,$K$2):$B$95,$C40,INDEX($AE:$AE,$K$2):$AE$95))/$I$2)))),0)</f>
        <v>0</v>
      </c>
      <c r="K40" s="246">
        <f t="shared" si="13"/>
        <v>0</v>
      </c>
      <c r="L40" s="247">
        <f t="shared" si="14"/>
        <v>0</v>
      </c>
      <c r="M40" s="248" t="str">
        <f t="shared" si="15"/>
        <v/>
      </c>
      <c r="N40" s="236"/>
      <c r="O40" s="236"/>
      <c r="Q40" s="237"/>
      <c r="W40" s="179"/>
      <c r="X40" s="179"/>
      <c r="Y40" s="238"/>
    </row>
    <row r="41" spans="2:25" ht="18.75" outlineLevel="1" x14ac:dyDescent="0.25">
      <c r="B41" s="534">
        <f>IFERROR(IF(EDATE(B39,12)&lt;=(DATE(YEAR('Basic project data'!$C$6),1,1)),EDATE(B39,12),""),"")</f>
        <v>45658</v>
      </c>
      <c r="C41" s="226" t="str">
        <f>IFERROR(INDEX(B99:B110,MATCH("P*",B99:B110,0)),"")</f>
        <v>P2</v>
      </c>
      <c r="D41" s="227">
        <f>IF($C41="","",SUMIF(B99:B110,C41,G99:G110))</f>
        <v>19554.446220747843</v>
      </c>
      <c r="E41" s="228">
        <f>MROUND(SUMIF(B99:B110,C41,F99:F110),0.5)</f>
        <v>54</v>
      </c>
      <c r="F41" s="229">
        <f t="shared" si="11"/>
        <v>362.11937445829341</v>
      </c>
      <c r="G41" s="227">
        <f>IF($B35="","",SUMIF(B99:B110,C41,J99:J110))</f>
        <v>9777.2100000000009</v>
      </c>
      <c r="H41" s="230">
        <f>MROUND(SUMIF(B99:B110,C41,I99:I110),0.5)</f>
        <v>27</v>
      </c>
      <c r="I41" s="362">
        <f t="shared" si="12"/>
        <v>27</v>
      </c>
      <c r="J41" s="369">
        <f>IFERROR(IF($K$2=0,(SUMIF($B99:$B110,$C41,$AE99:$AE110)/$H$2),IF(($K$2&lt;=99),(SUMIF($B99:$B110,$C41,$AE99:$AE110)/$I$2),IF(($K$2&gt;110),(SUMIF($B99:$B110,$C41,$AE99:$AE110)/$H$2),((SUMIF($B$99:INDEX($B:$B,$K$2-1),$C41,$AE$99:INDEX($AE:$AE,$K$2-1)))/$H$2)+((SUMIF(INDEX($B:$B,$K$2):$B$110,$C41,INDEX($AE:$AE,$K$2):$AE$110))/$I$2)))),0)</f>
        <v>27.698125000000001</v>
      </c>
      <c r="K41" s="233">
        <f t="shared" si="13"/>
        <v>27</v>
      </c>
      <c r="L41" s="234">
        <f t="shared" si="14"/>
        <v>0.69812500000000099</v>
      </c>
      <c r="M41" s="235">
        <f t="shared" si="15"/>
        <v>9777.2100000000009</v>
      </c>
      <c r="N41" s="236"/>
      <c r="O41" s="236"/>
      <c r="Q41" s="237"/>
      <c r="W41" s="179"/>
      <c r="X41" s="179"/>
      <c r="Y41" s="238"/>
    </row>
    <row r="42" spans="2:25" ht="18.75" outlineLevel="1" x14ac:dyDescent="0.25">
      <c r="B42" s="535"/>
      <c r="C42" s="239" t="str">
        <f>IF(IFERROR(INDEX(B99:B110,MATCH("P*",B99:B110,-1)),"")=C41,"",IFERROR(INDEX(B99:B110,MATCH("P*",B99:B110,-1)),""))</f>
        <v/>
      </c>
      <c r="D42" s="240">
        <f>IF($C41="","",SUMIF(B99:B110,C42,G99:G110))</f>
        <v>0</v>
      </c>
      <c r="E42" s="241">
        <f>MROUND(SUMIF(B99:B110,C42,F99:F110),0.5)</f>
        <v>0</v>
      </c>
      <c r="F42" s="242" t="str">
        <f t="shared" si="11"/>
        <v/>
      </c>
      <c r="G42" s="240">
        <f>IF($B35="","",SUMIF(B99:B110,C42,J99:J110))</f>
        <v>0</v>
      </c>
      <c r="H42" s="243">
        <f>MROUND(SUMIF(B99:B110,C42,I99:I110),0.5)</f>
        <v>0</v>
      </c>
      <c r="I42" s="363">
        <f t="shared" si="12"/>
        <v>0</v>
      </c>
      <c r="J42" s="368">
        <f>IFERROR(IF($K$2=0,(SUMIF($B99:$B110,$C42,$AE99:$AE110)/$H$2),IF(($K$2&lt;=99),(SUMIF($B99:$B110,$C42,$AE99:$AE110)/$I$2),IF(($K$2&gt;110),(SUMIF($B99:$B110,$C42,$AE99:$AE110)/$H$2),((SUMIF($B$99:INDEX($B:$B,$K$2-1),$C42,$AE$99:INDEX($AE:$AE,$K$2-1)))/$H$2)+((SUMIF(INDEX($B:$B,$K$2):$B$110,$C42,INDEX($AE:$AE,$K$2):$AE$110))/$I$2)))),0)</f>
        <v>0</v>
      </c>
      <c r="K42" s="246">
        <f t="shared" si="13"/>
        <v>0</v>
      </c>
      <c r="L42" s="247">
        <f t="shared" si="14"/>
        <v>0</v>
      </c>
      <c r="M42" s="248" t="str">
        <f t="shared" si="15"/>
        <v/>
      </c>
      <c r="N42" s="236"/>
      <c r="O42" s="236"/>
      <c r="Q42" s="237"/>
      <c r="W42" s="179"/>
      <c r="X42" s="179"/>
      <c r="Y42" s="238"/>
    </row>
    <row r="43" spans="2:25" ht="18.75" outlineLevel="1" x14ac:dyDescent="0.25">
      <c r="B43" s="534" t="str">
        <f>IFERROR(IF(EDATE(B41,12)&lt;=(DATE(YEAR('Basic project data'!$C$6),1,1)),EDATE(B41,12),""),"")</f>
        <v/>
      </c>
      <c r="C43" s="226" t="str">
        <f>IFERROR(INDEX(B114:B125,MATCH("P*",B114:B125,0)),"")</f>
        <v/>
      </c>
      <c r="D43" s="227" t="str">
        <f>IF($C43="","",SUMIF(B114:B125,C43,G114:G125))</f>
        <v/>
      </c>
      <c r="E43" s="228">
        <f>MROUND(SUMIF(B114:B125,C43,F114:F125),0.5)</f>
        <v>0</v>
      </c>
      <c r="F43" s="229" t="str">
        <f t="shared" si="11"/>
        <v/>
      </c>
      <c r="G43" s="227">
        <f>IF($B35="","",SUMIF(B114:B125,C43,J114:J125))</f>
        <v>0</v>
      </c>
      <c r="H43" s="230">
        <f>MROUND(SUMIF(B114:B125,C43,I114:I125),0.5)</f>
        <v>0</v>
      </c>
      <c r="I43" s="362">
        <f t="shared" si="12"/>
        <v>0</v>
      </c>
      <c r="J43" s="369">
        <f>IFERROR(IF($K$2=0,(SUMIF($B114:$B125,$C43,$AE114:$AE125)/$H$2),IF(($K$2&lt;=114),(SUMIF($B114:$B125,$C43,$AE114:$AE125)/$I$2),IF(($K$2&gt;125),(SUMIF($B114:$B125,$C43,$AE114:$AE125)/$H$2),((SUMIF($B$114:INDEX($B:$B,$K$2-1),$C43,$AE$114:INDEX($AE:$AE,$K$2-1)))/$H$2)+((SUMIF(INDEX($B:$B,$K$2):$B$125,$C43,INDEX($AE:$AE,$K$2):$AE$125))/$I$2)))),0)</f>
        <v>0</v>
      </c>
      <c r="K43" s="233">
        <f t="shared" si="13"/>
        <v>0</v>
      </c>
      <c r="L43" s="234">
        <f t="shared" si="14"/>
        <v>0</v>
      </c>
      <c r="M43" s="235" t="str">
        <f t="shared" si="15"/>
        <v/>
      </c>
      <c r="N43" s="236"/>
      <c r="O43" s="236"/>
      <c r="Q43" s="237"/>
      <c r="W43" s="179"/>
      <c r="X43" s="179"/>
      <c r="Y43" s="238"/>
    </row>
    <row r="44" spans="2:25" ht="18.75" outlineLevel="1" x14ac:dyDescent="0.25">
      <c r="B44" s="535"/>
      <c r="C44" s="239" t="str">
        <f>IF(IFERROR(INDEX(B114:B125,MATCH("P*",B114:B125,-1)),"")=C43,"",IFERROR(INDEX(B114:B125,MATCH("P*",B114:B125,-1)),""))</f>
        <v/>
      </c>
      <c r="D44" s="240" t="str">
        <f>IF($C43="","",SUMIF(B114:B125,C44,G114:G125))</f>
        <v/>
      </c>
      <c r="E44" s="241">
        <f>MROUND(SUMIF(B114:B125,C44,F114:F125),0.5)</f>
        <v>0</v>
      </c>
      <c r="F44" s="242" t="str">
        <f t="shared" si="11"/>
        <v/>
      </c>
      <c r="G44" s="240">
        <f>IF($B35="","",SUMIF(B114:B125,C44,J114:J125))</f>
        <v>0</v>
      </c>
      <c r="H44" s="243">
        <f>MROUND(SUMIF(B114:B125,C44,I114:I125),0.5)</f>
        <v>0</v>
      </c>
      <c r="I44" s="363">
        <f t="shared" si="12"/>
        <v>0</v>
      </c>
      <c r="J44" s="368">
        <f>IFERROR(IF($K$2=0,(SUMIF($B114:$B125,$C44,$AE114:$AE125)/$H$2),IF(($K$2&lt;=114),(SUMIF($B114:$B125,$C44,$AE114:$AE125)/$I$2),IF(($K$2&gt;125),(SUMIF($B114:$B125,$C44,$AE114:$AE125)/$H$2),((SUMIF($B$114:INDEX($B:$B,$K$2-1),$C44,$AE$114:INDEX($AE:$AE,$K$2-1)))/$H$2)+((SUMIF(INDEX($B:$B,$K$2):$B$125,$C44,INDEX($AE:$AE,$K$2):$AE$125))/$I$2)))),0)</f>
        <v>0</v>
      </c>
      <c r="K44" s="246">
        <f t="shared" si="13"/>
        <v>0</v>
      </c>
      <c r="L44" s="247">
        <f t="shared" si="14"/>
        <v>0</v>
      </c>
      <c r="M44" s="248" t="str">
        <f t="shared" si="15"/>
        <v/>
      </c>
      <c r="N44" s="236"/>
      <c r="O44" s="236"/>
      <c r="Q44" s="237"/>
      <c r="W44" s="179"/>
      <c r="X44" s="179"/>
      <c r="Y44" s="238"/>
    </row>
    <row r="45" spans="2:25" ht="18.75" outlineLevel="1" x14ac:dyDescent="0.25">
      <c r="B45" s="534" t="str">
        <f>IFERROR(IF(EDATE(B43,12)&lt;=(DATE(YEAR('Basic project data'!$C$6),1,1)),EDATE(B43,12),""),"")</f>
        <v/>
      </c>
      <c r="C45" s="226" t="str">
        <f>IFERROR(INDEX(B129:B140,MATCH("P*",B129:B140,0)),"")</f>
        <v/>
      </c>
      <c r="D45" s="227" t="str">
        <f>IF($C45="","",SUMIF(B129:B140,C45,G129:G140))</f>
        <v/>
      </c>
      <c r="E45" s="228">
        <f>MROUND(SUMIF(B129:B140,C45,F129:F140),0.5)</f>
        <v>0</v>
      </c>
      <c r="F45" s="229" t="str">
        <f t="shared" si="11"/>
        <v/>
      </c>
      <c r="G45" s="227">
        <f>IF($B35="","",SUMIF(B129:B140,C45,J129:J140))</f>
        <v>0</v>
      </c>
      <c r="H45" s="230">
        <f>MROUND(SUMIF(B129:B140,C45,I129:I140),0.5)</f>
        <v>0</v>
      </c>
      <c r="I45" s="362">
        <f t="shared" si="12"/>
        <v>0</v>
      </c>
      <c r="J45" s="369">
        <f>IFERROR(IF($K$2=0,(SUMIF($B129:$B140,$C45,$AE129:$AE140)/$H$2),IF(($K$2&lt;=129),(SUMIF($B129:$B140,$C45,$AE129:$AE140)/$I$2),IF(($K$2&gt;140),(SUMIF($B129:$B140,$C45,$AE129:$AE140)/$H$2),((SUMIF($B$129:INDEX($B:$B,$K$2-1),$C45,$AE$129:INDEX($AE:$AE,$K$2-1)))/$H$2)+((SUMIF(INDEX($B:$B,$K$2):$B$140,$C45,INDEX($AE:$AE,$K$2):$AE$140))/$I$2)))),0)</f>
        <v>0</v>
      </c>
      <c r="K45" s="233">
        <f t="shared" si="13"/>
        <v>0</v>
      </c>
      <c r="L45" s="234">
        <f t="shared" si="14"/>
        <v>0</v>
      </c>
      <c r="M45" s="235" t="str">
        <f t="shared" si="15"/>
        <v/>
      </c>
      <c r="N45" s="236"/>
      <c r="O45" s="236"/>
      <c r="Q45" s="237"/>
      <c r="W45" s="179"/>
      <c r="X45" s="179"/>
      <c r="Y45" s="238"/>
    </row>
    <row r="46" spans="2:25" ht="18.75" outlineLevel="1" x14ac:dyDescent="0.25">
      <c r="B46" s="535"/>
      <c r="C46" s="239" t="str">
        <f>IF(IFERROR(INDEX(B129:B140,MATCH("P*",B129:B140,-1)),"")=C45,"",IFERROR(INDEX(B129:B140,MATCH("P*",B129:B140,-1)),""))</f>
        <v/>
      </c>
      <c r="D46" s="240" t="str">
        <f>IF($C45="","",SUMIF(B129:B140,C46,G129:G140))</f>
        <v/>
      </c>
      <c r="E46" s="241">
        <f>MROUND(SUMIF(B129:B140,C46,F129:F140),0.5)</f>
        <v>0</v>
      </c>
      <c r="F46" s="242" t="str">
        <f t="shared" si="11"/>
        <v/>
      </c>
      <c r="G46" s="240">
        <f>IF($B35="","",SUMIF(B129:B140,C46,J129:J140))</f>
        <v>0</v>
      </c>
      <c r="H46" s="243">
        <f>MROUND(SUMIF(B129:B140,C46,I129:I140),0.5)</f>
        <v>0</v>
      </c>
      <c r="I46" s="363">
        <f t="shared" si="12"/>
        <v>0</v>
      </c>
      <c r="J46" s="368">
        <f>IFERROR(IF($K$2=0,(SUMIF($B129:$B140,$C46,$AE129:$AE140)/$H$2),IF(($K$2&lt;=129),(SUMIF($B129:$B140,$C46,$AE129:$AE140)/$I$2),IF(($K$2&gt;140),(SUMIF($B129:$B140,$C46,$AE129:$AE140)/$H$2),((SUMIF($B$129:INDEX($B:$B,$K$2-1),$C46,$AE$129:INDEX($AE:$AE,$K$2-1)))/$H$2)+((SUMIF(INDEX($B:$B,$K$2):$B$140,$C46,INDEX($AE:$AE,$K$2):$AE$140))/$I$2)))),0)</f>
        <v>0</v>
      </c>
      <c r="K46" s="246">
        <f t="shared" si="13"/>
        <v>0</v>
      </c>
      <c r="L46" s="247">
        <f t="shared" si="14"/>
        <v>0</v>
      </c>
      <c r="M46" s="248" t="str">
        <f t="shared" si="15"/>
        <v/>
      </c>
      <c r="N46" s="236"/>
      <c r="O46" s="236"/>
      <c r="Q46" s="237"/>
      <c r="W46" s="179"/>
      <c r="X46" s="179"/>
      <c r="Y46" s="238"/>
    </row>
    <row r="47" spans="2:25" ht="18.75" outlineLevel="1" x14ac:dyDescent="0.25">
      <c r="B47" s="534" t="str">
        <f>IFERROR(IF(EDATE(B45,12)&lt;=(DATE(YEAR('Basic project data'!$C$6),1,1)),EDATE(B45,12),""),"")</f>
        <v/>
      </c>
      <c r="C47" s="226" t="str">
        <f>IFERROR(INDEX(B144:B155,MATCH("P*",B144:B155,0)),"")</f>
        <v/>
      </c>
      <c r="D47" s="227" t="str">
        <f>IF($C47="","",SUMIF(B144:B155,C47,G144:G155))</f>
        <v/>
      </c>
      <c r="E47" s="228">
        <f>MROUND(SUMIF(B144:B155,C47,F144:F155),0.5)</f>
        <v>0</v>
      </c>
      <c r="F47" s="229" t="str">
        <f t="shared" si="11"/>
        <v/>
      </c>
      <c r="G47" s="227">
        <f>IF($B35="","",SUMIF(B144:B155,C47,J144:J155))</f>
        <v>0</v>
      </c>
      <c r="H47" s="230">
        <f>MROUND(SUMIF(B144:B155,C47,I144:I155),0.5)</f>
        <v>0</v>
      </c>
      <c r="I47" s="362">
        <f t="shared" si="12"/>
        <v>0</v>
      </c>
      <c r="J47" s="369">
        <f>IFERROR(IF($K$2=0,(SUMIF($B144:$B155,$C47,$AE144:$AE155)/$H$2),IF(($K$2&lt;=144),(SUMIF($B144:$B155,$C47,$AE144:$AE155)/$I$2),IF(($K$2&gt;155),(SUMIF($B144:$B155,$C47,$AE144:$AE155)/$H$2),((SUMIF($B$144:INDEX($B:$B,$K$2-1),$C47,$AE$144:INDEX($AE:$AE,$K$2-1)))/$H$2)+((SUMIF(INDEX($B:$B,$K$2):$B$155,$C47,INDEX($AE:$AE,$K$2):$AE$155))/$I$2)))),0)</f>
        <v>0</v>
      </c>
      <c r="K47" s="233">
        <f t="shared" si="13"/>
        <v>0</v>
      </c>
      <c r="L47" s="234">
        <f t="shared" si="14"/>
        <v>0</v>
      </c>
      <c r="M47" s="235" t="str">
        <f t="shared" si="15"/>
        <v/>
      </c>
      <c r="N47" s="236"/>
      <c r="O47" s="236"/>
      <c r="Q47" s="237"/>
      <c r="W47" s="179"/>
      <c r="X47" s="179"/>
      <c r="Y47" s="238"/>
    </row>
    <row r="48" spans="2:25" ht="15" customHeight="1" outlineLevel="1" thickBot="1" x14ac:dyDescent="0.3">
      <c r="B48" s="535" t="str">
        <f>IFERROR(IF(EDATE(B45,12)&lt;=(DATE(YEAR('Basic project data'!$C$6),1,1)),EDATE(B45,12),""),"")</f>
        <v/>
      </c>
      <c r="C48" s="249" t="str">
        <f>IF(IFERROR(INDEX(B144:B155,MATCH("P*",B144:B155,-1)),"")=C47,"",IFERROR(INDEX(B144:B155,MATCH("P*",B144:B155,-1)),""))</f>
        <v/>
      </c>
      <c r="D48" s="250" t="str">
        <f>IF($C47="","",SUMIF(B144:B155,C48,G144:G155))</f>
        <v/>
      </c>
      <c r="E48" s="251">
        <f>MROUND(SUMIF(B144:B155,C48,F144:F155),0.5)</f>
        <v>0</v>
      </c>
      <c r="F48" s="252" t="str">
        <f t="shared" si="11"/>
        <v/>
      </c>
      <c r="G48" s="250">
        <f>IF($B35="","",SUMIF(B144:B155,C48,J144:J155))</f>
        <v>0</v>
      </c>
      <c r="H48" s="253">
        <f>MROUND(SUMIF(B144:B155,C48,I144:I155),0.5)</f>
        <v>0</v>
      </c>
      <c r="I48" s="364">
        <f t="shared" si="12"/>
        <v>0</v>
      </c>
      <c r="J48" s="370">
        <f>IFERROR(IF($K$2=0,(SUMIF($B144:$B155,$C48,$AE144:$AE155)/$H$2),IF(($K$2&lt;=144),(SUMIF($B144:$B155,$C48,$AE144:$AE155)/$I$2),IF(($K$2&gt;155),(SUMIF($B144:$B155,$C48,$AE144:$AE155)/$H$2),((SUMIF($B$144:INDEX($B:$B,$K$2-1),$C48,$AE$144:INDEX($AE:$AE,$K$2-1)))/$H$2)+((SUMIF(INDEX($B:$B,$K$2):$B$155,$C48,INDEX($AE:$AE,$K$2):$AE$155))/$I$2)))),0)</f>
        <v>0</v>
      </c>
      <c r="K48" s="365">
        <f t="shared" si="13"/>
        <v>0</v>
      </c>
      <c r="L48" s="257">
        <f t="shared" si="14"/>
        <v>0</v>
      </c>
      <c r="M48" s="258" t="str">
        <f t="shared" si="15"/>
        <v/>
      </c>
      <c r="N48" s="236"/>
      <c r="O48" s="236"/>
      <c r="Q48" s="237"/>
      <c r="W48" s="179"/>
      <c r="X48" s="179"/>
      <c r="Y48" s="238"/>
    </row>
    <row r="49" spans="1:33" ht="24.75" customHeight="1" outlineLevel="1" x14ac:dyDescent="0.25">
      <c r="E49" s="259"/>
      <c r="F49" s="260"/>
      <c r="G49" s="180"/>
      <c r="H49" s="261"/>
      <c r="I49" s="262"/>
      <c r="J49" s="262"/>
      <c r="K49" s="263"/>
      <c r="Q49" s="188"/>
    </row>
    <row r="50" spans="1:33" ht="33.75" x14ac:dyDescent="0.5">
      <c r="B50" s="529" t="str">
        <f>INDEX(languages!B8:C8,1,MATCH('Liesmich Readme'!$A$5,languages!$B$2:$C$2,0))</f>
        <v>2a. Day-equivalents and personnel costs total and EU grant</v>
      </c>
      <c r="C50" s="529"/>
      <c r="D50" s="529"/>
      <c r="E50" s="529"/>
      <c r="F50" s="529"/>
      <c r="G50" s="529"/>
      <c r="H50" s="529"/>
      <c r="I50" s="529"/>
      <c r="J50" s="529"/>
      <c r="K50" s="264"/>
      <c r="O50" s="536" t="str">
        <f>INDEX(languages!B9:C9,1,MATCH('Liesmich Readme'!$A$5,languages!$B$2:$C$2,0))</f>
        <v>2b. Working hours EU grant per Work Package and per month</v>
      </c>
      <c r="P50" s="536"/>
      <c r="Q50" s="536"/>
      <c r="R50" s="536"/>
      <c r="S50" s="536"/>
      <c r="T50" s="536"/>
      <c r="U50" s="536"/>
      <c r="V50" s="536"/>
      <c r="W50" s="536"/>
      <c r="X50" s="536"/>
      <c r="Y50" s="536"/>
      <c r="Z50" s="536"/>
      <c r="AA50" s="536"/>
      <c r="AB50" s="536"/>
      <c r="AC50" s="536"/>
      <c r="AD50" s="536"/>
      <c r="AE50" s="536"/>
      <c r="AF50" s="536"/>
      <c r="AG50" s="536"/>
    </row>
    <row r="51" spans="1:33" ht="15.75" thickBot="1" x14ac:dyDescent="0.3">
      <c r="A51" s="66"/>
      <c r="E51" s="66"/>
    </row>
    <row r="52" spans="1:33" ht="15.75" customHeight="1" x14ac:dyDescent="0.25">
      <c r="B52" s="265"/>
      <c r="C52" s="265"/>
      <c r="D52" s="265"/>
      <c r="E52" s="537" t="s">
        <v>288</v>
      </c>
      <c r="F52" s="538"/>
      <c r="G52" s="539"/>
      <c r="H52" s="537" t="s">
        <v>292</v>
      </c>
      <c r="I52" s="538"/>
      <c r="J52" s="539"/>
      <c r="P52" s="540" t="s">
        <v>304</v>
      </c>
      <c r="Q52" s="541"/>
      <c r="R52" s="541"/>
      <c r="S52" s="541"/>
      <c r="T52" s="541"/>
      <c r="U52" s="541"/>
      <c r="V52" s="541"/>
      <c r="W52" s="541"/>
      <c r="X52" s="541"/>
      <c r="Y52" s="541"/>
      <c r="Z52" s="541"/>
      <c r="AA52" s="541"/>
      <c r="AB52" s="541"/>
      <c r="AC52" s="541"/>
      <c r="AD52" s="541"/>
      <c r="AE52" s="542"/>
    </row>
    <row r="53" spans="1:33" ht="49.5" customHeight="1" x14ac:dyDescent="0.25">
      <c r="B53" s="266" t="s">
        <v>74</v>
      </c>
      <c r="C53" s="266" t="s">
        <v>22</v>
      </c>
      <c r="D53" s="267" t="s">
        <v>305</v>
      </c>
      <c r="E53" s="268" t="s">
        <v>306</v>
      </c>
      <c r="F53" s="52" t="s">
        <v>307</v>
      </c>
      <c r="G53" s="269" t="s">
        <v>308</v>
      </c>
      <c r="H53" s="270" t="s">
        <v>306</v>
      </c>
      <c r="I53" s="52" t="s">
        <v>307</v>
      </c>
      <c r="J53" s="269" t="s">
        <v>309</v>
      </c>
      <c r="O53" s="52" t="s">
        <v>305</v>
      </c>
      <c r="P53" s="271" t="s">
        <v>310</v>
      </c>
      <c r="Q53" s="271" t="s">
        <v>311</v>
      </c>
      <c r="R53" s="271" t="s">
        <v>312</v>
      </c>
      <c r="S53" s="271" t="s">
        <v>313</v>
      </c>
      <c r="T53" s="271" t="s">
        <v>314</v>
      </c>
      <c r="U53" s="52" t="s">
        <v>315</v>
      </c>
      <c r="V53" s="52" t="s">
        <v>316</v>
      </c>
      <c r="W53" s="52" t="s">
        <v>317</v>
      </c>
      <c r="X53" s="52" t="s">
        <v>318</v>
      </c>
      <c r="Y53" s="52" t="s">
        <v>319</v>
      </c>
      <c r="Z53" s="52" t="s">
        <v>320</v>
      </c>
      <c r="AA53" s="52" t="s">
        <v>321</v>
      </c>
      <c r="AB53" s="52" t="s">
        <v>322</v>
      </c>
      <c r="AC53" s="52" t="s">
        <v>323</v>
      </c>
      <c r="AD53" s="52" t="s">
        <v>324</v>
      </c>
      <c r="AE53" s="271" t="s">
        <v>325</v>
      </c>
      <c r="AG53" s="272"/>
    </row>
    <row r="54" spans="1:33" outlineLevel="1" x14ac:dyDescent="0.25">
      <c r="B54" s="27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73">
        <f>IF(DATE(YEAR('Basic project data'!$C$5),MONTH('Basic project data'!$C$5),1)=D54,1,0)</f>
        <v>0</v>
      </c>
      <c r="D54" s="274">
        <f>IF('Basic project data'!C5=0,0,DATE(YEAR('Basic project data'!$C$5),1,1))</f>
        <v>44562</v>
      </c>
      <c r="E54" s="275"/>
      <c r="F54" s="193">
        <f t="shared" ref="F54:F65" si="16">215/12*E54</f>
        <v>0</v>
      </c>
      <c r="G54" s="276"/>
      <c r="H54" s="275"/>
      <c r="I54" s="193">
        <f t="shared" ref="I54:I65" si="17">215/12*H54</f>
        <v>0</v>
      </c>
      <c r="J54" s="277"/>
      <c r="O54" s="274">
        <f t="shared" ref="O54:O66" si="18">D54</f>
        <v>44562</v>
      </c>
      <c r="P54" s="278"/>
      <c r="Q54" s="278"/>
      <c r="R54" s="278"/>
      <c r="S54" s="278"/>
      <c r="T54" s="278"/>
      <c r="U54" s="278"/>
      <c r="V54" s="278"/>
      <c r="W54" s="278"/>
      <c r="X54" s="278"/>
      <c r="Y54" s="278"/>
      <c r="Z54" s="278"/>
      <c r="AA54" s="278"/>
      <c r="AB54" s="278"/>
      <c r="AC54" s="278"/>
      <c r="AD54" s="278"/>
      <c r="AE54" s="279">
        <f t="shared" ref="AE54:AE65" si="19">SUM(P54:AD54)</f>
        <v>0</v>
      </c>
      <c r="AF54" s="280"/>
      <c r="AG54" s="272"/>
    </row>
    <row r="55" spans="1:33" outlineLevel="1" x14ac:dyDescent="0.25">
      <c r="B55" s="27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73">
        <f>IF(C54&gt;0,C54+1,IF(DATE(YEAR('Basic project data'!$C$5),MONTH('Basic project data'!$C$5),1)=D55,1,0))</f>
        <v>0</v>
      </c>
      <c r="D55" s="274">
        <f t="shared" ref="D55:D65" si="20">DATE(YEAR(D54),MONTH(D54)+1,DAY(D54))</f>
        <v>44593</v>
      </c>
      <c r="E55" s="275"/>
      <c r="F55" s="193">
        <f t="shared" si="16"/>
        <v>0</v>
      </c>
      <c r="G55" s="276"/>
      <c r="H55" s="275"/>
      <c r="I55" s="193">
        <f t="shared" si="17"/>
        <v>0</v>
      </c>
      <c r="J55" s="277"/>
      <c r="O55" s="274">
        <f t="shared" si="18"/>
        <v>44593</v>
      </c>
      <c r="P55" s="278"/>
      <c r="Q55" s="278"/>
      <c r="R55" s="278"/>
      <c r="S55" s="278"/>
      <c r="T55" s="278"/>
      <c r="U55" s="278"/>
      <c r="V55" s="278"/>
      <c r="W55" s="278"/>
      <c r="X55" s="278"/>
      <c r="Y55" s="278"/>
      <c r="Z55" s="278"/>
      <c r="AA55" s="278"/>
      <c r="AB55" s="278"/>
      <c r="AC55" s="278"/>
      <c r="AD55" s="278"/>
      <c r="AE55" s="279">
        <f t="shared" si="19"/>
        <v>0</v>
      </c>
      <c r="AF55" s="280"/>
      <c r="AG55" s="272"/>
    </row>
    <row r="56" spans="1:33" outlineLevel="1" x14ac:dyDescent="0.25">
      <c r="B56" s="27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73">
        <f>IF(C55&gt;0,C55+1,IF(DATE(YEAR('Basic project data'!$C$5),MONTH('Basic project data'!$C$5),1)=D56,1,0))</f>
        <v>0</v>
      </c>
      <c r="D56" s="274">
        <f t="shared" si="20"/>
        <v>44621</v>
      </c>
      <c r="E56" s="275"/>
      <c r="F56" s="193">
        <f t="shared" si="16"/>
        <v>0</v>
      </c>
      <c r="G56" s="276"/>
      <c r="H56" s="275"/>
      <c r="I56" s="193">
        <f t="shared" si="17"/>
        <v>0</v>
      </c>
      <c r="J56" s="277"/>
      <c r="O56" s="274">
        <f t="shared" si="18"/>
        <v>44621</v>
      </c>
      <c r="P56" s="278"/>
      <c r="Q56" s="278"/>
      <c r="R56" s="278"/>
      <c r="S56" s="278"/>
      <c r="T56" s="278"/>
      <c r="U56" s="278"/>
      <c r="V56" s="278"/>
      <c r="W56" s="278"/>
      <c r="X56" s="278"/>
      <c r="Y56" s="278"/>
      <c r="Z56" s="278"/>
      <c r="AA56" s="278"/>
      <c r="AB56" s="278"/>
      <c r="AC56" s="278"/>
      <c r="AD56" s="278"/>
      <c r="AE56" s="279">
        <f t="shared" si="19"/>
        <v>0</v>
      </c>
      <c r="AF56" s="280"/>
      <c r="AG56" s="272"/>
    </row>
    <row r="57" spans="1:33" outlineLevel="1" x14ac:dyDescent="0.25">
      <c r="B57" s="27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P1</v>
      </c>
      <c r="C57" s="273">
        <f>IF(C56&gt;0,C56+1,IF(DATE(YEAR('Basic project data'!$C$5),MONTH('Basic project data'!$C$5),1)=D57,1,0))</f>
        <v>1</v>
      </c>
      <c r="D57" s="274">
        <f t="shared" si="20"/>
        <v>44652</v>
      </c>
      <c r="E57" s="322">
        <v>1</v>
      </c>
      <c r="F57" s="193">
        <f t="shared" si="16"/>
        <v>17.916666666666668</v>
      </c>
      <c r="G57" s="327">
        <v>6115.43</v>
      </c>
      <c r="H57" s="322">
        <v>0.75</v>
      </c>
      <c r="I57" s="193">
        <f t="shared" si="17"/>
        <v>13.4375</v>
      </c>
      <c r="J57" s="340">
        <v>4585.62</v>
      </c>
      <c r="K57" s="337"/>
      <c r="O57" s="274">
        <f t="shared" si="18"/>
        <v>44652</v>
      </c>
      <c r="P57" s="278">
        <v>102.9</v>
      </c>
      <c r="Q57" s="278"/>
      <c r="R57" s="278"/>
      <c r="S57" s="278">
        <v>22</v>
      </c>
      <c r="T57" s="278"/>
      <c r="U57" s="278"/>
      <c r="V57" s="278"/>
      <c r="W57" s="278"/>
      <c r="X57" s="278"/>
      <c r="Y57" s="278"/>
      <c r="Z57" s="278"/>
      <c r="AA57" s="278"/>
      <c r="AB57" s="278"/>
      <c r="AC57" s="278"/>
      <c r="AD57" s="278"/>
      <c r="AE57" s="279">
        <f t="shared" si="19"/>
        <v>124.9</v>
      </c>
      <c r="AF57" s="281"/>
    </row>
    <row r="58" spans="1:33" outlineLevel="1" x14ac:dyDescent="0.25">
      <c r="B58" s="27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P1</v>
      </c>
      <c r="C58" s="273">
        <f>IF(C57&gt;0,C57+1,IF(DATE(YEAR('Basic project data'!$C$5),MONTH('Basic project data'!$C$5),1)=D58,1,0))</f>
        <v>2</v>
      </c>
      <c r="D58" s="274">
        <f t="shared" si="20"/>
        <v>44682</v>
      </c>
      <c r="E58" s="322">
        <v>1</v>
      </c>
      <c r="F58" s="193">
        <f t="shared" si="16"/>
        <v>17.916666666666668</v>
      </c>
      <c r="G58" s="327">
        <v>6115.43</v>
      </c>
      <c r="H58" s="322">
        <v>0.75</v>
      </c>
      <c r="I58" s="193">
        <f t="shared" si="17"/>
        <v>13.4375</v>
      </c>
      <c r="J58" s="340">
        <v>4585.62</v>
      </c>
      <c r="K58" s="337"/>
      <c r="O58" s="274">
        <f t="shared" si="18"/>
        <v>44682</v>
      </c>
      <c r="P58" s="278">
        <v>91.2</v>
      </c>
      <c r="Q58" s="278"/>
      <c r="R58" s="278"/>
      <c r="S58" s="278">
        <v>30.45</v>
      </c>
      <c r="T58" s="278"/>
      <c r="U58" s="278"/>
      <c r="V58" s="278"/>
      <c r="W58" s="278"/>
      <c r="X58" s="278"/>
      <c r="Y58" s="278"/>
      <c r="Z58" s="278"/>
      <c r="AA58" s="278"/>
      <c r="AB58" s="278"/>
      <c r="AC58" s="278"/>
      <c r="AD58" s="278"/>
      <c r="AE58" s="279">
        <f t="shared" si="19"/>
        <v>121.65</v>
      </c>
      <c r="AF58" s="281"/>
      <c r="AG58" s="272"/>
    </row>
    <row r="59" spans="1:33" outlineLevel="1" x14ac:dyDescent="0.25">
      <c r="B59" s="27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P1</v>
      </c>
      <c r="C59" s="273">
        <f>IF(C58&gt;0,C58+1,IF(DATE(YEAR('Basic project data'!$C$5),MONTH('Basic project data'!$C$5),1)=D59,1,0))</f>
        <v>3</v>
      </c>
      <c r="D59" s="274">
        <f t="shared" si="20"/>
        <v>44713</v>
      </c>
      <c r="E59" s="322">
        <v>1</v>
      </c>
      <c r="F59" s="193">
        <f t="shared" si="16"/>
        <v>17.916666666666668</v>
      </c>
      <c r="G59" s="327">
        <v>6115.43</v>
      </c>
      <c r="H59" s="322">
        <v>0.75</v>
      </c>
      <c r="I59" s="193">
        <f t="shared" si="17"/>
        <v>13.4375</v>
      </c>
      <c r="J59" s="340">
        <v>4585.62</v>
      </c>
      <c r="K59" s="337"/>
      <c r="O59" s="274">
        <f t="shared" si="18"/>
        <v>44713</v>
      </c>
      <c r="P59" s="278">
        <v>108.75</v>
      </c>
      <c r="Q59" s="278"/>
      <c r="R59" s="278"/>
      <c r="S59" s="278">
        <v>25.36</v>
      </c>
      <c r="T59" s="278"/>
      <c r="U59" s="278"/>
      <c r="V59" s="278"/>
      <c r="W59" s="278"/>
      <c r="X59" s="278"/>
      <c r="Y59" s="278"/>
      <c r="Z59" s="278"/>
      <c r="AA59" s="278"/>
      <c r="AB59" s="278"/>
      <c r="AC59" s="278"/>
      <c r="AD59" s="278"/>
      <c r="AE59" s="279">
        <f t="shared" si="19"/>
        <v>134.11000000000001</v>
      </c>
      <c r="AF59" s="281"/>
      <c r="AG59" s="272"/>
    </row>
    <row r="60" spans="1:33" outlineLevel="1" x14ac:dyDescent="0.25">
      <c r="B60" s="27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P1</v>
      </c>
      <c r="C60" s="273">
        <f>IF(C59&gt;0,C59+1,IF(DATE(YEAR('Basic project data'!$C$5),MONTH('Basic project data'!$C$5),1)=D60,1,0))</f>
        <v>4</v>
      </c>
      <c r="D60" s="274">
        <f t="shared" si="20"/>
        <v>44743</v>
      </c>
      <c r="E60" s="322">
        <v>1</v>
      </c>
      <c r="F60" s="193">
        <f t="shared" si="16"/>
        <v>17.916666666666668</v>
      </c>
      <c r="G60" s="327">
        <v>6115.43</v>
      </c>
      <c r="H60" s="322">
        <v>0.75</v>
      </c>
      <c r="I60" s="193">
        <f t="shared" si="17"/>
        <v>13.4375</v>
      </c>
      <c r="J60" s="340">
        <v>4585.62</v>
      </c>
      <c r="K60" s="337"/>
      <c r="O60" s="274">
        <f t="shared" si="18"/>
        <v>44743</v>
      </c>
      <c r="P60" s="278">
        <v>79.2</v>
      </c>
      <c r="Q60" s="278"/>
      <c r="R60" s="278"/>
      <c r="S60" s="278">
        <v>16</v>
      </c>
      <c r="T60" s="278"/>
      <c r="U60" s="278"/>
      <c r="V60" s="278"/>
      <c r="W60" s="278"/>
      <c r="X60" s="278"/>
      <c r="Y60" s="278"/>
      <c r="Z60" s="278"/>
      <c r="AA60" s="278"/>
      <c r="AB60" s="278"/>
      <c r="AC60" s="278"/>
      <c r="AD60" s="278"/>
      <c r="AE60" s="279">
        <f t="shared" si="19"/>
        <v>95.2</v>
      </c>
      <c r="AF60" s="281"/>
      <c r="AG60" s="264"/>
    </row>
    <row r="61" spans="1:33" outlineLevel="1" x14ac:dyDescent="0.25">
      <c r="B61" s="27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P1</v>
      </c>
      <c r="C61" s="273">
        <f>IF(C60&gt;0,C60+1,IF(DATE(YEAR('Basic project data'!$C$5),MONTH('Basic project data'!$C$5),1)=D61,1,0))</f>
        <v>5</v>
      </c>
      <c r="D61" s="274">
        <f t="shared" si="20"/>
        <v>44774</v>
      </c>
      <c r="E61" s="322">
        <v>1</v>
      </c>
      <c r="F61" s="193">
        <f t="shared" si="16"/>
        <v>17.916666666666668</v>
      </c>
      <c r="G61" s="327">
        <v>6115.43</v>
      </c>
      <c r="H61" s="322">
        <v>0.75</v>
      </c>
      <c r="I61" s="193">
        <f t="shared" si="17"/>
        <v>13.4375</v>
      </c>
      <c r="J61" s="340">
        <v>4585.62</v>
      </c>
      <c r="K61" s="337"/>
      <c r="O61" s="274">
        <f t="shared" si="18"/>
        <v>44774</v>
      </c>
      <c r="P61" s="278">
        <v>82.2</v>
      </c>
      <c r="Q61" s="278"/>
      <c r="R61" s="278">
        <v>12</v>
      </c>
      <c r="S61" s="278">
        <v>21.5</v>
      </c>
      <c r="T61" s="278"/>
      <c r="U61" s="278"/>
      <c r="V61" s="278"/>
      <c r="W61" s="278"/>
      <c r="X61" s="278"/>
      <c r="Y61" s="278"/>
      <c r="Z61" s="278"/>
      <c r="AA61" s="278"/>
      <c r="AB61" s="278"/>
      <c r="AC61" s="278"/>
      <c r="AD61" s="278"/>
      <c r="AE61" s="279">
        <f t="shared" si="19"/>
        <v>115.7</v>
      </c>
      <c r="AF61" s="281"/>
      <c r="AG61" s="264"/>
    </row>
    <row r="62" spans="1:33" outlineLevel="1" x14ac:dyDescent="0.25">
      <c r="B62" s="27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P1</v>
      </c>
      <c r="C62" s="273">
        <f>IF(C61&gt;0,C61+1,IF(DATE(YEAR('Basic project data'!$C$5),MONTH('Basic project data'!$C$5),1)=D62,1,0))</f>
        <v>6</v>
      </c>
      <c r="D62" s="274">
        <f t="shared" si="20"/>
        <v>44805</v>
      </c>
      <c r="E62" s="322">
        <v>1</v>
      </c>
      <c r="F62" s="193">
        <f t="shared" si="16"/>
        <v>17.916666666666668</v>
      </c>
      <c r="G62" s="327">
        <v>6115.43</v>
      </c>
      <c r="H62" s="322">
        <v>0.75</v>
      </c>
      <c r="I62" s="193">
        <f t="shared" si="17"/>
        <v>13.4375</v>
      </c>
      <c r="J62" s="340">
        <v>4585.62</v>
      </c>
      <c r="K62" s="337"/>
      <c r="O62" s="274">
        <f t="shared" si="18"/>
        <v>44805</v>
      </c>
      <c r="P62" s="278">
        <v>74.25</v>
      </c>
      <c r="Q62" s="278"/>
      <c r="R62" s="278">
        <v>16</v>
      </c>
      <c r="S62" s="278">
        <v>16</v>
      </c>
      <c r="T62" s="278"/>
      <c r="U62" s="278"/>
      <c r="V62" s="278"/>
      <c r="W62" s="278"/>
      <c r="X62" s="278"/>
      <c r="Y62" s="278"/>
      <c r="Z62" s="278"/>
      <c r="AA62" s="278"/>
      <c r="AB62" s="278"/>
      <c r="AC62" s="278"/>
      <c r="AD62" s="278"/>
      <c r="AE62" s="279">
        <f t="shared" si="19"/>
        <v>106.25</v>
      </c>
      <c r="AF62" s="281"/>
    </row>
    <row r="63" spans="1:33" outlineLevel="1" x14ac:dyDescent="0.25">
      <c r="B63" s="27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P1</v>
      </c>
      <c r="C63" s="273">
        <f>IF(C62&gt;0,C62+1,IF(DATE(YEAR('Basic project data'!$C$5),MONTH('Basic project data'!$C$5),1)=D63,1,0))</f>
        <v>7</v>
      </c>
      <c r="D63" s="274">
        <f t="shared" si="20"/>
        <v>44835</v>
      </c>
      <c r="E63" s="322">
        <v>1</v>
      </c>
      <c r="F63" s="193">
        <f t="shared" si="16"/>
        <v>17.916666666666668</v>
      </c>
      <c r="G63" s="327">
        <v>6115.43</v>
      </c>
      <c r="H63" s="322">
        <v>0.75</v>
      </c>
      <c r="I63" s="193">
        <f t="shared" si="17"/>
        <v>13.4375</v>
      </c>
      <c r="J63" s="340">
        <v>4585.62</v>
      </c>
      <c r="K63" s="337"/>
      <c r="O63" s="274">
        <f t="shared" si="18"/>
        <v>44835</v>
      </c>
      <c r="P63" s="278">
        <v>87.4</v>
      </c>
      <c r="Q63" s="278"/>
      <c r="R63" s="278">
        <v>13</v>
      </c>
      <c r="S63" s="278">
        <v>22</v>
      </c>
      <c r="T63" s="278"/>
      <c r="U63" s="278"/>
      <c r="V63" s="278"/>
      <c r="W63" s="278"/>
      <c r="X63" s="278"/>
      <c r="Y63" s="278"/>
      <c r="Z63" s="278"/>
      <c r="AA63" s="278"/>
      <c r="AB63" s="278"/>
      <c r="AC63" s="278"/>
      <c r="AD63" s="278"/>
      <c r="AE63" s="279">
        <f t="shared" si="19"/>
        <v>122.4</v>
      </c>
      <c r="AF63" s="281"/>
      <c r="AG63" s="280"/>
    </row>
    <row r="64" spans="1:33" outlineLevel="1" x14ac:dyDescent="0.25">
      <c r="B64" s="27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P1</v>
      </c>
      <c r="C64" s="273">
        <f>IF(C63&gt;0,C63+1,IF(DATE(YEAR('Basic project data'!$C$5),MONTH('Basic project data'!$C$5),1)=D64,1,0))</f>
        <v>8</v>
      </c>
      <c r="D64" s="274">
        <f t="shared" si="20"/>
        <v>44866</v>
      </c>
      <c r="E64" s="322">
        <v>1</v>
      </c>
      <c r="F64" s="193">
        <f t="shared" si="16"/>
        <v>17.916666666666668</v>
      </c>
      <c r="G64" s="327">
        <v>6718.37</v>
      </c>
      <c r="H64" s="322">
        <v>0.75</v>
      </c>
      <c r="I64" s="193">
        <f t="shared" si="17"/>
        <v>13.4375</v>
      </c>
      <c r="J64" s="340">
        <v>5003.33</v>
      </c>
      <c r="K64" s="337"/>
      <c r="O64" s="274">
        <f t="shared" si="18"/>
        <v>44866</v>
      </c>
      <c r="P64" s="278">
        <v>84.25</v>
      </c>
      <c r="Q64" s="278"/>
      <c r="R64" s="278">
        <v>11</v>
      </c>
      <c r="S64" s="278">
        <v>22.74</v>
      </c>
      <c r="T64" s="278"/>
      <c r="U64" s="278"/>
      <c r="V64" s="278"/>
      <c r="W64" s="278"/>
      <c r="X64" s="278"/>
      <c r="Y64" s="278"/>
      <c r="Z64" s="278"/>
      <c r="AA64" s="278"/>
      <c r="AB64" s="278"/>
      <c r="AC64" s="278"/>
      <c r="AD64" s="278"/>
      <c r="AE64" s="279">
        <f t="shared" si="19"/>
        <v>117.99</v>
      </c>
      <c r="AF64" s="281"/>
    </row>
    <row r="65" spans="2:33" outlineLevel="1" x14ac:dyDescent="0.25">
      <c r="B65" s="27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P1</v>
      </c>
      <c r="C65" s="273">
        <f>IF(C64&gt;0,C64+1,IF(DATE(YEAR('Basic project data'!$C$5),MONTH('Basic project data'!$C$5),1)=D65,1,0))</f>
        <v>9</v>
      </c>
      <c r="D65" s="274">
        <f t="shared" si="20"/>
        <v>44896</v>
      </c>
      <c r="E65" s="322">
        <v>1</v>
      </c>
      <c r="F65" s="193">
        <f t="shared" si="16"/>
        <v>17.916666666666668</v>
      </c>
      <c r="G65" s="327">
        <v>6115.43</v>
      </c>
      <c r="H65" s="322">
        <v>0.75</v>
      </c>
      <c r="I65" s="193">
        <f t="shared" si="17"/>
        <v>13.4375</v>
      </c>
      <c r="J65" s="340">
        <v>4585.62</v>
      </c>
      <c r="K65" s="337"/>
      <c r="O65" s="274">
        <f t="shared" si="18"/>
        <v>44896</v>
      </c>
      <c r="P65" s="278">
        <v>66</v>
      </c>
      <c r="Q65" s="278"/>
      <c r="R65" s="278">
        <v>7.74</v>
      </c>
      <c r="S65" s="278">
        <v>7</v>
      </c>
      <c r="T65" s="278"/>
      <c r="U65" s="278"/>
      <c r="V65" s="278"/>
      <c r="W65" s="278"/>
      <c r="X65" s="278"/>
      <c r="Y65" s="278"/>
      <c r="Z65" s="278"/>
      <c r="AA65" s="278"/>
      <c r="AB65" s="278"/>
      <c r="AC65" s="278"/>
      <c r="AD65" s="278"/>
      <c r="AE65" s="279">
        <f t="shared" si="19"/>
        <v>80.739999999999995</v>
      </c>
      <c r="AF65" s="281"/>
    </row>
    <row r="66" spans="2:33" ht="15.75" thickBot="1" x14ac:dyDescent="0.3">
      <c r="B66" s="282"/>
      <c r="C66" s="283"/>
      <c r="D66" s="284">
        <f>D65</f>
        <v>44896</v>
      </c>
      <c r="E66" s="285"/>
      <c r="F66" s="286">
        <f>SUM(F54:F65)</f>
        <v>161.25</v>
      </c>
      <c r="G66" s="287">
        <f>SUM(G54:G65)</f>
        <v>55641.810000000005</v>
      </c>
      <c r="H66" s="288"/>
      <c r="I66" s="286">
        <f>SUM(I54:I65)</f>
        <v>120.9375</v>
      </c>
      <c r="J66" s="287">
        <f>SUM(J54:J65)</f>
        <v>41688.29</v>
      </c>
      <c r="O66" s="284">
        <f t="shared" si="18"/>
        <v>44896</v>
      </c>
      <c r="P66" s="372">
        <f>SUM(P54:P65)</f>
        <v>776.15</v>
      </c>
      <c r="Q66" s="373">
        <f>SUM(Q54:Q65)</f>
        <v>0</v>
      </c>
      <c r="R66" s="372">
        <f>SUM(R54:R65)</f>
        <v>59.74</v>
      </c>
      <c r="S66" s="373">
        <f>SUM(S54:S65)</f>
        <v>183.05</v>
      </c>
      <c r="T66" s="373">
        <f>SUM(T54:T65)</f>
        <v>0</v>
      </c>
      <c r="U66" s="373">
        <f t="shared" ref="U66:AD66" si="21">SUM(U54:U65)</f>
        <v>0</v>
      </c>
      <c r="V66" s="373">
        <f t="shared" si="21"/>
        <v>0</v>
      </c>
      <c r="W66" s="373">
        <f t="shared" si="21"/>
        <v>0</v>
      </c>
      <c r="X66" s="373">
        <f t="shared" si="21"/>
        <v>0</v>
      </c>
      <c r="Y66" s="373">
        <f t="shared" si="21"/>
        <v>0</v>
      </c>
      <c r="Z66" s="373">
        <f t="shared" si="21"/>
        <v>0</v>
      </c>
      <c r="AA66" s="373">
        <f t="shared" si="21"/>
        <v>0</v>
      </c>
      <c r="AB66" s="373">
        <f t="shared" si="21"/>
        <v>0</v>
      </c>
      <c r="AC66" s="373">
        <f t="shared" si="21"/>
        <v>0</v>
      </c>
      <c r="AD66" s="373">
        <f t="shared" si="21"/>
        <v>0</v>
      </c>
      <c r="AE66" s="290">
        <f>SUM(AE54:AE65)</f>
        <v>1018.94</v>
      </c>
      <c r="AF66" s="281"/>
    </row>
    <row r="67" spans="2:33" ht="28.5" customHeight="1" thickBot="1" x14ac:dyDescent="0.3">
      <c r="B67" s="18"/>
      <c r="C67" s="18"/>
      <c r="E67" s="280"/>
      <c r="F67" s="280"/>
      <c r="H67" s="280"/>
      <c r="I67" s="280"/>
      <c r="P67" s="378">
        <f>IFERROR(IF($K$2&lt;=54,P66/$I$2,IF($K$2&gt;=66,P66/$H$2,SUM(INDEX(P:P,65):INDEX(P:P,$K$2))/$I$2+SUM(INDEX(P:P,54):INDEX(P:P,54+$L$2-2))/$H$2)),0)</f>
        <v>92.398809523809518</v>
      </c>
      <c r="Q67" s="379">
        <f>IFERROR(IF($K$2&lt;=54,Q66/$I$2,IF($K$2&gt;=66,Q66/$H$2,SUM(INDEX(Q:Q,65):INDEX(Q:Q,$K$2))/$I$2+SUM(INDEX(Q:Q,54):INDEX(Q:Q,54+$L$2-2))/$H$2)),0)</f>
        <v>0</v>
      </c>
      <c r="R67" s="379">
        <f>IFERROR(IF($K$2&lt;=54,R66/$I$2,IF($K$2&gt;=66,R66/$H$2,SUM(INDEX(R:R,65):INDEX(R:R,$K$2))/$I$2+SUM(INDEX(R:R,54):INDEX(R:R,54+$L$2-2))/$H$2)),0)</f>
        <v>7.1119047619047615</v>
      </c>
      <c r="S67" s="379">
        <f>IFERROR(IF($K$2&lt;=54,S66/$I$2,IF($K$2&gt;=66,S66/$H$2,SUM(INDEX(S:S,65):INDEX(S:S,$K$2))/$I$2+SUM(INDEX(S:S,54):INDEX(S:S,54+$L$2-2))/$H$2)),0)</f>
        <v>21.791666666666668</v>
      </c>
      <c r="T67" s="379">
        <f>IFERROR(IF($K$2&lt;=54,T66/$I$2,IF($K$2&gt;=66,T66/$H$2,SUM(INDEX(T:T,65):INDEX(T:T,$K$2))/$I$2+SUM(INDEX(T:T,54):INDEX(T:T,54+$L$2-2))/$H$2)),0)</f>
        <v>0</v>
      </c>
      <c r="U67" s="379">
        <f>IFERROR(IF($K$2&lt;=54,U66/$I$2,IF($K$2&gt;=66,U66/$H$2,SUM(INDEX(U:U,65):INDEX(U:U,$K$2))/$I$2+SUM(INDEX(U:U,54):INDEX(U:U,54+$L$2-2))/$H$2)),0)</f>
        <v>0</v>
      </c>
      <c r="V67" s="379">
        <f>IFERROR(IF($K$2&lt;=54,V66/$I$2,IF($K$2&gt;=66,V66/$H$2,SUM(INDEX(V:V,65):INDEX(V:V,$K$2))/$I$2+SUM(INDEX(V:V,54):INDEX(V:V,54+$L$2-2))/$H$2)),0)</f>
        <v>0</v>
      </c>
      <c r="W67" s="379">
        <f>IFERROR(IF($K$2&lt;=54,W66/$I$2,IF($K$2&gt;=66,W66/$H$2,SUM(INDEX(W:W,65):INDEX(W:W,$K$2))/$I$2+SUM(INDEX(W:W,54):INDEX(W:W,54+$L$2-2))/$H$2)),0)</f>
        <v>0</v>
      </c>
      <c r="X67" s="379">
        <f>IFERROR(IF($K$2&lt;=54,X66/$I$2,IF($K$2&gt;=66,X66/$H$2,SUM(INDEX(X:X,65):INDEX(X:X,$K$2))/$I$2+SUM(INDEX(X:X,54):INDEX(X:X,54+$L$2-2))/$H$2)),0)</f>
        <v>0</v>
      </c>
      <c r="Y67" s="379">
        <f>IFERROR(IF($K$2&lt;=54,Y66/$I$2,IF($K$2&gt;=66,Y66/$H$2,SUM(INDEX(Y:Y,65):INDEX(Y:Y,$K$2))/$I$2+SUM(INDEX(Y:Y,54):INDEX(Y:Y,54+$L$2-2))/$H$2)),0)</f>
        <v>0</v>
      </c>
      <c r="Z67" s="379">
        <f>IFERROR(IF($K$2&lt;=54,Z66/$I$2,IF($K$2&gt;=66,Z66/$H$2,SUM(INDEX(Z:Z,65):INDEX(Z:Z,$K$2))/$I$2+SUM(INDEX(Z:Z,54):INDEX(Z:Z,54+$L$2-2))/$H$2)),0)</f>
        <v>0</v>
      </c>
      <c r="AA67" s="379">
        <f>IFERROR(IF($K$2&lt;=54,AA66/$I$2,IF($K$2&gt;=66,AA66/$H$2,SUM(INDEX(AA:AA,65):INDEX(AA:AA,$K$2))/$I$2+SUM(INDEX(AA:AA,54):INDEX(AA:AA,54+$L$2-2))/$H$2)),0)</f>
        <v>0</v>
      </c>
      <c r="AB67" s="379">
        <f>IFERROR(IF($K$2&lt;=54,AB66/$I$2,IF($K$2&gt;=66,AB66/$H$2,SUM(INDEX(AB:AB,65):INDEX(AB:AB,$K$2))/$I$2+SUM(INDEX(AB:AB,54):INDEX(AB:AB,54+$L$2-2))/$H$2)),0)</f>
        <v>0</v>
      </c>
      <c r="AC67" s="379">
        <f>IFERROR(IF($K$2&lt;=54,AC66/$I$2,IF($K$2&gt;=66,AC66/$H$2,SUM(INDEX(AC:AC,65):INDEX(AC:AC,$K$2))/$I$2+SUM(INDEX(AC:AC,54):INDEX(AC:AC,54+$L$2-2))/$H$2)),0)</f>
        <v>0</v>
      </c>
      <c r="AD67" s="380">
        <f>IFERROR(IF($K$2&lt;=54,AD66/$I$2,IF($K$2&gt;=66,AD66/$H$2,SUM(INDEX(AD:AD,65):INDEX(AD:AD,$K$2))/$I$2+SUM(INDEX(AD:AD,54):INDEX(AD:AD,54+$L$2-2))/$H$2)),0)</f>
        <v>0</v>
      </c>
      <c r="AE67" s="371">
        <f t="shared" ref="AE67" si="22">SUM(P67:AD67)</f>
        <v>121.30238095238096</v>
      </c>
      <c r="AF67" s="291" t="s">
        <v>326</v>
      </c>
    </row>
    <row r="68" spans="2:33" ht="15.75" thickBot="1" x14ac:dyDescent="0.3">
      <c r="B68" s="18"/>
      <c r="C68" s="18"/>
      <c r="E68" s="280"/>
      <c r="F68" s="280"/>
      <c r="H68" s="280"/>
      <c r="I68" s="280"/>
      <c r="P68" s="376"/>
      <c r="Q68" s="376"/>
      <c r="R68" s="376"/>
      <c r="S68" s="376"/>
      <c r="T68" s="376"/>
      <c r="U68" s="377"/>
      <c r="V68" s="377"/>
      <c r="W68" s="377"/>
      <c r="X68" s="377"/>
      <c r="Y68" s="377"/>
      <c r="Z68" s="377"/>
      <c r="AA68" s="377"/>
      <c r="AB68" s="377"/>
      <c r="AC68" s="377"/>
      <c r="AD68" s="377"/>
      <c r="AE68" s="292"/>
      <c r="AF68" s="297"/>
    </row>
    <row r="69" spans="2:33" outlineLevel="1" x14ac:dyDescent="0.25">
      <c r="B69" s="27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P1</v>
      </c>
      <c r="C69" s="273">
        <f>IF(C65&gt;0,C65+1,IF(DATE(YEAR('Basic project data'!$C$5),MONTH('Basic project data'!$C$5),1)=D69,1,0))</f>
        <v>10</v>
      </c>
      <c r="D69" s="274">
        <f>DATE(YEAR(D65),MONTH(D65)+1,DAY(D65))</f>
        <v>44927</v>
      </c>
      <c r="E69" s="323">
        <v>1</v>
      </c>
      <c r="F69" s="299">
        <f t="shared" ref="F69:F80" si="23">215/12*E69</f>
        <v>17.916666666666668</v>
      </c>
      <c r="G69" s="326">
        <v>6115.43</v>
      </c>
      <c r="H69" s="323">
        <v>0.5</v>
      </c>
      <c r="I69" s="299">
        <f t="shared" ref="I69:I80" si="24">215/12*H69</f>
        <v>8.9583333333333339</v>
      </c>
      <c r="J69" s="326">
        <v>3057.71</v>
      </c>
      <c r="O69" s="274">
        <f t="shared" ref="O69:O81" si="25">D69</f>
        <v>44927</v>
      </c>
      <c r="P69" s="278">
        <v>37</v>
      </c>
      <c r="Q69" s="278">
        <v>10.6</v>
      </c>
      <c r="R69" s="278">
        <v>8.7149999999999999</v>
      </c>
      <c r="S69" s="278">
        <v>13.75</v>
      </c>
      <c r="T69" s="278"/>
      <c r="U69" s="278"/>
      <c r="V69" s="278"/>
      <c r="W69" s="278"/>
      <c r="X69" s="278"/>
      <c r="Y69" s="278"/>
      <c r="Z69" s="278"/>
      <c r="AA69" s="278"/>
      <c r="AB69" s="278"/>
      <c r="AC69" s="278"/>
      <c r="AD69" s="278"/>
      <c r="AE69" s="279">
        <f t="shared" ref="AE69:AE80" si="26">SUM(P69:AD69)</f>
        <v>70.064999999999998</v>
      </c>
      <c r="AF69" s="281"/>
      <c r="AG69" s="280"/>
    </row>
    <row r="70" spans="2:33" outlineLevel="1" x14ac:dyDescent="0.25">
      <c r="B70" s="27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P1</v>
      </c>
      <c r="C70" s="273">
        <f>IF(C69&gt;0,C69+1,IF(DATE(YEAR('Basic project data'!$C$5),MONTH('Basic project data'!$C$5),1)=D70,1,0))</f>
        <v>11</v>
      </c>
      <c r="D70" s="274">
        <f t="shared" ref="D70:D80" si="27">DATE(YEAR(D69),MONTH(D69)+1,DAY(D69))</f>
        <v>44958</v>
      </c>
      <c r="E70" s="322">
        <v>1</v>
      </c>
      <c r="F70" s="193">
        <f t="shared" si="23"/>
        <v>17.916666666666668</v>
      </c>
      <c r="G70" s="325">
        <v>6115.43</v>
      </c>
      <c r="H70" s="322">
        <v>0.5</v>
      </c>
      <c r="I70" s="193">
        <f t="shared" si="24"/>
        <v>8.9583333333333339</v>
      </c>
      <c r="J70" s="325">
        <v>3057.71</v>
      </c>
      <c r="O70" s="274">
        <f t="shared" si="25"/>
        <v>44958</v>
      </c>
      <c r="P70" s="278">
        <v>45.6</v>
      </c>
      <c r="Q70" s="278">
        <v>5.5</v>
      </c>
      <c r="R70" s="278">
        <v>8</v>
      </c>
      <c r="S70" s="278">
        <v>11.8</v>
      </c>
      <c r="T70" s="278"/>
      <c r="U70" s="278"/>
      <c r="V70" s="278"/>
      <c r="W70" s="278"/>
      <c r="X70" s="278"/>
      <c r="Y70" s="278"/>
      <c r="Z70" s="278"/>
      <c r="AA70" s="278"/>
      <c r="AB70" s="278"/>
      <c r="AC70" s="278"/>
      <c r="AD70" s="278"/>
      <c r="AE70" s="279">
        <f t="shared" si="26"/>
        <v>70.900000000000006</v>
      </c>
      <c r="AF70" s="281"/>
    </row>
    <row r="71" spans="2:33" outlineLevel="1" x14ac:dyDescent="0.25">
      <c r="B71" s="27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P1</v>
      </c>
      <c r="C71" s="273">
        <f>IF(C70&gt;0,C70+1,IF(DATE(YEAR('Basic project data'!$C$5),MONTH('Basic project data'!$C$5),1)=D71,1,0))</f>
        <v>12</v>
      </c>
      <c r="D71" s="274">
        <f t="shared" si="27"/>
        <v>44986</v>
      </c>
      <c r="E71" s="322">
        <v>1</v>
      </c>
      <c r="F71" s="193">
        <f t="shared" si="23"/>
        <v>17.916666666666668</v>
      </c>
      <c r="G71" s="325">
        <v>6115.43</v>
      </c>
      <c r="H71" s="322">
        <v>0.5</v>
      </c>
      <c r="I71" s="193">
        <f t="shared" si="24"/>
        <v>8.9583333333333339</v>
      </c>
      <c r="J71" s="325">
        <v>3057.71</v>
      </c>
      <c r="O71" s="274">
        <f t="shared" si="25"/>
        <v>44986</v>
      </c>
      <c r="P71" s="278">
        <v>54.375</v>
      </c>
      <c r="Q71" s="278">
        <v>7.2</v>
      </c>
      <c r="R71" s="278">
        <v>6.5</v>
      </c>
      <c r="S71" s="278">
        <v>17.75</v>
      </c>
      <c r="T71" s="278"/>
      <c r="U71" s="278"/>
      <c r="V71" s="278"/>
      <c r="W71" s="278"/>
      <c r="X71" s="278"/>
      <c r="Y71" s="278"/>
      <c r="Z71" s="278"/>
      <c r="AA71" s="278"/>
      <c r="AB71" s="278"/>
      <c r="AC71" s="278"/>
      <c r="AD71" s="278"/>
      <c r="AE71" s="279">
        <f t="shared" si="26"/>
        <v>85.825000000000003</v>
      </c>
      <c r="AF71" s="281"/>
    </row>
    <row r="72" spans="2:33" outlineLevel="1" x14ac:dyDescent="0.25">
      <c r="B72" s="27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P2</v>
      </c>
      <c r="C72" s="273">
        <f>IF(C71&gt;0,C71+1,IF(DATE(YEAR('Basic project data'!$C$5),MONTH('Basic project data'!$C$5),1)=D72,1,0))</f>
        <v>13</v>
      </c>
      <c r="D72" s="274">
        <f t="shared" si="27"/>
        <v>45017</v>
      </c>
      <c r="E72" s="322">
        <v>1</v>
      </c>
      <c r="F72" s="193">
        <f t="shared" si="23"/>
        <v>17.916666666666668</v>
      </c>
      <c r="G72" s="325">
        <v>6276.57</v>
      </c>
      <c r="H72" s="322">
        <v>0.5</v>
      </c>
      <c r="I72" s="193">
        <f t="shared" si="24"/>
        <v>8.9583333333333339</v>
      </c>
      <c r="J72" s="325">
        <v>3138.29</v>
      </c>
      <c r="O72" s="274">
        <f t="shared" si="25"/>
        <v>45017</v>
      </c>
      <c r="P72" s="278">
        <v>39.6</v>
      </c>
      <c r="Q72" s="278">
        <v>8.75</v>
      </c>
      <c r="R72" s="278">
        <v>15.7</v>
      </c>
      <c r="S72" s="278">
        <v>12</v>
      </c>
      <c r="T72" s="278"/>
      <c r="U72" s="278"/>
      <c r="V72" s="278"/>
      <c r="W72" s="278"/>
      <c r="X72" s="278"/>
      <c r="Y72" s="278"/>
      <c r="Z72" s="278"/>
      <c r="AA72" s="278"/>
      <c r="AB72" s="278"/>
      <c r="AC72" s="278"/>
      <c r="AD72" s="278"/>
      <c r="AE72" s="279">
        <f t="shared" si="26"/>
        <v>76.05</v>
      </c>
      <c r="AF72" s="281"/>
    </row>
    <row r="73" spans="2:33" outlineLevel="1" x14ac:dyDescent="0.25">
      <c r="B73" s="27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P2</v>
      </c>
      <c r="C73" s="273">
        <f>IF(C72&gt;0,C72+1,IF(DATE(YEAR('Basic project data'!$C$5),MONTH('Basic project data'!$C$5),1)=D73,1,0))</f>
        <v>14</v>
      </c>
      <c r="D73" s="274">
        <f t="shared" si="27"/>
        <v>45047</v>
      </c>
      <c r="E73" s="322">
        <v>1</v>
      </c>
      <c r="F73" s="193">
        <f t="shared" si="23"/>
        <v>17.916666666666668</v>
      </c>
      <c r="G73" s="325">
        <v>6276.57</v>
      </c>
      <c r="H73" s="322">
        <v>0.5</v>
      </c>
      <c r="I73" s="193">
        <f t="shared" si="24"/>
        <v>8.9583333333333339</v>
      </c>
      <c r="J73" s="325">
        <v>3138.29</v>
      </c>
      <c r="O73" s="274">
        <f t="shared" si="25"/>
        <v>45047</v>
      </c>
      <c r="P73" s="278">
        <v>41.1</v>
      </c>
      <c r="Q73" s="278">
        <v>10.125</v>
      </c>
      <c r="R73" s="278">
        <v>13.75</v>
      </c>
      <c r="S73" s="278">
        <v>6.125</v>
      </c>
      <c r="T73" s="278"/>
      <c r="U73" s="278"/>
      <c r="V73" s="278"/>
      <c r="W73" s="278"/>
      <c r="X73" s="278"/>
      <c r="Y73" s="278"/>
      <c r="Z73" s="278"/>
      <c r="AA73" s="278"/>
      <c r="AB73" s="278"/>
      <c r="AC73" s="278"/>
      <c r="AD73" s="278"/>
      <c r="AE73" s="279">
        <f t="shared" si="26"/>
        <v>71.099999999999994</v>
      </c>
      <c r="AF73" s="281"/>
    </row>
    <row r="74" spans="2:33" outlineLevel="1" x14ac:dyDescent="0.25">
      <c r="B74" s="27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P2</v>
      </c>
      <c r="C74" s="273">
        <f>IF(C73&gt;0,C73+1,IF(DATE(YEAR('Basic project data'!$C$5),MONTH('Basic project data'!$C$5),1)=D74,1,0))</f>
        <v>15</v>
      </c>
      <c r="D74" s="274">
        <f t="shared" si="27"/>
        <v>45078</v>
      </c>
      <c r="E74" s="322">
        <v>1</v>
      </c>
      <c r="F74" s="193">
        <f t="shared" si="23"/>
        <v>17.916666666666668</v>
      </c>
      <c r="G74" s="325">
        <v>6276.57</v>
      </c>
      <c r="H74" s="322">
        <v>0.5</v>
      </c>
      <c r="I74" s="193">
        <f t="shared" si="24"/>
        <v>8.9583333333333339</v>
      </c>
      <c r="J74" s="325">
        <v>3138.29</v>
      </c>
      <c r="O74" s="274">
        <f t="shared" si="25"/>
        <v>45078</v>
      </c>
      <c r="P74" s="278">
        <v>37.125</v>
      </c>
      <c r="Q74" s="278">
        <v>21.5</v>
      </c>
      <c r="R74" s="278">
        <v>5.5</v>
      </c>
      <c r="S74" s="278">
        <v>7.5</v>
      </c>
      <c r="T74" s="278"/>
      <c r="U74" s="278"/>
      <c r="V74" s="278"/>
      <c r="W74" s="278"/>
      <c r="X74" s="278"/>
      <c r="Y74" s="278"/>
      <c r="Z74" s="278"/>
      <c r="AA74" s="278"/>
      <c r="AB74" s="278"/>
      <c r="AC74" s="278"/>
      <c r="AD74" s="278"/>
      <c r="AE74" s="279">
        <f t="shared" si="26"/>
        <v>71.625</v>
      </c>
      <c r="AF74" s="281"/>
    </row>
    <row r="75" spans="2:33" outlineLevel="1" x14ac:dyDescent="0.25">
      <c r="B75" s="27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P2</v>
      </c>
      <c r="C75" s="273">
        <f>IF(C74&gt;0,C74+1,IF(DATE(YEAR('Basic project data'!$C$5),MONTH('Basic project data'!$C$5),1)=D75,1,0))</f>
        <v>16</v>
      </c>
      <c r="D75" s="274">
        <f t="shared" si="27"/>
        <v>45108</v>
      </c>
      <c r="E75" s="322">
        <v>1</v>
      </c>
      <c r="F75" s="193">
        <f t="shared" si="23"/>
        <v>17.916666666666668</v>
      </c>
      <c r="G75" s="325">
        <v>6276.57</v>
      </c>
      <c r="H75" s="322">
        <v>0.5</v>
      </c>
      <c r="I75" s="193">
        <f t="shared" si="24"/>
        <v>8.9583333333333339</v>
      </c>
      <c r="J75" s="325">
        <v>3138.29</v>
      </c>
      <c r="O75" s="274">
        <f t="shared" si="25"/>
        <v>45108</v>
      </c>
      <c r="P75" s="278">
        <v>43.7</v>
      </c>
      <c r="Q75" s="278">
        <v>10.75</v>
      </c>
      <c r="R75" s="278">
        <v>16.600000000000001</v>
      </c>
      <c r="S75" s="278">
        <v>6</v>
      </c>
      <c r="T75" s="278"/>
      <c r="U75" s="278"/>
      <c r="V75" s="278"/>
      <c r="W75" s="278"/>
      <c r="X75" s="278"/>
      <c r="Y75" s="278"/>
      <c r="Z75" s="278"/>
      <c r="AA75" s="278"/>
      <c r="AB75" s="278"/>
      <c r="AC75" s="278"/>
      <c r="AD75" s="278"/>
      <c r="AE75" s="279">
        <f t="shared" si="26"/>
        <v>77.050000000000011</v>
      </c>
      <c r="AF75" s="281"/>
    </row>
    <row r="76" spans="2:33" outlineLevel="1" x14ac:dyDescent="0.25">
      <c r="B76" s="27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P2</v>
      </c>
      <c r="C76" s="273">
        <f>IF(C75&gt;0,C75+1,IF(DATE(YEAR('Basic project data'!$C$5),MONTH('Basic project data'!$C$5),1)=D76,1,0))</f>
        <v>17</v>
      </c>
      <c r="D76" s="274">
        <f t="shared" si="27"/>
        <v>45139</v>
      </c>
      <c r="E76" s="322">
        <v>1</v>
      </c>
      <c r="F76" s="193">
        <f t="shared" si="23"/>
        <v>17.916666666666668</v>
      </c>
      <c r="G76" s="325">
        <v>6276.57</v>
      </c>
      <c r="H76" s="322">
        <v>0.5</v>
      </c>
      <c r="I76" s="193">
        <f t="shared" si="24"/>
        <v>8.9583333333333339</v>
      </c>
      <c r="J76" s="325">
        <v>3138.29</v>
      </c>
      <c r="O76" s="274">
        <f t="shared" si="25"/>
        <v>45139</v>
      </c>
      <c r="P76" s="278">
        <v>22.55</v>
      </c>
      <c r="Q76" s="278">
        <v>7.2</v>
      </c>
      <c r="R76" s="278">
        <v>6.1</v>
      </c>
      <c r="S76" s="278">
        <v>21.38</v>
      </c>
      <c r="T76" s="278"/>
      <c r="U76" s="278"/>
      <c r="V76" s="278"/>
      <c r="W76" s="278"/>
      <c r="X76" s="278"/>
      <c r="Y76" s="278"/>
      <c r="Z76" s="278"/>
      <c r="AA76" s="278"/>
      <c r="AB76" s="278"/>
      <c r="AC76" s="278"/>
      <c r="AD76" s="278"/>
      <c r="AE76" s="279">
        <f t="shared" si="26"/>
        <v>57.230000000000004</v>
      </c>
      <c r="AF76" s="281"/>
    </row>
    <row r="77" spans="2:33" outlineLevel="1" x14ac:dyDescent="0.25">
      <c r="B77" s="27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P2</v>
      </c>
      <c r="C77" s="273">
        <f>IF(C76&gt;0,C76+1,IF(DATE(YEAR('Basic project data'!$C$5),MONTH('Basic project data'!$C$5),1)=D77,1,0))</f>
        <v>18</v>
      </c>
      <c r="D77" s="274">
        <f t="shared" si="27"/>
        <v>45170</v>
      </c>
      <c r="E77" s="322">
        <v>1</v>
      </c>
      <c r="F77" s="193">
        <f t="shared" si="23"/>
        <v>17.916666666666668</v>
      </c>
      <c r="G77" s="325">
        <v>6276.57</v>
      </c>
      <c r="H77" s="322">
        <v>0.5</v>
      </c>
      <c r="I77" s="193">
        <f t="shared" si="24"/>
        <v>8.9583333333333339</v>
      </c>
      <c r="J77" s="325">
        <v>3138.29</v>
      </c>
      <c r="O77" s="274">
        <f t="shared" si="25"/>
        <v>45170</v>
      </c>
      <c r="P77" s="278">
        <v>37.125</v>
      </c>
      <c r="Q77" s="278">
        <v>12.5</v>
      </c>
      <c r="R77" s="278">
        <v>9.5</v>
      </c>
      <c r="S77" s="278">
        <v>18.829999999999998</v>
      </c>
      <c r="T77" s="278"/>
      <c r="U77" s="278"/>
      <c r="V77" s="278"/>
      <c r="W77" s="278"/>
      <c r="X77" s="278"/>
      <c r="Y77" s="278"/>
      <c r="Z77" s="278"/>
      <c r="AA77" s="278"/>
      <c r="AB77" s="278"/>
      <c r="AC77" s="278"/>
      <c r="AD77" s="278"/>
      <c r="AE77" s="279">
        <f t="shared" si="26"/>
        <v>77.954999999999998</v>
      </c>
      <c r="AF77" s="281"/>
    </row>
    <row r="78" spans="2:33" outlineLevel="1" x14ac:dyDescent="0.25">
      <c r="B78" s="27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P2</v>
      </c>
      <c r="C78" s="273">
        <f>IF(C77&gt;0,C77+1,IF(DATE(YEAR('Basic project data'!$C$5),MONTH('Basic project data'!$C$5),1)=D78,1,0))</f>
        <v>19</v>
      </c>
      <c r="D78" s="274">
        <f t="shared" si="27"/>
        <v>45200</v>
      </c>
      <c r="E78" s="322">
        <v>1</v>
      </c>
      <c r="F78" s="193">
        <f t="shared" si="23"/>
        <v>17.916666666666668</v>
      </c>
      <c r="G78" s="325">
        <v>6276.57</v>
      </c>
      <c r="H78" s="322">
        <v>0.5</v>
      </c>
      <c r="I78" s="193">
        <f t="shared" si="24"/>
        <v>8.9583333333333339</v>
      </c>
      <c r="J78" s="325">
        <v>3138.29</v>
      </c>
      <c r="O78" s="274">
        <f t="shared" si="25"/>
        <v>45200</v>
      </c>
      <c r="P78" s="278">
        <v>43.7</v>
      </c>
      <c r="Q78" s="278">
        <v>5.5</v>
      </c>
      <c r="R78" s="278">
        <v>18.600000000000001</v>
      </c>
      <c r="S78" s="278">
        <v>14.14</v>
      </c>
      <c r="T78" s="278"/>
      <c r="U78" s="278"/>
      <c r="V78" s="278"/>
      <c r="W78" s="278"/>
      <c r="X78" s="278"/>
      <c r="Y78" s="278"/>
      <c r="Z78" s="278"/>
      <c r="AA78" s="278"/>
      <c r="AB78" s="278"/>
      <c r="AC78" s="278"/>
      <c r="AD78" s="278"/>
      <c r="AE78" s="279">
        <f t="shared" si="26"/>
        <v>81.940000000000012</v>
      </c>
      <c r="AF78" s="281"/>
    </row>
    <row r="79" spans="2:33" outlineLevel="1" x14ac:dyDescent="0.25">
      <c r="B79" s="27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P2</v>
      </c>
      <c r="C79" s="273">
        <f>IF(C78&gt;0,C78+1,IF(DATE(YEAR('Basic project data'!$C$5),MONTH('Basic project data'!$C$5),1)=D79,1,0))</f>
        <v>20</v>
      </c>
      <c r="D79" s="274">
        <f t="shared" si="27"/>
        <v>45231</v>
      </c>
      <c r="E79" s="322">
        <v>1</v>
      </c>
      <c r="F79" s="193">
        <f t="shared" si="23"/>
        <v>17.916666666666668</v>
      </c>
      <c r="G79" s="325">
        <v>9193.2900000000009</v>
      </c>
      <c r="H79" s="322">
        <v>0.5</v>
      </c>
      <c r="I79" s="193">
        <f t="shared" si="24"/>
        <v>8.9583333333333339</v>
      </c>
      <c r="J79" s="325">
        <v>4596.6499999999996</v>
      </c>
      <c r="O79" s="274">
        <f t="shared" si="25"/>
        <v>45231</v>
      </c>
      <c r="P79" s="278">
        <v>45.6</v>
      </c>
      <c r="Q79" s="278">
        <v>8.75</v>
      </c>
      <c r="R79" s="278">
        <v>13.75</v>
      </c>
      <c r="S79" s="278">
        <v>5.625</v>
      </c>
      <c r="T79" s="278"/>
      <c r="U79" s="278"/>
      <c r="V79" s="278"/>
      <c r="W79" s="278"/>
      <c r="X79" s="278"/>
      <c r="Y79" s="278"/>
      <c r="Z79" s="278"/>
      <c r="AA79" s="278"/>
      <c r="AB79" s="278"/>
      <c r="AC79" s="278"/>
      <c r="AD79" s="278"/>
      <c r="AE79" s="279">
        <f t="shared" si="26"/>
        <v>73.724999999999994</v>
      </c>
      <c r="AF79" s="281"/>
    </row>
    <row r="80" spans="2:33" outlineLevel="1" x14ac:dyDescent="0.25">
      <c r="B80" s="27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P2</v>
      </c>
      <c r="C80" s="273">
        <f>IF(C79&gt;0,C79+1,IF(DATE(YEAR('Basic project data'!$C$5),MONTH('Basic project data'!$C$5),1)=D80,1,0))</f>
        <v>21</v>
      </c>
      <c r="D80" s="274">
        <f t="shared" si="27"/>
        <v>45261</v>
      </c>
      <c r="E80" s="322">
        <v>1</v>
      </c>
      <c r="F80" s="193">
        <f t="shared" si="23"/>
        <v>17.916666666666668</v>
      </c>
      <c r="G80" s="325">
        <v>6276.57</v>
      </c>
      <c r="H80" s="322">
        <v>0.5</v>
      </c>
      <c r="I80" s="193">
        <f t="shared" si="24"/>
        <v>8.9583333333333339</v>
      </c>
      <c r="J80" s="325">
        <v>3138.29</v>
      </c>
      <c r="O80" s="274">
        <f t="shared" si="25"/>
        <v>45261</v>
      </c>
      <c r="P80" s="278">
        <v>50.32</v>
      </c>
      <c r="Q80" s="278">
        <v>10.125</v>
      </c>
      <c r="R80" s="278">
        <v>15.5</v>
      </c>
      <c r="S80" s="278">
        <v>1</v>
      </c>
      <c r="T80" s="278"/>
      <c r="U80" s="278"/>
      <c r="V80" s="278"/>
      <c r="W80" s="278"/>
      <c r="X80" s="278"/>
      <c r="Y80" s="278"/>
      <c r="Z80" s="278"/>
      <c r="AA80" s="278"/>
      <c r="AB80" s="278"/>
      <c r="AC80" s="278"/>
      <c r="AD80" s="278"/>
      <c r="AE80" s="279">
        <f t="shared" si="26"/>
        <v>76.944999999999993</v>
      </c>
      <c r="AF80" s="281"/>
    </row>
    <row r="81" spans="2:32" ht="15.75" thickBot="1" x14ac:dyDescent="0.3">
      <c r="B81" s="282"/>
      <c r="C81" s="283"/>
      <c r="D81" s="284">
        <f>D80</f>
        <v>45261</v>
      </c>
      <c r="E81" s="285"/>
      <c r="F81" s="286">
        <f>SUM(F69:F80)</f>
        <v>214.99999999999997</v>
      </c>
      <c r="G81" s="287">
        <f>SUM(G69:G80)</f>
        <v>77752.140000000014</v>
      </c>
      <c r="H81" s="301"/>
      <c r="I81" s="286">
        <f>SUM(I69:I80)</f>
        <v>107.49999999999999</v>
      </c>
      <c r="J81" s="287">
        <f>SUM(J69:J80)</f>
        <v>38876.100000000006</v>
      </c>
      <c r="O81" s="284">
        <f t="shared" si="25"/>
        <v>45261</v>
      </c>
      <c r="P81" s="374">
        <f>SUM(P69:P80)</f>
        <v>497.79500000000002</v>
      </c>
      <c r="Q81" s="373">
        <f>SUM(Q69:Q80)</f>
        <v>118.5</v>
      </c>
      <c r="R81" s="373">
        <f>SUM(R69:R80)</f>
        <v>138.215</v>
      </c>
      <c r="S81" s="373">
        <f>SUM(S69:S80)</f>
        <v>135.89999999999998</v>
      </c>
      <c r="T81" s="373">
        <f>SUM(T69:T80)</f>
        <v>0</v>
      </c>
      <c r="U81" s="373">
        <f t="shared" ref="U81:AD81" si="28">SUM(U69:U80)</f>
        <v>0</v>
      </c>
      <c r="V81" s="373">
        <f t="shared" si="28"/>
        <v>0</v>
      </c>
      <c r="W81" s="373">
        <f t="shared" si="28"/>
        <v>0</v>
      </c>
      <c r="X81" s="373">
        <f t="shared" si="28"/>
        <v>0</v>
      </c>
      <c r="Y81" s="373">
        <f t="shared" si="28"/>
        <v>0</v>
      </c>
      <c r="Z81" s="373">
        <f t="shared" si="28"/>
        <v>0</v>
      </c>
      <c r="AA81" s="373">
        <f t="shared" si="28"/>
        <v>0</v>
      </c>
      <c r="AB81" s="373">
        <f t="shared" si="28"/>
        <v>0</v>
      </c>
      <c r="AC81" s="373">
        <f t="shared" si="28"/>
        <v>0</v>
      </c>
      <c r="AD81" s="373">
        <f t="shared" si="28"/>
        <v>0</v>
      </c>
      <c r="AE81" s="290">
        <f>SUM(AE69:AE80)</f>
        <v>890.41000000000008</v>
      </c>
      <c r="AF81" s="281"/>
    </row>
    <row r="82" spans="2:32" ht="28.5" customHeight="1" thickBot="1" x14ac:dyDescent="0.3">
      <c r="B82" s="18"/>
      <c r="C82" s="18"/>
      <c r="E82" s="280"/>
      <c r="F82" s="280"/>
      <c r="H82" s="280"/>
      <c r="I82" s="280"/>
      <c r="P82" s="378">
        <f>IFERROR(IF($K$2&lt;=69,P81/$I$2,IF($K$2&gt;=81,P81/$H$2,SUM(INDEX(P:P,80):INDEX(P:P,$K$2))/$I$2+SUM(INDEX(P:P,69):INDEX(P:P,69+$L$2-2))/$H$2)),0)</f>
        <v>59.261309523809523</v>
      </c>
      <c r="Q82" s="379">
        <f>IFERROR(IF($K$2&lt;=69,Q81/$I$2,IF($K$2&gt;=81,Q81/$H$2,SUM(INDEX(Q:Q,80):INDEX(Q:Q,$K$2))/$I$2+SUM(INDEX(Q:Q,69):INDEX(Q:Q,69+$L$2-2))/$H$2)),0)</f>
        <v>14.107142857142856</v>
      </c>
      <c r="R82" s="379">
        <f>IFERROR(IF($K$2&lt;=69,R81/$I$2,IF($K$2&gt;=81,R81/$H$2,SUM(INDEX(R:R,80):INDEX(R:R,$K$2))/$I$2+SUM(INDEX(R:R,69):INDEX(R:R,69+$L$2-2))/$H$2)),0)</f>
        <v>16.454166666666666</v>
      </c>
      <c r="S82" s="379">
        <f>IFERROR(IF($K$2&lt;=69,S81/$I$2,IF($K$2&gt;=81,S81/$H$2,SUM(INDEX(S:S,80):INDEX(S:S,$K$2))/$I$2+SUM(INDEX(S:S,69):INDEX(S:S,69+$L$2-2))/$H$2)),0)</f>
        <v>16.178571428571423</v>
      </c>
      <c r="T82" s="379">
        <f>IFERROR(IF($K$2&lt;=69,T81/$I$2,IF($K$2&gt;=81,T81/$H$2,SUM(INDEX(T:T,80):INDEX(T:T,$K$2))/$I$2+SUM(INDEX(T:T,69):INDEX(T:T,69+$L$2-2))/$H$2)),0)</f>
        <v>0</v>
      </c>
      <c r="U82" s="379">
        <f>IFERROR(IF($K$2&lt;=69,U81/$I$2,IF($K$2&gt;=81,U81/$H$2,SUM(INDEX(U:U,80):INDEX(U:U,$K$2))/$I$2+SUM(INDEX(U:U,69):INDEX(U:U,69+$L$2-2))/$H$2)),0)</f>
        <v>0</v>
      </c>
      <c r="V82" s="379">
        <f>IFERROR(IF($K$2&lt;=69,V81/$I$2,IF($K$2&gt;=81,V81/$H$2,SUM(INDEX(V:V,80):INDEX(V:V,$K$2))/$I$2+SUM(INDEX(V:V,69):INDEX(V:V,69+$L$2-2))/$H$2)),0)</f>
        <v>0</v>
      </c>
      <c r="W82" s="379">
        <f>IFERROR(IF($K$2&lt;=69,W81/$I$2,IF($K$2&gt;=81,W81/$H$2,SUM(INDEX(W:W,80):INDEX(W:W,$K$2))/$I$2+SUM(INDEX(W:W,69):INDEX(W:W,69+$L$2-2))/$H$2)),0)</f>
        <v>0</v>
      </c>
      <c r="X82" s="379">
        <f>IFERROR(IF($K$2&lt;=69,X81/$I$2,IF($K$2&gt;=81,X81/$H$2,SUM(INDEX(X:X,80):INDEX(X:X,$K$2))/$I$2+SUM(INDEX(X:X,69):INDEX(X:X,69+$L$2-2))/$H$2)),0)</f>
        <v>0</v>
      </c>
      <c r="Y82" s="379">
        <f>IFERROR(IF($K$2&lt;=69,Y81/$I$2,IF($K$2&gt;=81,Y81/$H$2,SUM(INDEX(Y:Y,80):INDEX(Y:Y,$K$2))/$I$2+SUM(INDEX(Y:Y,69):INDEX(Y:Y,69+$L$2-2))/$H$2)),0)</f>
        <v>0</v>
      </c>
      <c r="Z82" s="379">
        <f>IFERROR(IF($K$2&lt;=69,Z81/$I$2,IF($K$2&gt;=81,Z81/$H$2,SUM(INDEX(Z:Z,80):INDEX(Z:Z,$K$2))/$I$2+SUM(INDEX(Z:Z,69):INDEX(Z:Z,69+$L$2-2))/$H$2)),0)</f>
        <v>0</v>
      </c>
      <c r="AA82" s="379">
        <f>IFERROR(IF($K$2&lt;=69,AA81/$I$2,IF($K$2&gt;=81,AA81/$H$2,SUM(INDEX(AA:AA,80):INDEX(AA:AA,$K$2))/$I$2+SUM(INDEX(AA:AA,69):INDEX(AA:AA,69+$L$2-2))/$H$2)),0)</f>
        <v>0</v>
      </c>
      <c r="AB82" s="379">
        <f>IFERROR(IF($K$2&lt;=69,AB81/$I$2,IF($K$2&gt;=81,AB81/$H$2,SUM(INDEX(AB:AB,80):INDEX(AB:AB,$K$2))/$I$2+SUM(INDEX(AB:AB,69):INDEX(AB:AB,69+$L$2-2))/$H$2)),0)</f>
        <v>0</v>
      </c>
      <c r="AC82" s="379">
        <f>IFERROR(IF($K$2&lt;=69,AC81/$I$2,IF($K$2&gt;=81,AC81/$H$2,SUM(INDEX(AC:AC,80):INDEX(AC:AC,$K$2))/$I$2+SUM(INDEX(AC:AC,69):INDEX(AC:AC,69+$L$2-2))/$H$2)),0)</f>
        <v>0</v>
      </c>
      <c r="AD82" s="380">
        <f>IFERROR(IF($K$2&lt;=69,AD81/$I$2,IF($K$2&gt;=81,AD81/$H$2,SUM(INDEX(AD:AD,80):INDEX(AD:AD,$K$2))/$I$2+SUM(INDEX(AD:AD,69):INDEX(AD:AD,69+$L$2-2))/$H$2)),0)</f>
        <v>0</v>
      </c>
      <c r="AE82" s="371">
        <f t="shared" ref="AE82" si="29">SUM(P82:AD82)</f>
        <v>106.00119047619046</v>
      </c>
      <c r="AF82" s="291" t="s">
        <v>326</v>
      </c>
    </row>
    <row r="83" spans="2:32" ht="15.75" thickBot="1" x14ac:dyDescent="0.3">
      <c r="B83" s="18"/>
      <c r="C83" s="18"/>
      <c r="E83" s="280"/>
      <c r="F83" s="280"/>
      <c r="H83" s="280"/>
      <c r="I83" s="280"/>
      <c r="P83" s="376"/>
      <c r="Q83" s="376"/>
      <c r="R83" s="376"/>
      <c r="S83" s="376"/>
      <c r="T83" s="376"/>
      <c r="U83" s="377"/>
      <c r="V83" s="377"/>
      <c r="W83" s="377"/>
      <c r="X83" s="377"/>
      <c r="Y83" s="377"/>
      <c r="Z83" s="377"/>
      <c r="AA83" s="377"/>
      <c r="AB83" s="377"/>
      <c r="AC83" s="377"/>
      <c r="AD83" s="377"/>
      <c r="AE83" s="292"/>
      <c r="AF83" s="297"/>
    </row>
    <row r="84" spans="2:32" outlineLevel="1" x14ac:dyDescent="0.25">
      <c r="B84" s="27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P2</v>
      </c>
      <c r="C84" s="273">
        <f>IF(C80&gt;0,C80+1,IF(DATE(YEAR('Basic project data'!$C$5),MONTH('Basic project data'!$C$5),1)=D84,1,0))</f>
        <v>22</v>
      </c>
      <c r="D84" s="274">
        <f>DATE(YEAR(D80),MONTH(D80)+1,DAY(D80))</f>
        <v>45292</v>
      </c>
      <c r="E84" s="323">
        <v>1</v>
      </c>
      <c r="F84" s="299">
        <f t="shared" ref="F84:F95" si="30">215/12*E84</f>
        <v>17.916666666666668</v>
      </c>
      <c r="G84" s="326">
        <v>6276.57</v>
      </c>
      <c r="H84" s="323">
        <v>0.5</v>
      </c>
      <c r="I84" s="299">
        <f t="shared" ref="I84:I95" si="31">215/12*H84</f>
        <v>8.9583333333333339</v>
      </c>
      <c r="J84" s="342">
        <v>3138.29</v>
      </c>
      <c r="O84" s="274">
        <f t="shared" ref="O84:O96" si="32">D84</f>
        <v>45292</v>
      </c>
      <c r="P84" s="278">
        <v>45.6</v>
      </c>
      <c r="Q84" s="278">
        <v>18.5</v>
      </c>
      <c r="R84" s="278">
        <v>8</v>
      </c>
      <c r="S84" s="278">
        <v>5.625</v>
      </c>
      <c r="T84" s="278"/>
      <c r="U84" s="334"/>
      <c r="V84" s="278"/>
      <c r="W84" s="278"/>
      <c r="X84" s="278"/>
      <c r="Y84" s="278"/>
      <c r="Z84" s="278"/>
      <c r="AA84" s="278"/>
      <c r="AB84" s="278"/>
      <c r="AC84" s="278"/>
      <c r="AD84" s="278"/>
      <c r="AE84" s="279">
        <f t="shared" ref="AE84:AE95" si="33">SUM(P84:AD84)</f>
        <v>77.724999999999994</v>
      </c>
      <c r="AF84" s="281"/>
    </row>
    <row r="85" spans="2:32" outlineLevel="1" x14ac:dyDescent="0.25">
      <c r="B85" s="27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P2</v>
      </c>
      <c r="C85" s="273">
        <f>IF(C84&gt;0,C84+1,IF(DATE(YEAR('Basic project data'!$C$5),MONTH('Basic project data'!$C$5),1)=D85,1,0))</f>
        <v>23</v>
      </c>
      <c r="D85" s="274">
        <f t="shared" ref="D85:D95" si="34">DATE(YEAR(D84),MONTH(D84)+1,DAY(D84))</f>
        <v>45323</v>
      </c>
      <c r="E85" s="322">
        <v>1</v>
      </c>
      <c r="F85" s="193">
        <f t="shared" si="30"/>
        <v>17.916666666666668</v>
      </c>
      <c r="G85" s="325">
        <v>6276.57</v>
      </c>
      <c r="H85" s="322">
        <v>0.5</v>
      </c>
      <c r="I85" s="193">
        <f t="shared" si="31"/>
        <v>8.9583333333333339</v>
      </c>
      <c r="J85" s="342">
        <v>3138.29</v>
      </c>
      <c r="O85" s="274">
        <f t="shared" si="32"/>
        <v>45323</v>
      </c>
      <c r="P85" s="278">
        <v>54.375</v>
      </c>
      <c r="Q85" s="278">
        <v>7.2</v>
      </c>
      <c r="R85" s="278">
        <v>6.5</v>
      </c>
      <c r="S85" s="278">
        <v>8.5</v>
      </c>
      <c r="T85" s="278"/>
      <c r="U85" s="334"/>
      <c r="V85" s="278"/>
      <c r="W85" s="278"/>
      <c r="X85" s="278"/>
      <c r="Y85" s="278"/>
      <c r="Z85" s="278"/>
      <c r="AA85" s="278"/>
      <c r="AB85" s="278"/>
      <c r="AC85" s="278"/>
      <c r="AD85" s="278"/>
      <c r="AE85" s="279">
        <f t="shared" si="33"/>
        <v>76.575000000000003</v>
      </c>
      <c r="AF85" s="281"/>
    </row>
    <row r="86" spans="2:32" outlineLevel="1" x14ac:dyDescent="0.25">
      <c r="B86" s="27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P2</v>
      </c>
      <c r="C86" s="273">
        <f>IF(C85&gt;0,C85+1,IF(DATE(YEAR('Basic project data'!$C$5),MONTH('Basic project data'!$C$5),1)=D86,1,0))</f>
        <v>24</v>
      </c>
      <c r="D86" s="274">
        <f t="shared" si="34"/>
        <v>45352</v>
      </c>
      <c r="E86" s="322">
        <v>1</v>
      </c>
      <c r="F86" s="193">
        <f t="shared" si="30"/>
        <v>17.916666666666668</v>
      </c>
      <c r="G86" s="325">
        <v>6276.57</v>
      </c>
      <c r="H86" s="322">
        <v>0.5</v>
      </c>
      <c r="I86" s="193">
        <f t="shared" si="31"/>
        <v>8.9583333333333339</v>
      </c>
      <c r="J86" s="342">
        <v>3138.29</v>
      </c>
      <c r="O86" s="274">
        <f t="shared" si="32"/>
        <v>45352</v>
      </c>
      <c r="P86" s="278">
        <v>23.43</v>
      </c>
      <c r="Q86" s="278">
        <v>8.75</v>
      </c>
      <c r="R86" s="278">
        <v>15.7</v>
      </c>
      <c r="S86" s="278">
        <v>12</v>
      </c>
      <c r="T86" s="278">
        <v>12.1</v>
      </c>
      <c r="U86" s="334"/>
      <c r="V86" s="278"/>
      <c r="W86" s="278"/>
      <c r="X86" s="278"/>
      <c r="Y86" s="278"/>
      <c r="Z86" s="278"/>
      <c r="AA86" s="278"/>
      <c r="AB86" s="278"/>
      <c r="AC86" s="278"/>
      <c r="AD86" s="278"/>
      <c r="AE86" s="279">
        <f t="shared" si="33"/>
        <v>71.97999999999999</v>
      </c>
      <c r="AF86" s="281"/>
    </row>
    <row r="87" spans="2:32" outlineLevel="1" x14ac:dyDescent="0.25">
      <c r="B87" s="27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P2</v>
      </c>
      <c r="C87" s="273">
        <f>IF(C86&gt;0,C86+1,IF(DATE(YEAR('Basic project data'!$C$5),MONTH('Basic project data'!$C$5),1)=D87,1,0))</f>
        <v>25</v>
      </c>
      <c r="D87" s="274">
        <f t="shared" si="34"/>
        <v>45383</v>
      </c>
      <c r="E87" s="322">
        <v>1</v>
      </c>
      <c r="F87" s="193">
        <f t="shared" si="30"/>
        <v>17.916666666666668</v>
      </c>
      <c r="G87" s="325">
        <v>6276.57</v>
      </c>
      <c r="H87" s="322">
        <v>0.5</v>
      </c>
      <c r="I87" s="193">
        <f t="shared" si="31"/>
        <v>8.9583333333333339</v>
      </c>
      <c r="J87" s="342">
        <v>3138.29</v>
      </c>
      <c r="O87" s="274">
        <f t="shared" si="32"/>
        <v>45383</v>
      </c>
      <c r="P87" s="278"/>
      <c r="Q87" s="278">
        <v>37.125</v>
      </c>
      <c r="R87" s="278">
        <v>21.5</v>
      </c>
      <c r="S87" s="278"/>
      <c r="T87" s="278">
        <v>11.25</v>
      </c>
      <c r="U87" s="334"/>
      <c r="V87" s="278"/>
      <c r="W87" s="278"/>
      <c r="X87" s="278"/>
      <c r="Y87" s="278"/>
      <c r="Z87" s="278"/>
      <c r="AA87" s="278"/>
      <c r="AB87" s="278"/>
      <c r="AC87" s="278"/>
      <c r="AD87" s="278"/>
      <c r="AE87" s="279">
        <f t="shared" si="33"/>
        <v>69.875</v>
      </c>
      <c r="AF87" s="281"/>
    </row>
    <row r="88" spans="2:32" outlineLevel="1" x14ac:dyDescent="0.25">
      <c r="B88" s="27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P2</v>
      </c>
      <c r="C88" s="273">
        <f>IF(C87&gt;0,C87+1,IF(DATE(YEAR('Basic project data'!$C$5),MONTH('Basic project data'!$C$5),1)=D88,1,0))</f>
        <v>26</v>
      </c>
      <c r="D88" s="274">
        <f t="shared" si="34"/>
        <v>45413</v>
      </c>
      <c r="E88" s="322">
        <v>1</v>
      </c>
      <c r="F88" s="193">
        <f t="shared" si="30"/>
        <v>17.916666666666668</v>
      </c>
      <c r="G88" s="325">
        <v>6276.57</v>
      </c>
      <c r="H88" s="322">
        <v>0.5</v>
      </c>
      <c r="I88" s="193">
        <f t="shared" si="31"/>
        <v>8.9583333333333339</v>
      </c>
      <c r="J88" s="342">
        <v>3138.29</v>
      </c>
      <c r="O88" s="274">
        <f t="shared" si="32"/>
        <v>45413</v>
      </c>
      <c r="P88" s="278"/>
      <c r="Q88" s="278">
        <v>43.7</v>
      </c>
      <c r="R88" s="278">
        <v>10.75</v>
      </c>
      <c r="S88" s="278"/>
      <c r="T88" s="278">
        <v>17</v>
      </c>
      <c r="U88" s="334"/>
      <c r="V88" s="278"/>
      <c r="W88" s="278"/>
      <c r="X88" s="278"/>
      <c r="Y88" s="278"/>
      <c r="Z88" s="278"/>
      <c r="AA88" s="278"/>
      <c r="AB88" s="278"/>
      <c r="AC88" s="278"/>
      <c r="AD88" s="278"/>
      <c r="AE88" s="279">
        <f t="shared" si="33"/>
        <v>71.45</v>
      </c>
      <c r="AF88" s="281"/>
    </row>
    <row r="89" spans="2:32" outlineLevel="1" x14ac:dyDescent="0.25">
      <c r="B89" s="27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P2</v>
      </c>
      <c r="C89" s="273">
        <f>IF(C88&gt;0,C88+1,IF(DATE(YEAR('Basic project data'!$C$5),MONTH('Basic project data'!$C$5),1)=D89,1,0))</f>
        <v>27</v>
      </c>
      <c r="D89" s="274">
        <f t="shared" si="34"/>
        <v>45444</v>
      </c>
      <c r="E89" s="322">
        <v>1</v>
      </c>
      <c r="F89" s="193">
        <f t="shared" si="30"/>
        <v>17.916666666666668</v>
      </c>
      <c r="G89" s="325">
        <v>6276.57</v>
      </c>
      <c r="H89" s="322">
        <v>0.5</v>
      </c>
      <c r="I89" s="193">
        <f t="shared" si="31"/>
        <v>8.9583333333333339</v>
      </c>
      <c r="J89" s="342">
        <v>3138.29</v>
      </c>
      <c r="O89" s="274">
        <f t="shared" si="32"/>
        <v>45444</v>
      </c>
      <c r="P89" s="278"/>
      <c r="Q89" s="278">
        <v>22.55</v>
      </c>
      <c r="R89" s="278">
        <v>37.200000000000003</v>
      </c>
      <c r="S89" s="278"/>
      <c r="T89" s="278">
        <v>17.43</v>
      </c>
      <c r="U89" s="334"/>
      <c r="V89" s="278"/>
      <c r="W89" s="278"/>
      <c r="X89" s="278"/>
      <c r="Y89" s="278"/>
      <c r="Z89" s="278"/>
      <c r="AA89" s="278"/>
      <c r="AB89" s="278"/>
      <c r="AC89" s="278"/>
      <c r="AD89" s="278"/>
      <c r="AE89" s="279">
        <f t="shared" si="33"/>
        <v>77.180000000000007</v>
      </c>
      <c r="AF89" s="281"/>
    </row>
    <row r="90" spans="2:32" outlineLevel="1" x14ac:dyDescent="0.25">
      <c r="B90" s="27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P2</v>
      </c>
      <c r="C90" s="273">
        <f>IF(C89&gt;0,C89+1,IF(DATE(YEAR('Basic project data'!$C$5),MONTH('Basic project data'!$C$5),1)=D90,1,0))</f>
        <v>28</v>
      </c>
      <c r="D90" s="274">
        <f t="shared" si="34"/>
        <v>45474</v>
      </c>
      <c r="E90" s="322">
        <v>1</v>
      </c>
      <c r="F90" s="193">
        <f t="shared" si="30"/>
        <v>17.916666666666668</v>
      </c>
      <c r="G90" s="325">
        <v>6276.57</v>
      </c>
      <c r="H90" s="322">
        <v>0.5</v>
      </c>
      <c r="I90" s="193">
        <f t="shared" si="31"/>
        <v>8.9583333333333339</v>
      </c>
      <c r="J90" s="342">
        <v>3138.29</v>
      </c>
      <c r="O90" s="274">
        <f t="shared" si="32"/>
        <v>45474</v>
      </c>
      <c r="P90" s="278"/>
      <c r="Q90" s="278">
        <v>37.125</v>
      </c>
      <c r="R90" s="278">
        <v>28.56</v>
      </c>
      <c r="S90" s="278"/>
      <c r="T90" s="278">
        <v>12.25</v>
      </c>
      <c r="U90" s="334"/>
      <c r="V90" s="278"/>
      <c r="W90" s="278"/>
      <c r="X90" s="278"/>
      <c r="Y90" s="278"/>
      <c r="Z90" s="278"/>
      <c r="AA90" s="278"/>
      <c r="AB90" s="278"/>
      <c r="AC90" s="278"/>
      <c r="AD90" s="278"/>
      <c r="AE90" s="279">
        <f t="shared" si="33"/>
        <v>77.935000000000002</v>
      </c>
      <c r="AF90" s="281"/>
    </row>
    <row r="91" spans="2:32" outlineLevel="1" x14ac:dyDescent="0.25">
      <c r="B91" s="27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P2</v>
      </c>
      <c r="C91" s="273">
        <f>IF(C90&gt;0,C90+1,IF(DATE(YEAR('Basic project data'!$C$5),MONTH('Basic project data'!$C$5),1)=D91,1,0))</f>
        <v>29</v>
      </c>
      <c r="D91" s="274">
        <f t="shared" si="34"/>
        <v>45505</v>
      </c>
      <c r="E91" s="322">
        <v>1</v>
      </c>
      <c r="F91" s="193">
        <f t="shared" si="30"/>
        <v>17.916666666666668</v>
      </c>
      <c r="G91" s="325">
        <v>6276.57</v>
      </c>
      <c r="H91" s="322">
        <v>0.5</v>
      </c>
      <c r="I91" s="193">
        <f t="shared" si="31"/>
        <v>8.9583333333333339</v>
      </c>
      <c r="J91" s="342">
        <v>3138.29</v>
      </c>
      <c r="O91" s="274">
        <f t="shared" si="32"/>
        <v>45505</v>
      </c>
      <c r="P91" s="278"/>
      <c r="Q91" s="278">
        <v>6.1</v>
      </c>
      <c r="R91" s="278">
        <v>53.74</v>
      </c>
      <c r="S91" s="278"/>
      <c r="T91" s="278">
        <v>23</v>
      </c>
      <c r="U91" s="334"/>
      <c r="V91" s="278"/>
      <c r="W91" s="278"/>
      <c r="X91" s="278"/>
      <c r="Y91" s="278"/>
      <c r="Z91" s="278"/>
      <c r="AA91" s="278"/>
      <c r="AB91" s="278"/>
      <c r="AC91" s="278"/>
      <c r="AD91" s="278"/>
      <c r="AE91" s="279">
        <f t="shared" si="33"/>
        <v>82.84</v>
      </c>
      <c r="AF91" s="281"/>
    </row>
    <row r="92" spans="2:32" outlineLevel="1" x14ac:dyDescent="0.25">
      <c r="B92" s="27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P2</v>
      </c>
      <c r="C92" s="273">
        <f>IF(C91&gt;0,C91+1,IF(DATE(YEAR('Basic project data'!$C$5),MONTH('Basic project data'!$C$5),1)=D92,1,0))</f>
        <v>30</v>
      </c>
      <c r="D92" s="274">
        <f t="shared" si="34"/>
        <v>45536</v>
      </c>
      <c r="E92" s="322">
        <v>1</v>
      </c>
      <c r="F92" s="193">
        <f t="shared" si="30"/>
        <v>17.916666666666668</v>
      </c>
      <c r="G92" s="325">
        <v>6276.57</v>
      </c>
      <c r="H92" s="322">
        <v>0.5</v>
      </c>
      <c r="I92" s="193">
        <f t="shared" si="31"/>
        <v>8.9583333333333339</v>
      </c>
      <c r="J92" s="342">
        <v>3138.29</v>
      </c>
      <c r="O92" s="274">
        <f t="shared" si="32"/>
        <v>45536</v>
      </c>
      <c r="P92" s="278"/>
      <c r="Q92" s="278">
        <v>9.5</v>
      </c>
      <c r="R92" s="278">
        <v>10.75</v>
      </c>
      <c r="S92" s="278"/>
      <c r="T92" s="278">
        <v>43.5</v>
      </c>
      <c r="U92" s="334"/>
      <c r="V92" s="278"/>
      <c r="W92" s="278"/>
      <c r="X92" s="278"/>
      <c r="Y92" s="278"/>
      <c r="Z92" s="278"/>
      <c r="AA92" s="278"/>
      <c r="AB92" s="278"/>
      <c r="AC92" s="278"/>
      <c r="AD92" s="278"/>
      <c r="AE92" s="279">
        <f t="shared" si="33"/>
        <v>63.75</v>
      </c>
      <c r="AF92" s="281"/>
    </row>
    <row r="93" spans="2:32" outlineLevel="1" x14ac:dyDescent="0.25">
      <c r="B93" s="27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P2</v>
      </c>
      <c r="C93" s="273">
        <f>IF(C92&gt;0,C92+1,IF(DATE(YEAR('Basic project data'!$C$5),MONTH('Basic project data'!$C$5),1)=D93,1,0))</f>
        <v>31</v>
      </c>
      <c r="D93" s="274">
        <f t="shared" si="34"/>
        <v>45566</v>
      </c>
      <c r="E93" s="322">
        <v>1</v>
      </c>
      <c r="F93" s="193">
        <f t="shared" si="30"/>
        <v>17.916666666666668</v>
      </c>
      <c r="G93" s="325">
        <v>6276.57</v>
      </c>
      <c r="H93" s="322">
        <v>0.5</v>
      </c>
      <c r="I93" s="193">
        <f t="shared" si="31"/>
        <v>8.9583333333333339</v>
      </c>
      <c r="J93" s="342">
        <v>3138.29</v>
      </c>
      <c r="O93" s="274">
        <f t="shared" si="32"/>
        <v>45566</v>
      </c>
      <c r="P93" s="278"/>
      <c r="Q93" s="278">
        <v>18.600000000000001</v>
      </c>
      <c r="R93" s="278">
        <v>26.1</v>
      </c>
      <c r="S93" s="278"/>
      <c r="T93" s="278">
        <v>23.5</v>
      </c>
      <c r="U93" s="334"/>
      <c r="V93" s="278"/>
      <c r="W93" s="278"/>
      <c r="X93" s="278"/>
      <c r="Y93" s="278"/>
      <c r="Z93" s="278"/>
      <c r="AA93" s="278"/>
      <c r="AB93" s="278"/>
      <c r="AC93" s="278"/>
      <c r="AD93" s="278"/>
      <c r="AE93" s="279">
        <f t="shared" si="33"/>
        <v>68.2</v>
      </c>
      <c r="AF93" s="281"/>
    </row>
    <row r="94" spans="2:32" outlineLevel="1" x14ac:dyDescent="0.25">
      <c r="B94" s="27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P2</v>
      </c>
      <c r="C94" s="273">
        <f>IF(C93&gt;0,C93+1,IF(DATE(YEAR('Basic project data'!$C$5),MONTH('Basic project data'!$C$5),1)=D94,1,0))</f>
        <v>32</v>
      </c>
      <c r="D94" s="274">
        <f t="shared" si="34"/>
        <v>45597</v>
      </c>
      <c r="E94" s="322">
        <v>1</v>
      </c>
      <c r="F94" s="193">
        <f t="shared" si="30"/>
        <v>17.916666666666668</v>
      </c>
      <c r="G94" s="325">
        <v>9481.9509724406289</v>
      </c>
      <c r="H94" s="322">
        <v>0.5</v>
      </c>
      <c r="I94" s="193">
        <f t="shared" si="31"/>
        <v>8.9583333333333339</v>
      </c>
      <c r="J94" s="342">
        <v>4740.9799999999996</v>
      </c>
      <c r="O94" s="274">
        <f t="shared" si="32"/>
        <v>45597</v>
      </c>
      <c r="P94" s="278"/>
      <c r="Q94" s="278">
        <v>13.75</v>
      </c>
      <c r="R94" s="278">
        <v>15.63</v>
      </c>
      <c r="S94" s="278"/>
      <c r="T94" s="278">
        <v>44</v>
      </c>
      <c r="U94" s="334"/>
      <c r="V94" s="278"/>
      <c r="W94" s="278"/>
      <c r="X94" s="278"/>
      <c r="Y94" s="278"/>
      <c r="Z94" s="278"/>
      <c r="AA94" s="278"/>
      <c r="AB94" s="278"/>
      <c r="AC94" s="278"/>
      <c r="AD94" s="278"/>
      <c r="AE94" s="279">
        <f t="shared" si="33"/>
        <v>73.38</v>
      </c>
      <c r="AF94" s="281"/>
    </row>
    <row r="95" spans="2:32" outlineLevel="1" x14ac:dyDescent="0.25">
      <c r="B95" s="27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P2</v>
      </c>
      <c r="C95" s="273">
        <f>IF(C94&gt;0,C94+1,IF(DATE(YEAR('Basic project data'!$C$5),MONTH('Basic project data'!$C$5),1)=D95,1,0))</f>
        <v>33</v>
      </c>
      <c r="D95" s="274">
        <f t="shared" si="34"/>
        <v>45627</v>
      </c>
      <c r="E95" s="322">
        <v>1</v>
      </c>
      <c r="F95" s="193">
        <f t="shared" si="30"/>
        <v>17.916666666666668</v>
      </c>
      <c r="G95" s="325">
        <v>6518.1487402492803</v>
      </c>
      <c r="H95" s="322">
        <v>0.5</v>
      </c>
      <c r="I95" s="193">
        <f t="shared" si="31"/>
        <v>8.9583333333333339</v>
      </c>
      <c r="J95" s="342">
        <v>3259.07</v>
      </c>
      <c r="O95" s="274">
        <f t="shared" si="32"/>
        <v>45627</v>
      </c>
      <c r="P95" s="278"/>
      <c r="Q95" s="278">
        <v>5.5</v>
      </c>
      <c r="R95" s="278">
        <v>8</v>
      </c>
      <c r="S95" s="278"/>
      <c r="T95" s="278">
        <v>37.979999999999997</v>
      </c>
      <c r="U95" s="334"/>
      <c r="V95" s="278"/>
      <c r="W95" s="278"/>
      <c r="X95" s="278"/>
      <c r="Y95" s="278"/>
      <c r="Z95" s="278"/>
      <c r="AA95" s="278"/>
      <c r="AB95" s="278"/>
      <c r="AC95" s="278"/>
      <c r="AD95" s="278"/>
      <c r="AE95" s="279">
        <f t="shared" si="33"/>
        <v>51.48</v>
      </c>
      <c r="AF95" s="281"/>
    </row>
    <row r="96" spans="2:32" ht="15.75" thickBot="1" x14ac:dyDescent="0.3">
      <c r="B96" s="282"/>
      <c r="C96" s="283"/>
      <c r="D96" s="284">
        <f>D95</f>
        <v>45627</v>
      </c>
      <c r="E96" s="285"/>
      <c r="F96" s="286">
        <f>SUM(F84:F95)</f>
        <v>214.99999999999997</v>
      </c>
      <c r="G96" s="287">
        <f>SUM(G84:G95)</f>
        <v>78765.799712689899</v>
      </c>
      <c r="H96" s="301"/>
      <c r="I96" s="286">
        <f>SUM(I84:I95)</f>
        <v>107.49999999999999</v>
      </c>
      <c r="J96" s="287">
        <f>SUM(J84:J95)</f>
        <v>39382.950000000004</v>
      </c>
      <c r="O96" s="284">
        <f t="shared" si="32"/>
        <v>45627</v>
      </c>
      <c r="P96" s="374">
        <f>SUM(P84:P95)</f>
        <v>123.405</v>
      </c>
      <c r="Q96" s="373">
        <f>SUM(Q84:Q95)</f>
        <v>228.4</v>
      </c>
      <c r="R96" s="373">
        <f>SUM(R84:R95)</f>
        <v>242.43</v>
      </c>
      <c r="S96" s="373">
        <f>SUM(S84:S95)</f>
        <v>26.125</v>
      </c>
      <c r="T96" s="373">
        <f>SUM(T84:T95)</f>
        <v>242.01</v>
      </c>
      <c r="U96" s="375">
        <f t="shared" ref="U96:AD96" si="35">SUM(U84:U95)</f>
        <v>0</v>
      </c>
      <c r="V96" s="373">
        <f t="shared" si="35"/>
        <v>0</v>
      </c>
      <c r="W96" s="373">
        <f t="shared" si="35"/>
        <v>0</v>
      </c>
      <c r="X96" s="373">
        <f t="shared" si="35"/>
        <v>0</v>
      </c>
      <c r="Y96" s="373">
        <f t="shared" si="35"/>
        <v>0</v>
      </c>
      <c r="Z96" s="373">
        <f t="shared" si="35"/>
        <v>0</v>
      </c>
      <c r="AA96" s="373">
        <f t="shared" si="35"/>
        <v>0</v>
      </c>
      <c r="AB96" s="373">
        <f t="shared" si="35"/>
        <v>0</v>
      </c>
      <c r="AC96" s="373">
        <f t="shared" si="35"/>
        <v>0</v>
      </c>
      <c r="AD96" s="373">
        <f t="shared" si="35"/>
        <v>0</v>
      </c>
      <c r="AE96" s="290">
        <f>SUM(AE84:AE95)</f>
        <v>862.37000000000012</v>
      </c>
      <c r="AF96" s="281"/>
    </row>
    <row r="97" spans="2:32" ht="28.5" customHeight="1" thickBot="1" x14ac:dyDescent="0.3">
      <c r="B97" s="18"/>
      <c r="C97" s="18"/>
      <c r="E97" s="280"/>
      <c r="F97" s="280"/>
      <c r="H97" s="280"/>
      <c r="I97" s="280"/>
      <c r="P97" s="378">
        <f>IFERROR(IF($K$2&lt;=84,P96/$I$2,IF($K$2&gt;=96,P96/$H$2,SUM(INDEX(P:P,95):INDEX(P:P,$K$2))/$I$2+SUM(INDEX(P:P,84):INDEX(P:P,84+$L$2-2))/$H$2)),0)</f>
        <v>15.425625</v>
      </c>
      <c r="Q97" s="379">
        <f>IFERROR(IF($K$2&lt;=84,Q96/$I$2,IF($K$2&gt;=96,Q96/$H$2,SUM(INDEX(Q:Q,95):INDEX(Q:Q,$K$2))/$I$2+SUM(INDEX(Q:Q,84):INDEX(Q:Q,84+$L$2-2))/$H$2)),0)</f>
        <v>28.55</v>
      </c>
      <c r="R97" s="379">
        <f>IFERROR(IF($K$2&lt;=84,R96/$I$2,IF($K$2&gt;=96,R96/$H$2,SUM(INDEX(R:R,95):INDEX(R:R,$K$2))/$I$2+SUM(INDEX(R:R,84):INDEX(R:R,84+$L$2-2))/$H$2)),0)</f>
        <v>30.303750000000001</v>
      </c>
      <c r="S97" s="379">
        <f>IFERROR(IF($K$2&lt;=84,S96/$I$2,IF($K$2&gt;=96,S96/$H$2,SUM(INDEX(S:S,95):INDEX(S:S,$K$2))/$I$2+SUM(INDEX(S:S,84):INDEX(S:S,84+$L$2-2))/$H$2)),0)</f>
        <v>3.265625</v>
      </c>
      <c r="T97" s="379">
        <f>IFERROR(IF($K$2&lt;=84,T96/$I$2,IF($K$2&gt;=96,T96/$H$2,SUM(INDEX(T:T,95):INDEX(T:T,$K$2))/$I$2+SUM(INDEX(T:T,84):INDEX(T:T,84+$L$2-2))/$H$2)),0)</f>
        <v>30.251249999999999</v>
      </c>
      <c r="U97" s="379">
        <f>IFERROR(IF($K$2&lt;=84,U96/$I$2,IF($K$2&gt;=96,U96/$H$2,SUM(INDEX(U:U,95):INDEX(U:U,$K$2))/$I$2+SUM(INDEX(U:U,84):INDEX(U:U,84+$L$2-2))/$H$2)),0)</f>
        <v>0</v>
      </c>
      <c r="V97" s="379">
        <f>IFERROR(IF($K$2&lt;=84,V96/$I$2,IF($K$2&gt;=96,V96/$H$2,SUM(INDEX(V:V,95):INDEX(V:V,$K$2))/$I$2+SUM(INDEX(V:V,84):INDEX(V:V,84+$L$2-2))/$H$2)),0)</f>
        <v>0</v>
      </c>
      <c r="W97" s="379">
        <f>IFERROR(IF($K$2&lt;=84,W96/$I$2,IF($K$2&gt;=96,W96/$H$2,SUM(INDEX(W:W,95):INDEX(W:W,$K$2))/$I$2+SUM(INDEX(W:W,84):INDEX(W:W,84+$L$2-2))/$H$2)),0)</f>
        <v>0</v>
      </c>
      <c r="X97" s="379">
        <f>IFERROR(IF($K$2&lt;=84,X96/$I$2,IF($K$2&gt;=96,X96/$H$2,SUM(INDEX(X:X,95):INDEX(X:X,$K$2))/$I$2+SUM(INDEX(X:X,84):INDEX(X:X,84+$L$2-2))/$H$2)),0)</f>
        <v>0</v>
      </c>
      <c r="Y97" s="379">
        <f>IFERROR(IF($K$2&lt;=84,Y96/$I$2,IF($K$2&gt;=96,Y96/$H$2,SUM(INDEX(Y:Y,95):INDEX(Y:Y,$K$2))/$I$2+SUM(INDEX(Y:Y,84):INDEX(Y:Y,84+$L$2-2))/$H$2)),0)</f>
        <v>0</v>
      </c>
      <c r="Z97" s="379">
        <f>IFERROR(IF($K$2&lt;=84,Z96/$I$2,IF($K$2&gt;=96,Z96/$H$2,SUM(INDEX(Z:Z,95):INDEX(Z:Z,$K$2))/$I$2+SUM(INDEX(Z:Z,84):INDEX(Z:Z,84+$L$2-2))/$H$2)),0)</f>
        <v>0</v>
      </c>
      <c r="AA97" s="379">
        <f>IFERROR(IF($K$2&lt;=84,AA96/$I$2,IF($K$2&gt;=96,AA96/$H$2,SUM(INDEX(AA:AA,95):INDEX(AA:AA,$K$2))/$I$2+SUM(INDEX(AA:AA,84):INDEX(AA:AA,84+$L$2-2))/$H$2)),0)</f>
        <v>0</v>
      </c>
      <c r="AB97" s="379">
        <f>IFERROR(IF($K$2&lt;=84,AB96/$I$2,IF($K$2&gt;=96,AB96/$H$2,SUM(INDEX(AB:AB,95):INDEX(AB:AB,$K$2))/$I$2+SUM(INDEX(AB:AB,84):INDEX(AB:AB,84+$L$2-2))/$H$2)),0)</f>
        <v>0</v>
      </c>
      <c r="AC97" s="379">
        <f>IFERROR(IF($K$2&lt;=84,AC96/$I$2,IF($K$2&gt;=96,AC96/$H$2,SUM(INDEX(AC:AC,95):INDEX(AC:AC,$K$2))/$I$2+SUM(INDEX(AC:AC,84):INDEX(AC:AC,84+$L$2-2))/$H$2)),0)</f>
        <v>0</v>
      </c>
      <c r="AD97" s="380">
        <f>IFERROR(IF($K$2&lt;=84,AD96/$I$2,IF($K$2&gt;=96,AD96/$H$2,SUM(INDEX(AD:AD,95):INDEX(AD:AD,$K$2))/$I$2+SUM(INDEX(AD:AD,84):INDEX(AD:AD,84+$L$2-2))/$H$2)),0)</f>
        <v>0</v>
      </c>
      <c r="AE97" s="371">
        <f t="shared" ref="AE97" si="36">SUM(P97:AD97)</f>
        <v>107.79625</v>
      </c>
      <c r="AF97" s="291" t="s">
        <v>326</v>
      </c>
    </row>
    <row r="98" spans="2:32" ht="15.75" thickBot="1" x14ac:dyDescent="0.3">
      <c r="B98" s="18"/>
      <c r="C98" s="18"/>
      <c r="E98" s="280"/>
      <c r="F98" s="280"/>
      <c r="H98" s="280"/>
      <c r="I98" s="280"/>
      <c r="P98" s="376"/>
      <c r="Q98" s="376"/>
      <c r="R98" s="376"/>
      <c r="S98" s="376"/>
      <c r="T98" s="376"/>
      <c r="U98" s="377"/>
      <c r="V98" s="377"/>
      <c r="W98" s="377"/>
      <c r="X98" s="377"/>
      <c r="Y98" s="377"/>
      <c r="Z98" s="377"/>
      <c r="AA98" s="377"/>
      <c r="AB98" s="377"/>
      <c r="AC98" s="377"/>
      <c r="AD98" s="377"/>
      <c r="AE98" s="292"/>
      <c r="AF98" s="297"/>
    </row>
    <row r="99" spans="2:32" outlineLevel="1" x14ac:dyDescent="0.25">
      <c r="B99" s="27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P2</v>
      </c>
      <c r="C99" s="273">
        <f>IF(C95&gt;0,C95+1,IF(DATE(YEAR('Basic project data'!$C$5),MONTH('Basic project data'!$C$5),1)=D99,1,0))</f>
        <v>34</v>
      </c>
      <c r="D99" s="274">
        <f>DATE(YEAR(D95),MONTH(D95)+1,DAY(D95))</f>
        <v>45658</v>
      </c>
      <c r="E99" s="323">
        <v>1</v>
      </c>
      <c r="F99" s="299">
        <f t="shared" ref="F99:F110" si="37">215/12*E99</f>
        <v>17.916666666666668</v>
      </c>
      <c r="G99" s="326">
        <v>6518.1487402492803</v>
      </c>
      <c r="H99" s="323">
        <v>0.5</v>
      </c>
      <c r="I99" s="299">
        <f t="shared" ref="I99:I110" si="38">215/12*H99</f>
        <v>8.9583333333333339</v>
      </c>
      <c r="J99" s="326">
        <v>3259.07</v>
      </c>
      <c r="O99" s="274">
        <f t="shared" ref="O99:O111" si="39">D99</f>
        <v>45658</v>
      </c>
      <c r="P99" s="278"/>
      <c r="Q99" s="278">
        <v>14.6</v>
      </c>
      <c r="R99" s="278">
        <v>28.75</v>
      </c>
      <c r="S99" s="278"/>
      <c r="T99" s="278">
        <v>34.200000000000003</v>
      </c>
      <c r="U99" s="278"/>
      <c r="V99" s="278"/>
      <c r="W99" s="278"/>
      <c r="X99" s="278"/>
      <c r="Y99" s="278"/>
      <c r="Z99" s="278"/>
      <c r="AA99" s="278"/>
      <c r="AB99" s="278"/>
      <c r="AC99" s="278"/>
      <c r="AD99" s="278"/>
      <c r="AE99" s="279">
        <f t="shared" ref="AE99:AE110" si="40">SUM(P99:AD99)</f>
        <v>77.550000000000011</v>
      </c>
      <c r="AF99" s="281"/>
    </row>
    <row r="100" spans="2:32" outlineLevel="1" x14ac:dyDescent="0.25">
      <c r="B100" s="27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P2</v>
      </c>
      <c r="C100" s="273">
        <f>IF(C99&gt;0,C99+1,IF(DATE(YEAR('Basic project data'!$C$5),MONTH('Basic project data'!$C$5),1)=D100,1,0))</f>
        <v>35</v>
      </c>
      <c r="D100" s="274">
        <f t="shared" ref="D100:D110" si="41">DATE(YEAR(D99),MONTH(D99)+1,DAY(D99))</f>
        <v>45689</v>
      </c>
      <c r="E100" s="322">
        <v>1</v>
      </c>
      <c r="F100" s="193">
        <f t="shared" si="37"/>
        <v>17.916666666666668</v>
      </c>
      <c r="G100" s="325">
        <v>6518.1487402492803</v>
      </c>
      <c r="H100" s="322">
        <v>0.5</v>
      </c>
      <c r="I100" s="193">
        <f t="shared" si="38"/>
        <v>8.9583333333333339</v>
      </c>
      <c r="J100" s="325">
        <v>3259.07</v>
      </c>
      <c r="O100" s="274">
        <f t="shared" si="39"/>
        <v>45689</v>
      </c>
      <c r="P100" s="278"/>
      <c r="Q100" s="278">
        <v>21.5</v>
      </c>
      <c r="R100" s="278">
        <v>18</v>
      </c>
      <c r="S100" s="278"/>
      <c r="T100" s="278">
        <v>28.5</v>
      </c>
      <c r="U100" s="278"/>
      <c r="V100" s="278"/>
      <c r="W100" s="278"/>
      <c r="X100" s="278"/>
      <c r="Y100" s="278"/>
      <c r="Z100" s="278"/>
      <c r="AA100" s="278"/>
      <c r="AB100" s="278"/>
      <c r="AC100" s="278"/>
      <c r="AD100" s="278"/>
      <c r="AE100" s="279">
        <f t="shared" si="40"/>
        <v>68</v>
      </c>
      <c r="AF100" s="281"/>
    </row>
    <row r="101" spans="2:32" outlineLevel="1" x14ac:dyDescent="0.25">
      <c r="B101" s="27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P2</v>
      </c>
      <c r="C101" s="273">
        <f>IF(C100&gt;0,C100+1,IF(DATE(YEAR('Basic project data'!$C$5),MONTH('Basic project data'!$C$5),1)=D101,1,0))</f>
        <v>36</v>
      </c>
      <c r="D101" s="274">
        <f t="shared" si="41"/>
        <v>45717</v>
      </c>
      <c r="E101" s="322">
        <v>1</v>
      </c>
      <c r="F101" s="193">
        <f t="shared" si="37"/>
        <v>17.916666666666668</v>
      </c>
      <c r="G101" s="325">
        <v>6518.1487402492803</v>
      </c>
      <c r="H101" s="322">
        <v>0.5</v>
      </c>
      <c r="I101" s="193">
        <f t="shared" si="38"/>
        <v>8.9583333333333339</v>
      </c>
      <c r="J101" s="325">
        <v>3259.07</v>
      </c>
      <c r="O101" s="274">
        <f t="shared" si="39"/>
        <v>45717</v>
      </c>
      <c r="P101" s="278"/>
      <c r="Q101" s="278">
        <v>10.125</v>
      </c>
      <c r="R101" s="278">
        <v>38.5</v>
      </c>
      <c r="S101" s="278"/>
      <c r="T101" s="278">
        <v>27.41</v>
      </c>
      <c r="U101" s="278"/>
      <c r="V101" s="278"/>
      <c r="W101" s="278"/>
      <c r="X101" s="278"/>
      <c r="Y101" s="278"/>
      <c r="Z101" s="278"/>
      <c r="AA101" s="278"/>
      <c r="AB101" s="278"/>
      <c r="AC101" s="278"/>
      <c r="AD101" s="278"/>
      <c r="AE101" s="279">
        <f t="shared" si="40"/>
        <v>76.034999999999997</v>
      </c>
      <c r="AF101" s="281"/>
    </row>
    <row r="102" spans="2:32" outlineLevel="1" x14ac:dyDescent="0.25">
      <c r="B102" s="27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73">
        <f>IF(C101&gt;0,C101+1,IF(DATE(YEAR('Basic project data'!$C$5),MONTH('Basic project data'!$C$5),1)=D102,1,0))</f>
        <v>37</v>
      </c>
      <c r="D102" s="274">
        <f t="shared" si="41"/>
        <v>45748</v>
      </c>
      <c r="E102" s="275"/>
      <c r="F102" s="193">
        <f t="shared" si="37"/>
        <v>0</v>
      </c>
      <c r="G102" s="277"/>
      <c r="H102" s="275"/>
      <c r="I102" s="193">
        <f t="shared" si="38"/>
        <v>0</v>
      </c>
      <c r="J102" s="277"/>
      <c r="O102" s="274">
        <f t="shared" si="39"/>
        <v>45748</v>
      </c>
      <c r="P102" s="278"/>
      <c r="Q102" s="278"/>
      <c r="R102" s="278"/>
      <c r="S102" s="278"/>
      <c r="T102" s="278"/>
      <c r="U102" s="278"/>
      <c r="V102" s="278"/>
      <c r="W102" s="278"/>
      <c r="X102" s="278"/>
      <c r="Y102" s="278"/>
      <c r="Z102" s="278"/>
      <c r="AA102" s="278"/>
      <c r="AB102" s="278"/>
      <c r="AC102" s="278"/>
      <c r="AD102" s="278"/>
      <c r="AE102" s="279">
        <f t="shared" si="40"/>
        <v>0</v>
      </c>
      <c r="AF102" s="281"/>
    </row>
    <row r="103" spans="2:32" outlineLevel="1" x14ac:dyDescent="0.25">
      <c r="B103" s="27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73">
        <f>IF(C102&gt;0,C102+1,IF(DATE(YEAR('Basic project data'!$C$5),MONTH('Basic project data'!$C$5),1)=D103,1,0))</f>
        <v>38</v>
      </c>
      <c r="D103" s="274">
        <f t="shared" si="41"/>
        <v>45778</v>
      </c>
      <c r="E103" s="275"/>
      <c r="F103" s="193">
        <f t="shared" si="37"/>
        <v>0</v>
      </c>
      <c r="G103" s="277"/>
      <c r="H103" s="275"/>
      <c r="I103" s="193">
        <f t="shared" si="38"/>
        <v>0</v>
      </c>
      <c r="J103" s="277"/>
      <c r="O103" s="274">
        <f t="shared" si="39"/>
        <v>45778</v>
      </c>
      <c r="P103" s="278"/>
      <c r="Q103" s="278"/>
      <c r="R103" s="278"/>
      <c r="S103" s="278"/>
      <c r="T103" s="278"/>
      <c r="U103" s="278"/>
      <c r="V103" s="278"/>
      <c r="W103" s="278"/>
      <c r="X103" s="278"/>
      <c r="Y103" s="278"/>
      <c r="Z103" s="278"/>
      <c r="AA103" s="278"/>
      <c r="AB103" s="278"/>
      <c r="AC103" s="278"/>
      <c r="AD103" s="278"/>
      <c r="AE103" s="279">
        <f t="shared" si="40"/>
        <v>0</v>
      </c>
      <c r="AF103" s="281"/>
    </row>
    <row r="104" spans="2:32" outlineLevel="1" x14ac:dyDescent="0.25">
      <c r="B104" s="27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73">
        <f>IF(C103&gt;0,C103+1,IF(DATE(YEAR('Basic project data'!$C$5),MONTH('Basic project data'!$C$5),1)=D104,1,0))</f>
        <v>39</v>
      </c>
      <c r="D104" s="274">
        <f t="shared" si="41"/>
        <v>45809</v>
      </c>
      <c r="E104" s="275"/>
      <c r="F104" s="193">
        <f t="shared" si="37"/>
        <v>0</v>
      </c>
      <c r="G104" s="277"/>
      <c r="H104" s="275"/>
      <c r="I104" s="193">
        <f t="shared" si="38"/>
        <v>0</v>
      </c>
      <c r="J104" s="277"/>
      <c r="O104" s="274">
        <f t="shared" si="39"/>
        <v>45809</v>
      </c>
      <c r="P104" s="278"/>
      <c r="Q104" s="278"/>
      <c r="R104" s="278"/>
      <c r="S104" s="278"/>
      <c r="T104" s="278"/>
      <c r="U104" s="278"/>
      <c r="V104" s="278"/>
      <c r="W104" s="278"/>
      <c r="X104" s="278"/>
      <c r="Y104" s="278"/>
      <c r="Z104" s="278"/>
      <c r="AA104" s="278"/>
      <c r="AB104" s="278"/>
      <c r="AC104" s="278"/>
      <c r="AD104" s="278"/>
      <c r="AE104" s="279">
        <f t="shared" si="40"/>
        <v>0</v>
      </c>
      <c r="AF104" s="281"/>
    </row>
    <row r="105" spans="2:32" outlineLevel="1" x14ac:dyDescent="0.25">
      <c r="B105" s="27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73">
        <f>IF(C104&gt;0,C104+1,IF(DATE(YEAR('Basic project data'!$C$5),MONTH('Basic project data'!$C$5),1)=D105,1,0))</f>
        <v>40</v>
      </c>
      <c r="D105" s="274">
        <f t="shared" si="41"/>
        <v>45839</v>
      </c>
      <c r="E105" s="275"/>
      <c r="F105" s="193">
        <f t="shared" si="37"/>
        <v>0</v>
      </c>
      <c r="G105" s="277"/>
      <c r="H105" s="275"/>
      <c r="I105" s="193">
        <f t="shared" si="38"/>
        <v>0</v>
      </c>
      <c r="J105" s="277"/>
      <c r="O105" s="274">
        <f t="shared" si="39"/>
        <v>45839</v>
      </c>
      <c r="P105" s="278"/>
      <c r="Q105" s="278"/>
      <c r="R105" s="278"/>
      <c r="S105" s="278"/>
      <c r="T105" s="278"/>
      <c r="U105" s="278"/>
      <c r="V105" s="278"/>
      <c r="W105" s="278"/>
      <c r="X105" s="278"/>
      <c r="Y105" s="278"/>
      <c r="Z105" s="278"/>
      <c r="AA105" s="278"/>
      <c r="AB105" s="278"/>
      <c r="AC105" s="278"/>
      <c r="AD105" s="278"/>
      <c r="AE105" s="279">
        <f t="shared" si="40"/>
        <v>0</v>
      </c>
      <c r="AF105" s="281"/>
    </row>
    <row r="106" spans="2:32" outlineLevel="1" x14ac:dyDescent="0.25">
      <c r="B106" s="27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73">
        <f>IF(C105&gt;0,C105+1,IF(DATE(YEAR('Basic project data'!$C$5),MONTH('Basic project data'!$C$5),1)=D106,1,0))</f>
        <v>41</v>
      </c>
      <c r="D106" s="274">
        <f t="shared" si="41"/>
        <v>45870</v>
      </c>
      <c r="E106" s="275"/>
      <c r="F106" s="193">
        <f t="shared" si="37"/>
        <v>0</v>
      </c>
      <c r="G106" s="277"/>
      <c r="H106" s="275"/>
      <c r="I106" s="193">
        <f t="shared" si="38"/>
        <v>0</v>
      </c>
      <c r="J106" s="277"/>
      <c r="O106" s="274">
        <f t="shared" si="39"/>
        <v>45870</v>
      </c>
      <c r="P106" s="278"/>
      <c r="Q106" s="278"/>
      <c r="R106" s="278"/>
      <c r="S106" s="278"/>
      <c r="T106" s="278"/>
      <c r="U106" s="278"/>
      <c r="V106" s="278"/>
      <c r="W106" s="278"/>
      <c r="X106" s="278"/>
      <c r="Y106" s="278"/>
      <c r="Z106" s="278"/>
      <c r="AA106" s="278"/>
      <c r="AB106" s="278"/>
      <c r="AC106" s="278"/>
      <c r="AD106" s="278"/>
      <c r="AE106" s="279">
        <f t="shared" si="40"/>
        <v>0</v>
      </c>
      <c r="AF106" s="281"/>
    </row>
    <row r="107" spans="2:32" outlineLevel="1" x14ac:dyDescent="0.25">
      <c r="B107" s="27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73">
        <f>IF(C106&gt;0,C106+1,IF(DATE(YEAR('Basic project data'!$C$5),MONTH('Basic project data'!$C$5),1)=D107,1,0))</f>
        <v>42</v>
      </c>
      <c r="D107" s="274">
        <f t="shared" si="41"/>
        <v>45901</v>
      </c>
      <c r="E107" s="275"/>
      <c r="F107" s="193">
        <f t="shared" si="37"/>
        <v>0</v>
      </c>
      <c r="G107" s="277"/>
      <c r="H107" s="275"/>
      <c r="I107" s="193">
        <f t="shared" si="38"/>
        <v>0</v>
      </c>
      <c r="J107" s="277"/>
      <c r="O107" s="274">
        <f t="shared" si="39"/>
        <v>45901</v>
      </c>
      <c r="P107" s="278"/>
      <c r="Q107" s="278"/>
      <c r="R107" s="278"/>
      <c r="S107" s="278"/>
      <c r="T107" s="278"/>
      <c r="U107" s="278"/>
      <c r="V107" s="278"/>
      <c r="W107" s="278"/>
      <c r="X107" s="278"/>
      <c r="Y107" s="278"/>
      <c r="Z107" s="278"/>
      <c r="AA107" s="278"/>
      <c r="AB107" s="278"/>
      <c r="AC107" s="278"/>
      <c r="AD107" s="278"/>
      <c r="AE107" s="279">
        <f t="shared" si="40"/>
        <v>0</v>
      </c>
      <c r="AF107" s="281"/>
    </row>
    <row r="108" spans="2:32" outlineLevel="1" x14ac:dyDescent="0.25">
      <c r="B108" s="27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73">
        <f>IF(C107&gt;0,C107+1,IF(DATE(YEAR('Basic project data'!$C$5),MONTH('Basic project data'!$C$5),1)=D108,1,0))</f>
        <v>43</v>
      </c>
      <c r="D108" s="274">
        <f t="shared" si="41"/>
        <v>45931</v>
      </c>
      <c r="E108" s="275"/>
      <c r="F108" s="193">
        <f t="shared" si="37"/>
        <v>0</v>
      </c>
      <c r="G108" s="277"/>
      <c r="H108" s="275"/>
      <c r="I108" s="193">
        <f t="shared" si="38"/>
        <v>0</v>
      </c>
      <c r="J108" s="277"/>
      <c r="O108" s="274">
        <f t="shared" si="39"/>
        <v>45931</v>
      </c>
      <c r="P108" s="278"/>
      <c r="Q108" s="278"/>
      <c r="R108" s="278"/>
      <c r="S108" s="278"/>
      <c r="T108" s="278"/>
      <c r="U108" s="278"/>
      <c r="V108" s="278"/>
      <c r="W108" s="278"/>
      <c r="X108" s="278"/>
      <c r="Y108" s="278"/>
      <c r="Z108" s="278"/>
      <c r="AA108" s="278"/>
      <c r="AB108" s="278"/>
      <c r="AC108" s="278"/>
      <c r="AD108" s="278"/>
      <c r="AE108" s="279">
        <f t="shared" si="40"/>
        <v>0</v>
      </c>
      <c r="AF108" s="281"/>
    </row>
    <row r="109" spans="2:32" outlineLevel="1" x14ac:dyDescent="0.25">
      <c r="B109" s="27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73">
        <f>IF(C108&gt;0,C108+1,IF(DATE(YEAR('Basic project data'!$C$5),MONTH('Basic project data'!$C$5),1)=D109,1,0))</f>
        <v>44</v>
      </c>
      <c r="D109" s="274">
        <f t="shared" si="41"/>
        <v>45962</v>
      </c>
      <c r="E109" s="275"/>
      <c r="F109" s="193">
        <f t="shared" si="37"/>
        <v>0</v>
      </c>
      <c r="G109" s="277"/>
      <c r="H109" s="275"/>
      <c r="I109" s="193">
        <f t="shared" si="38"/>
        <v>0</v>
      </c>
      <c r="J109" s="277"/>
      <c r="O109" s="274">
        <f t="shared" si="39"/>
        <v>45962</v>
      </c>
      <c r="P109" s="278"/>
      <c r="Q109" s="278"/>
      <c r="R109" s="278"/>
      <c r="S109" s="278"/>
      <c r="T109" s="278"/>
      <c r="U109" s="278"/>
      <c r="V109" s="278"/>
      <c r="W109" s="278"/>
      <c r="X109" s="278"/>
      <c r="Y109" s="278"/>
      <c r="Z109" s="278"/>
      <c r="AA109" s="278"/>
      <c r="AB109" s="278"/>
      <c r="AC109" s="278"/>
      <c r="AD109" s="278"/>
      <c r="AE109" s="279">
        <f t="shared" si="40"/>
        <v>0</v>
      </c>
      <c r="AF109" s="281"/>
    </row>
    <row r="110" spans="2:32" outlineLevel="1" x14ac:dyDescent="0.25">
      <c r="B110" s="27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73">
        <f>IF(C109&gt;0,C109+1,IF(DATE(YEAR('Basic project data'!$C$5),MONTH('Basic project data'!$C$5),1)=D110,1,0))</f>
        <v>45</v>
      </c>
      <c r="D110" s="274">
        <f t="shared" si="41"/>
        <v>45992</v>
      </c>
      <c r="E110" s="275"/>
      <c r="F110" s="193">
        <f t="shared" si="37"/>
        <v>0</v>
      </c>
      <c r="G110" s="277"/>
      <c r="H110" s="275"/>
      <c r="I110" s="193">
        <f t="shared" si="38"/>
        <v>0</v>
      </c>
      <c r="J110" s="277"/>
      <c r="O110" s="274">
        <f t="shared" si="39"/>
        <v>45992</v>
      </c>
      <c r="P110" s="278"/>
      <c r="Q110" s="278"/>
      <c r="R110" s="278"/>
      <c r="S110" s="278"/>
      <c r="T110" s="278"/>
      <c r="U110" s="278"/>
      <c r="V110" s="278"/>
      <c r="W110" s="278"/>
      <c r="X110" s="278"/>
      <c r="Y110" s="278"/>
      <c r="Z110" s="278"/>
      <c r="AA110" s="278"/>
      <c r="AB110" s="278"/>
      <c r="AC110" s="278"/>
      <c r="AD110" s="278"/>
      <c r="AE110" s="279">
        <f t="shared" si="40"/>
        <v>0</v>
      </c>
      <c r="AF110" s="281"/>
    </row>
    <row r="111" spans="2:32" ht="15.75" thickBot="1" x14ac:dyDescent="0.3">
      <c r="B111" s="282"/>
      <c r="C111" s="283"/>
      <c r="D111" s="284">
        <f>D110</f>
        <v>45992</v>
      </c>
      <c r="E111" s="285"/>
      <c r="F111" s="286">
        <f>SUM(F99:F110)</f>
        <v>53.75</v>
      </c>
      <c r="G111" s="287">
        <f>SUM(G99:G110)</f>
        <v>19554.446220747843</v>
      </c>
      <c r="H111" s="288"/>
      <c r="I111" s="286">
        <f>SUM(I99:I110)</f>
        <v>26.875</v>
      </c>
      <c r="J111" s="287">
        <f>SUM(J99:J110)</f>
        <v>9777.2100000000009</v>
      </c>
      <c r="O111" s="284">
        <f t="shared" si="39"/>
        <v>45992</v>
      </c>
      <c r="P111" s="373">
        <f>SUM(P99:P110)</f>
        <v>0</v>
      </c>
      <c r="Q111" s="373">
        <f>SUM(Q99:Q110)</f>
        <v>46.225000000000001</v>
      </c>
      <c r="R111" s="373">
        <f>SUM(R99:R110)</f>
        <v>85.25</v>
      </c>
      <c r="S111" s="373">
        <f>SUM(S99:S110)</f>
        <v>0</v>
      </c>
      <c r="T111" s="373">
        <f>SUM(T99:T110)</f>
        <v>90.11</v>
      </c>
      <c r="U111" s="373">
        <f t="shared" ref="U111:AD111" si="42">SUM(U99:U110)</f>
        <v>0</v>
      </c>
      <c r="V111" s="373">
        <f t="shared" si="42"/>
        <v>0</v>
      </c>
      <c r="W111" s="373">
        <f t="shared" si="42"/>
        <v>0</v>
      </c>
      <c r="X111" s="373">
        <f t="shared" si="42"/>
        <v>0</v>
      </c>
      <c r="Y111" s="373">
        <f t="shared" si="42"/>
        <v>0</v>
      </c>
      <c r="Z111" s="373">
        <f t="shared" si="42"/>
        <v>0</v>
      </c>
      <c r="AA111" s="373">
        <f t="shared" si="42"/>
        <v>0</v>
      </c>
      <c r="AB111" s="373">
        <f t="shared" si="42"/>
        <v>0</v>
      </c>
      <c r="AC111" s="373">
        <f t="shared" si="42"/>
        <v>0</v>
      </c>
      <c r="AD111" s="373">
        <f t="shared" si="42"/>
        <v>0</v>
      </c>
      <c r="AE111" s="290">
        <f>SUM(AE99:AE110)</f>
        <v>221.58500000000001</v>
      </c>
      <c r="AF111" s="281"/>
    </row>
    <row r="112" spans="2:32" ht="28.5" customHeight="1" thickBot="1" x14ac:dyDescent="0.3">
      <c r="B112" s="18"/>
      <c r="C112" s="18"/>
      <c r="E112" s="280"/>
      <c r="F112" s="280"/>
      <c r="H112" s="280"/>
      <c r="I112" s="280"/>
      <c r="P112" s="378">
        <f>IFERROR(IF($K$2&lt;=99,P111/$I$2,IF($K$2&gt;=111,P111/$H$2,SUM(INDEX(P:P,110):INDEX(P:P,$K$2))/$I$2+SUM(INDEX(P:P,99):INDEX(P:P,99+$L$2-2))/$H$2)),0)</f>
        <v>0</v>
      </c>
      <c r="Q112" s="379">
        <f>IFERROR(IF($K$2&lt;=99,Q111/$I$2,IF($K$2&gt;=111,Q111/$H$2,SUM(INDEX(Q:Q,110):INDEX(Q:Q,$K$2))/$I$2+SUM(INDEX(Q:Q,99):INDEX(Q:Q,99+$L$2-2))/$H$2)),0)</f>
        <v>5.7781250000000002</v>
      </c>
      <c r="R112" s="379">
        <f>IFERROR(IF($K$2&lt;=99,R111/$I$2,IF($K$2&gt;=111,R111/$H$2,SUM(INDEX(R:R,110):INDEX(R:R,$K$2))/$I$2+SUM(INDEX(R:R,99):INDEX(R:R,99+$L$2-2))/$H$2)),0)</f>
        <v>10.65625</v>
      </c>
      <c r="S112" s="379">
        <f>IFERROR(IF($K$2&lt;=99,S111/$I$2,IF($K$2&gt;=111,S111/$H$2,SUM(INDEX(S:S,110):INDEX(S:S,$K$2))/$I$2+SUM(INDEX(S:S,99):INDEX(S:S,99+$L$2-2))/$H$2)),0)</f>
        <v>0</v>
      </c>
      <c r="T112" s="379">
        <f>IFERROR(IF($K$2&lt;=99,T111/$I$2,IF($K$2&gt;=111,T111/$H$2,SUM(INDEX(T:T,110):INDEX(T:T,$K$2))/$I$2+SUM(INDEX(T:T,99):INDEX(T:T,99+$L$2-2))/$H$2)),0)</f>
        <v>11.26375</v>
      </c>
      <c r="U112" s="379">
        <f>IFERROR(IF($K$2&lt;=99,U111/$I$2,IF($K$2&gt;=111,U111/$H$2,SUM(INDEX(U:U,110):INDEX(U:U,$K$2))/$I$2+SUM(INDEX(U:U,99):INDEX(U:U,99+$L$2-2))/$H$2)),0)</f>
        <v>0</v>
      </c>
      <c r="V112" s="379">
        <f>IFERROR(IF($K$2&lt;=99,V111/$I$2,IF($K$2&gt;=111,V111/$H$2,SUM(INDEX(V:V,110):INDEX(V:V,$K$2))/$I$2+SUM(INDEX(V:V,99):INDEX(V:V,99+$L$2-2))/$H$2)),0)</f>
        <v>0</v>
      </c>
      <c r="W112" s="379">
        <f>IFERROR(IF($K$2&lt;=99,W111/$I$2,IF($K$2&gt;=111,W111/$H$2,SUM(INDEX(W:W,110):INDEX(W:W,$K$2))/$I$2+SUM(INDEX(W:W,99):INDEX(W:W,99+$L$2-2))/$H$2)),0)</f>
        <v>0</v>
      </c>
      <c r="X112" s="379">
        <f>IFERROR(IF($K$2&lt;=99,X111/$I$2,IF($K$2&gt;=111,X111/$H$2,SUM(INDEX(X:X,110):INDEX(X:X,$K$2))/$I$2+SUM(INDEX(X:X,99):INDEX(X:X,99+$L$2-2))/$H$2)),0)</f>
        <v>0</v>
      </c>
      <c r="Y112" s="379">
        <f>IFERROR(IF($K$2&lt;=99,Y111/$I$2,IF($K$2&gt;=111,Y111/$H$2,SUM(INDEX(Y:Y,110):INDEX(Y:Y,$K$2))/$I$2+SUM(INDEX(Y:Y,99):INDEX(Y:Y,99+$L$2-2))/$H$2)),0)</f>
        <v>0</v>
      </c>
      <c r="Z112" s="379">
        <f>IFERROR(IF($K$2&lt;=99,Z111/$I$2,IF($K$2&gt;=111,Z111/$H$2,SUM(INDEX(Z:Z,110):INDEX(Z:Z,$K$2))/$I$2+SUM(INDEX(Z:Z,99):INDEX(Z:Z,99+$L$2-2))/$H$2)),0)</f>
        <v>0</v>
      </c>
      <c r="AA112" s="379">
        <f>IFERROR(IF($K$2&lt;=99,AA111/$I$2,IF($K$2&gt;=111,AA111/$H$2,SUM(INDEX(AA:AA,110):INDEX(AA:AA,$K$2))/$I$2+SUM(INDEX(AA:AA,99):INDEX(AA:AA,99+$L$2-2))/$H$2)),0)</f>
        <v>0</v>
      </c>
      <c r="AB112" s="379">
        <f>IFERROR(IF($K$2&lt;=99,AB111/$I$2,IF($K$2&gt;=111,AB111/$H$2,SUM(INDEX(AB:AB,110):INDEX(AB:AB,$K$2))/$I$2+SUM(INDEX(AB:AB,99):INDEX(AB:AB,99+$L$2-2))/$H$2)),0)</f>
        <v>0</v>
      </c>
      <c r="AC112" s="379">
        <f>IFERROR(IF($K$2&lt;=99,AC111/$I$2,IF($K$2&gt;=111,AC111/$H$2,SUM(INDEX(AC:AC,110):INDEX(AC:AC,$K$2))/$I$2+SUM(INDEX(AC:AC,99):INDEX(AC:AC,99+$L$2-2))/$H$2)),0)</f>
        <v>0</v>
      </c>
      <c r="AD112" s="380">
        <f>IFERROR(IF($K$2&lt;=99,AD111/$I$2,IF($K$2&gt;=111,AD111/$H$2,SUM(INDEX(AD:AD,110):INDEX(AD:AD,$K$2))/$I$2+SUM(INDEX(AD:AD,99):INDEX(AD:AD,99+$L$2-2))/$H$2)),0)</f>
        <v>0</v>
      </c>
      <c r="AE112" s="371">
        <f t="shared" ref="AE112" si="43">SUM(P112:AD112)</f>
        <v>27.698124999999997</v>
      </c>
      <c r="AF112" s="291" t="s">
        <v>326</v>
      </c>
    </row>
    <row r="113" spans="2:32" ht="15.75" thickBot="1" x14ac:dyDescent="0.3">
      <c r="B113" s="18"/>
      <c r="C113" s="18"/>
      <c r="E113" s="280"/>
      <c r="F113" s="280"/>
      <c r="H113" s="280"/>
      <c r="I113" s="280"/>
      <c r="P113" s="376"/>
      <c r="Q113" s="376"/>
      <c r="R113" s="376"/>
      <c r="S113" s="376"/>
      <c r="T113" s="376"/>
      <c r="U113" s="377"/>
      <c r="V113" s="377"/>
      <c r="W113" s="377"/>
      <c r="X113" s="377"/>
      <c r="Y113" s="377"/>
      <c r="Z113" s="377"/>
      <c r="AA113" s="377"/>
      <c r="AB113" s="377"/>
      <c r="AC113" s="377"/>
      <c r="AD113" s="377"/>
      <c r="AE113" s="292"/>
      <c r="AF113" s="297"/>
    </row>
    <row r="114" spans="2:32" outlineLevel="1" x14ac:dyDescent="0.25">
      <c r="B114" s="27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73">
        <f>IF(C110&gt;0,C110+1,IF(DATE(YEAR('Basic project data'!$C$5),MONTH('Basic project data'!$C$5),1)=D114,1,0))</f>
        <v>46</v>
      </c>
      <c r="D114" s="274">
        <f>DATE(YEAR(D110),MONTH(D110)+1,DAY(D110))</f>
        <v>46023</v>
      </c>
      <c r="E114" s="298"/>
      <c r="F114" s="299">
        <f t="shared" ref="F114:F125" si="44">215/12*E114</f>
        <v>0</v>
      </c>
      <c r="G114" s="300"/>
      <c r="H114" s="298"/>
      <c r="I114" s="193">
        <f t="shared" ref="I114:I125" si="45">215/12*H114</f>
        <v>0</v>
      </c>
      <c r="J114" s="300"/>
      <c r="O114" s="274">
        <f t="shared" ref="O114:O126" si="46">D114</f>
        <v>46023</v>
      </c>
      <c r="P114" s="278"/>
      <c r="Q114" s="278"/>
      <c r="R114" s="278"/>
      <c r="S114" s="278"/>
      <c r="T114" s="278"/>
      <c r="U114" s="278"/>
      <c r="V114" s="278"/>
      <c r="W114" s="278"/>
      <c r="X114" s="278"/>
      <c r="Y114" s="278"/>
      <c r="Z114" s="278"/>
      <c r="AA114" s="278"/>
      <c r="AB114" s="278"/>
      <c r="AC114" s="278"/>
      <c r="AD114" s="278"/>
      <c r="AE114" s="279">
        <f t="shared" ref="AE114:AE125" si="47">SUM(P114:AD114)</f>
        <v>0</v>
      </c>
      <c r="AF114" s="281"/>
    </row>
    <row r="115" spans="2:32" outlineLevel="1" x14ac:dyDescent="0.25">
      <c r="B115" s="27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73">
        <f>IF(C114&gt;0,C114+1,IF(DATE(YEAR('Basic project data'!$C$5),MONTH('Basic project data'!$C$5),1)=D115,1,0))</f>
        <v>47</v>
      </c>
      <c r="D115" s="274">
        <f t="shared" ref="D115:D125" si="48">DATE(YEAR(D114),MONTH(D114)+1,DAY(D114))</f>
        <v>46054</v>
      </c>
      <c r="E115" s="275"/>
      <c r="F115" s="193">
        <f t="shared" si="44"/>
        <v>0</v>
      </c>
      <c r="G115" s="277"/>
      <c r="H115" s="275"/>
      <c r="I115" s="193">
        <f t="shared" si="45"/>
        <v>0</v>
      </c>
      <c r="J115" s="277"/>
      <c r="O115" s="274">
        <f t="shared" si="46"/>
        <v>46054</v>
      </c>
      <c r="P115" s="278"/>
      <c r="Q115" s="278"/>
      <c r="R115" s="278"/>
      <c r="S115" s="278"/>
      <c r="T115" s="278"/>
      <c r="U115" s="278"/>
      <c r="V115" s="278"/>
      <c r="W115" s="278"/>
      <c r="X115" s="278"/>
      <c r="Y115" s="278"/>
      <c r="Z115" s="278"/>
      <c r="AA115" s="278"/>
      <c r="AB115" s="278"/>
      <c r="AC115" s="278"/>
      <c r="AD115" s="278"/>
      <c r="AE115" s="279">
        <f t="shared" si="47"/>
        <v>0</v>
      </c>
      <c r="AF115" s="281"/>
    </row>
    <row r="116" spans="2:32" outlineLevel="1" x14ac:dyDescent="0.25">
      <c r="B116" s="27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73">
        <f>IF(C115&gt;0,C115+1,IF(DATE(YEAR('Basic project data'!$C$5),MONTH('Basic project data'!$C$5),1)=D116,1,0))</f>
        <v>48</v>
      </c>
      <c r="D116" s="274">
        <f t="shared" si="48"/>
        <v>46082</v>
      </c>
      <c r="E116" s="275"/>
      <c r="F116" s="193">
        <f t="shared" si="44"/>
        <v>0</v>
      </c>
      <c r="G116" s="277"/>
      <c r="H116" s="275"/>
      <c r="I116" s="193">
        <f t="shared" si="45"/>
        <v>0</v>
      </c>
      <c r="J116" s="277"/>
      <c r="O116" s="274">
        <f t="shared" si="46"/>
        <v>46082</v>
      </c>
      <c r="P116" s="278"/>
      <c r="Q116" s="278"/>
      <c r="R116" s="278"/>
      <c r="S116" s="278"/>
      <c r="T116" s="278"/>
      <c r="U116" s="278"/>
      <c r="V116" s="278"/>
      <c r="W116" s="278"/>
      <c r="X116" s="278"/>
      <c r="Y116" s="278"/>
      <c r="Z116" s="278"/>
      <c r="AA116" s="278"/>
      <c r="AB116" s="278"/>
      <c r="AC116" s="278"/>
      <c r="AD116" s="278"/>
      <c r="AE116" s="279">
        <f t="shared" si="47"/>
        <v>0</v>
      </c>
      <c r="AF116" s="281"/>
    </row>
    <row r="117" spans="2:32" outlineLevel="1" x14ac:dyDescent="0.25">
      <c r="B117" s="27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73">
        <f>IF(C116&gt;0,C116+1,IF(DATE(YEAR('Basic project data'!$C$5),MONTH('Basic project data'!$C$5),1)=D117,1,0))</f>
        <v>49</v>
      </c>
      <c r="D117" s="274">
        <f t="shared" si="48"/>
        <v>46113</v>
      </c>
      <c r="E117" s="275"/>
      <c r="F117" s="193">
        <f t="shared" si="44"/>
        <v>0</v>
      </c>
      <c r="G117" s="277"/>
      <c r="H117" s="275"/>
      <c r="I117" s="193">
        <f t="shared" si="45"/>
        <v>0</v>
      </c>
      <c r="J117" s="277"/>
      <c r="O117" s="274">
        <f t="shared" si="46"/>
        <v>46113</v>
      </c>
      <c r="P117" s="278"/>
      <c r="Q117" s="278"/>
      <c r="R117" s="278"/>
      <c r="S117" s="278"/>
      <c r="T117" s="278"/>
      <c r="U117" s="278"/>
      <c r="V117" s="278"/>
      <c r="W117" s="278"/>
      <c r="X117" s="278"/>
      <c r="Y117" s="278"/>
      <c r="Z117" s="278"/>
      <c r="AA117" s="278"/>
      <c r="AB117" s="278"/>
      <c r="AC117" s="278"/>
      <c r="AD117" s="278"/>
      <c r="AE117" s="279">
        <f t="shared" si="47"/>
        <v>0</v>
      </c>
      <c r="AF117" s="281"/>
    </row>
    <row r="118" spans="2:32" outlineLevel="1" x14ac:dyDescent="0.25">
      <c r="B118" s="27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73">
        <f>IF(C117&gt;0,C117+1,IF(DATE(YEAR('Basic project data'!$C$5),MONTH('Basic project data'!$C$5),1)=D118,1,0))</f>
        <v>50</v>
      </c>
      <c r="D118" s="274">
        <f t="shared" si="48"/>
        <v>46143</v>
      </c>
      <c r="E118" s="275"/>
      <c r="F118" s="193">
        <f t="shared" si="44"/>
        <v>0</v>
      </c>
      <c r="G118" s="277"/>
      <c r="H118" s="275"/>
      <c r="I118" s="193">
        <f t="shared" si="45"/>
        <v>0</v>
      </c>
      <c r="J118" s="277"/>
      <c r="O118" s="274">
        <f t="shared" si="46"/>
        <v>46143</v>
      </c>
      <c r="P118" s="278"/>
      <c r="Q118" s="278"/>
      <c r="R118" s="278"/>
      <c r="S118" s="278"/>
      <c r="T118" s="278"/>
      <c r="U118" s="278"/>
      <c r="V118" s="278"/>
      <c r="W118" s="278"/>
      <c r="X118" s="278"/>
      <c r="Y118" s="278"/>
      <c r="Z118" s="278"/>
      <c r="AA118" s="278"/>
      <c r="AB118" s="278"/>
      <c r="AC118" s="278"/>
      <c r="AD118" s="278"/>
      <c r="AE118" s="279">
        <f t="shared" si="47"/>
        <v>0</v>
      </c>
      <c r="AF118" s="281"/>
    </row>
    <row r="119" spans="2:32" outlineLevel="1" x14ac:dyDescent="0.25">
      <c r="B119" s="27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73">
        <f>IF(C118&gt;0,C118+1,IF(DATE(YEAR('Basic project data'!$C$5),MONTH('Basic project data'!$C$5),1)=D119,1,0))</f>
        <v>51</v>
      </c>
      <c r="D119" s="274">
        <f t="shared" si="48"/>
        <v>46174</v>
      </c>
      <c r="E119" s="275"/>
      <c r="F119" s="193">
        <f t="shared" si="44"/>
        <v>0</v>
      </c>
      <c r="G119" s="277"/>
      <c r="H119" s="275"/>
      <c r="I119" s="193">
        <f t="shared" si="45"/>
        <v>0</v>
      </c>
      <c r="J119" s="277"/>
      <c r="O119" s="274">
        <f t="shared" si="46"/>
        <v>46174</v>
      </c>
      <c r="P119" s="278"/>
      <c r="Q119" s="278"/>
      <c r="R119" s="278"/>
      <c r="S119" s="278"/>
      <c r="T119" s="278"/>
      <c r="U119" s="278"/>
      <c r="V119" s="278"/>
      <c r="W119" s="278"/>
      <c r="X119" s="278"/>
      <c r="Y119" s="278"/>
      <c r="Z119" s="278"/>
      <c r="AA119" s="278"/>
      <c r="AB119" s="278"/>
      <c r="AC119" s="278"/>
      <c r="AD119" s="278"/>
      <c r="AE119" s="279">
        <f t="shared" si="47"/>
        <v>0</v>
      </c>
      <c r="AF119" s="281"/>
    </row>
    <row r="120" spans="2:32" outlineLevel="1" x14ac:dyDescent="0.25">
      <c r="B120" s="27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73">
        <f>IF(C119&gt;0,C119+1,IF(DATE(YEAR('Basic project data'!$C$5),MONTH('Basic project data'!$C$5),1)=D120,1,0))</f>
        <v>52</v>
      </c>
      <c r="D120" s="274">
        <f t="shared" si="48"/>
        <v>46204</v>
      </c>
      <c r="E120" s="275"/>
      <c r="F120" s="193">
        <f t="shared" si="44"/>
        <v>0</v>
      </c>
      <c r="G120" s="277"/>
      <c r="H120" s="275"/>
      <c r="I120" s="193">
        <f t="shared" si="45"/>
        <v>0</v>
      </c>
      <c r="J120" s="277"/>
      <c r="O120" s="274">
        <f t="shared" si="46"/>
        <v>46204</v>
      </c>
      <c r="P120" s="278"/>
      <c r="Q120" s="278"/>
      <c r="R120" s="278"/>
      <c r="S120" s="278"/>
      <c r="T120" s="278"/>
      <c r="U120" s="278"/>
      <c r="V120" s="278"/>
      <c r="W120" s="278"/>
      <c r="X120" s="278"/>
      <c r="Y120" s="278"/>
      <c r="Z120" s="278"/>
      <c r="AA120" s="278"/>
      <c r="AB120" s="278"/>
      <c r="AC120" s="278"/>
      <c r="AD120" s="278"/>
      <c r="AE120" s="279">
        <f t="shared" si="47"/>
        <v>0</v>
      </c>
      <c r="AF120" s="281"/>
    </row>
    <row r="121" spans="2:32" outlineLevel="1" x14ac:dyDescent="0.25">
      <c r="B121" s="27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73">
        <f>IF(C120&gt;0,C120+1,IF(DATE(YEAR('Basic project data'!$C$5),MONTH('Basic project data'!$C$5),1)=D121,1,0))</f>
        <v>53</v>
      </c>
      <c r="D121" s="274">
        <f t="shared" si="48"/>
        <v>46235</v>
      </c>
      <c r="E121" s="275"/>
      <c r="F121" s="193">
        <f t="shared" si="44"/>
        <v>0</v>
      </c>
      <c r="G121" s="277"/>
      <c r="H121" s="275"/>
      <c r="I121" s="193">
        <f t="shared" si="45"/>
        <v>0</v>
      </c>
      <c r="J121" s="277"/>
      <c r="O121" s="274">
        <f t="shared" si="46"/>
        <v>46235</v>
      </c>
      <c r="P121" s="278"/>
      <c r="Q121" s="278"/>
      <c r="R121" s="278"/>
      <c r="S121" s="278"/>
      <c r="T121" s="278"/>
      <c r="U121" s="278"/>
      <c r="V121" s="278"/>
      <c r="W121" s="278"/>
      <c r="X121" s="278"/>
      <c r="Y121" s="278"/>
      <c r="Z121" s="278"/>
      <c r="AA121" s="278"/>
      <c r="AB121" s="278"/>
      <c r="AC121" s="278"/>
      <c r="AD121" s="278"/>
      <c r="AE121" s="279">
        <f t="shared" si="47"/>
        <v>0</v>
      </c>
      <c r="AF121" s="281"/>
    </row>
    <row r="122" spans="2:32" outlineLevel="1" x14ac:dyDescent="0.25">
      <c r="B122" s="27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73">
        <f>IF(C121&gt;0,C121+1,IF(DATE(YEAR('Basic project data'!$C$5),MONTH('Basic project data'!$C$5),1)=D122,1,0))</f>
        <v>54</v>
      </c>
      <c r="D122" s="274">
        <f t="shared" si="48"/>
        <v>46266</v>
      </c>
      <c r="E122" s="275"/>
      <c r="F122" s="193">
        <f t="shared" si="44"/>
        <v>0</v>
      </c>
      <c r="G122" s="277"/>
      <c r="H122" s="275"/>
      <c r="I122" s="193">
        <f t="shared" si="45"/>
        <v>0</v>
      </c>
      <c r="J122" s="277"/>
      <c r="O122" s="274">
        <f t="shared" si="46"/>
        <v>46266</v>
      </c>
      <c r="P122" s="278"/>
      <c r="Q122" s="278"/>
      <c r="R122" s="278"/>
      <c r="S122" s="278"/>
      <c r="T122" s="278"/>
      <c r="U122" s="278"/>
      <c r="V122" s="278"/>
      <c r="W122" s="278"/>
      <c r="X122" s="278"/>
      <c r="Y122" s="278"/>
      <c r="Z122" s="278"/>
      <c r="AA122" s="278"/>
      <c r="AB122" s="278"/>
      <c r="AC122" s="278"/>
      <c r="AD122" s="278"/>
      <c r="AE122" s="279">
        <f t="shared" si="47"/>
        <v>0</v>
      </c>
      <c r="AF122" s="281"/>
    </row>
    <row r="123" spans="2:32" outlineLevel="1" x14ac:dyDescent="0.25">
      <c r="B123" s="27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73">
        <f>IF(C122&gt;0,C122+1,IF(DATE(YEAR('Basic project data'!$C$5),MONTH('Basic project data'!$C$5),1)=D123,1,0))</f>
        <v>55</v>
      </c>
      <c r="D123" s="274">
        <f t="shared" si="48"/>
        <v>46296</v>
      </c>
      <c r="E123" s="275"/>
      <c r="F123" s="193">
        <f t="shared" si="44"/>
        <v>0</v>
      </c>
      <c r="G123" s="277"/>
      <c r="H123" s="275"/>
      <c r="I123" s="193">
        <f t="shared" si="45"/>
        <v>0</v>
      </c>
      <c r="J123" s="277"/>
      <c r="O123" s="274">
        <f t="shared" si="46"/>
        <v>46296</v>
      </c>
      <c r="P123" s="278"/>
      <c r="Q123" s="278"/>
      <c r="R123" s="278"/>
      <c r="S123" s="278"/>
      <c r="T123" s="278"/>
      <c r="U123" s="278"/>
      <c r="V123" s="278"/>
      <c r="W123" s="278"/>
      <c r="X123" s="278"/>
      <c r="Y123" s="278"/>
      <c r="Z123" s="278"/>
      <c r="AA123" s="278"/>
      <c r="AB123" s="278"/>
      <c r="AC123" s="278"/>
      <c r="AD123" s="278"/>
      <c r="AE123" s="279">
        <f t="shared" si="47"/>
        <v>0</v>
      </c>
      <c r="AF123" s="281"/>
    </row>
    <row r="124" spans="2:32" outlineLevel="1" x14ac:dyDescent="0.25">
      <c r="B124" s="27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73">
        <f>IF(C123&gt;0,C123+1,IF(DATE(YEAR('Basic project data'!$C$5),MONTH('Basic project data'!$C$5),1)=D124,1,0))</f>
        <v>56</v>
      </c>
      <c r="D124" s="274">
        <f t="shared" si="48"/>
        <v>46327</v>
      </c>
      <c r="E124" s="275"/>
      <c r="F124" s="193">
        <f t="shared" si="44"/>
        <v>0</v>
      </c>
      <c r="G124" s="277"/>
      <c r="H124" s="275"/>
      <c r="I124" s="193">
        <f t="shared" si="45"/>
        <v>0</v>
      </c>
      <c r="J124" s="277"/>
      <c r="O124" s="274">
        <f t="shared" si="46"/>
        <v>46327</v>
      </c>
      <c r="P124" s="278"/>
      <c r="Q124" s="278"/>
      <c r="R124" s="278"/>
      <c r="S124" s="278"/>
      <c r="T124" s="278"/>
      <c r="U124" s="278"/>
      <c r="V124" s="278"/>
      <c r="W124" s="278"/>
      <c r="X124" s="278"/>
      <c r="Y124" s="278"/>
      <c r="Z124" s="278"/>
      <c r="AA124" s="278"/>
      <c r="AB124" s="278"/>
      <c r="AC124" s="278"/>
      <c r="AD124" s="278"/>
      <c r="AE124" s="279">
        <f t="shared" si="47"/>
        <v>0</v>
      </c>
      <c r="AF124" s="281"/>
    </row>
    <row r="125" spans="2:32" outlineLevel="1" x14ac:dyDescent="0.25">
      <c r="B125" s="27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73">
        <f>IF(C124&gt;0,C124+1,IF(DATE(YEAR('Basic project data'!$C$5),MONTH('Basic project data'!$C$5),1)=D125,1,0))</f>
        <v>57</v>
      </c>
      <c r="D125" s="274">
        <f t="shared" si="48"/>
        <v>46357</v>
      </c>
      <c r="E125" s="275"/>
      <c r="F125" s="193">
        <f t="shared" si="44"/>
        <v>0</v>
      </c>
      <c r="G125" s="277"/>
      <c r="H125" s="275"/>
      <c r="I125" s="193">
        <f t="shared" si="45"/>
        <v>0</v>
      </c>
      <c r="J125" s="277"/>
      <c r="O125" s="274">
        <f t="shared" si="46"/>
        <v>46357</v>
      </c>
      <c r="P125" s="278"/>
      <c r="Q125" s="278"/>
      <c r="R125" s="278"/>
      <c r="S125" s="278"/>
      <c r="T125" s="278"/>
      <c r="U125" s="278"/>
      <c r="V125" s="278"/>
      <c r="W125" s="278"/>
      <c r="X125" s="278"/>
      <c r="Y125" s="278"/>
      <c r="Z125" s="278"/>
      <c r="AA125" s="278"/>
      <c r="AB125" s="278"/>
      <c r="AC125" s="278"/>
      <c r="AD125" s="278"/>
      <c r="AE125" s="279">
        <f t="shared" si="47"/>
        <v>0</v>
      </c>
      <c r="AF125" s="281"/>
    </row>
    <row r="126" spans="2:32" ht="15.75" thickBot="1" x14ac:dyDescent="0.3">
      <c r="B126" s="282"/>
      <c r="C126" s="283"/>
      <c r="D126" s="284">
        <f>D125</f>
        <v>46357</v>
      </c>
      <c r="E126" s="285"/>
      <c r="F126" s="286">
        <f>SUM(F114:F125)</f>
        <v>0</v>
      </c>
      <c r="G126" s="287">
        <f>SUM(G114:G125)</f>
        <v>0</v>
      </c>
      <c r="H126" s="288"/>
      <c r="I126" s="286">
        <f>SUM(I114:I125)</f>
        <v>0</v>
      </c>
      <c r="J126" s="287">
        <f>SUM(J114:J125)</f>
        <v>0</v>
      </c>
      <c r="O126" s="284">
        <f t="shared" si="46"/>
        <v>46357</v>
      </c>
      <c r="P126" s="373">
        <f>SUM(P114:P125)</f>
        <v>0</v>
      </c>
      <c r="Q126" s="373">
        <f>SUM(Q114:Q125)</f>
        <v>0</v>
      </c>
      <c r="R126" s="373">
        <f>SUM(R114:R125)</f>
        <v>0</v>
      </c>
      <c r="S126" s="373">
        <f>SUM(S114:S125)</f>
        <v>0</v>
      </c>
      <c r="T126" s="373">
        <f>SUM(T114:T125)</f>
        <v>0</v>
      </c>
      <c r="U126" s="373">
        <f t="shared" ref="U126:AD126" si="49">SUM(U114:U125)</f>
        <v>0</v>
      </c>
      <c r="V126" s="373">
        <f t="shared" si="49"/>
        <v>0</v>
      </c>
      <c r="W126" s="373">
        <f t="shared" si="49"/>
        <v>0</v>
      </c>
      <c r="X126" s="373">
        <f t="shared" si="49"/>
        <v>0</v>
      </c>
      <c r="Y126" s="373">
        <f t="shared" si="49"/>
        <v>0</v>
      </c>
      <c r="Z126" s="373">
        <f t="shared" si="49"/>
        <v>0</v>
      </c>
      <c r="AA126" s="373">
        <f t="shared" si="49"/>
        <v>0</v>
      </c>
      <c r="AB126" s="373">
        <f t="shared" si="49"/>
        <v>0</v>
      </c>
      <c r="AC126" s="373">
        <f t="shared" si="49"/>
        <v>0</v>
      </c>
      <c r="AD126" s="373">
        <f t="shared" si="49"/>
        <v>0</v>
      </c>
      <c r="AE126" s="290">
        <f>SUM(AE114:AE125)</f>
        <v>0</v>
      </c>
      <c r="AF126" s="281"/>
    </row>
    <row r="127" spans="2:32" ht="28.5" customHeight="1" thickBot="1" x14ac:dyDescent="0.3">
      <c r="B127" s="18"/>
      <c r="C127" s="18"/>
      <c r="E127" s="280"/>
      <c r="F127" s="280"/>
      <c r="H127" s="280"/>
      <c r="I127" s="280"/>
      <c r="P127" s="378">
        <f>IFERROR(IF($K$2&lt;=114,P126/$I$2,IF($K$2&gt;=126,P126/$H$2,SUM(INDEX(P:P,125):INDEX(P:P,$K$2))/$I$2+SUM(INDEX(P:P,114):INDEX(P:P,114+$L$2-2))/$H$2)),0)</f>
        <v>0</v>
      </c>
      <c r="Q127" s="379">
        <f>IFERROR(IF($K$2&lt;=114,Q126/$I$2,IF($K$2&gt;=126,Q126/$H$2,SUM(INDEX(Q:Q,125):INDEX(Q:Q,$K$2))/$I$2+SUM(INDEX(Q:Q,114):INDEX(Q:Q,114+$L$2-2))/$H$2)),0)</f>
        <v>0</v>
      </c>
      <c r="R127" s="379">
        <f>IFERROR(IF($K$2&lt;=114,R126/$I$2,IF($K$2&gt;=126,R126/$H$2,SUM(INDEX(R:R,125):INDEX(R:R,$K$2))/$I$2+SUM(INDEX(R:R,114):INDEX(R:R,114+$L$2-2))/$H$2)),0)</f>
        <v>0</v>
      </c>
      <c r="S127" s="379">
        <f>IFERROR(IF($K$2&lt;=114,S126/$I$2,IF($K$2&gt;=126,S126/$H$2,SUM(INDEX(S:S,125):INDEX(S:S,$K$2))/$I$2+SUM(INDEX(S:S,114):INDEX(S:S,114+$L$2-2))/$H$2)),0)</f>
        <v>0</v>
      </c>
      <c r="T127" s="379">
        <f>IFERROR(IF($K$2&lt;=114,T126/$I$2,IF($K$2&gt;=126,T126/$H$2,SUM(INDEX(T:T,125):INDEX(T:T,$K$2))/$I$2+SUM(INDEX(T:T,114):INDEX(T:T,114+$L$2-2))/$H$2)),0)</f>
        <v>0</v>
      </c>
      <c r="U127" s="379">
        <f>IFERROR(IF($K$2&lt;=114,U126/$I$2,IF($K$2&gt;=126,U126/$H$2,SUM(INDEX(U:U,125):INDEX(U:U,$K$2))/$I$2+SUM(INDEX(U:U,114):INDEX(U:U,114+$L$2-2))/$H$2)),0)</f>
        <v>0</v>
      </c>
      <c r="V127" s="379">
        <f>IFERROR(IF($K$2&lt;=114,V126/$I$2,IF($K$2&gt;=126,V126/$H$2,SUM(INDEX(V:V,125):INDEX(V:V,$K$2))/$I$2+SUM(INDEX(V:V,114):INDEX(V:V,114+$L$2-2))/$H$2)),0)</f>
        <v>0</v>
      </c>
      <c r="W127" s="379">
        <f>IFERROR(IF($K$2&lt;=114,W126/$I$2,IF($K$2&gt;=126,W126/$H$2,SUM(INDEX(W:W,125):INDEX(W:W,$K$2))/$I$2+SUM(INDEX(W:W,114):INDEX(W:W,114+$L$2-2))/$H$2)),0)</f>
        <v>0</v>
      </c>
      <c r="X127" s="379">
        <f>IFERROR(IF($K$2&lt;=114,X126/$I$2,IF($K$2&gt;=126,X126/$H$2,SUM(INDEX(X:X,125):INDEX(X:X,$K$2))/$I$2+SUM(INDEX(X:X,114):INDEX(X:X,114+$L$2-2))/$H$2)),0)</f>
        <v>0</v>
      </c>
      <c r="Y127" s="379">
        <f>IFERROR(IF($K$2&lt;=114,Y126/$I$2,IF($K$2&gt;=126,Y126/$H$2,SUM(INDEX(Y:Y,125):INDEX(Y:Y,$K$2))/$I$2+SUM(INDEX(Y:Y,114):INDEX(Y:Y,114+$L$2-2))/$H$2)),0)</f>
        <v>0</v>
      </c>
      <c r="Z127" s="379">
        <f>IFERROR(IF($K$2&lt;=114,Z126/$I$2,IF($K$2&gt;=126,Z126/$H$2,SUM(INDEX(Z:Z,125):INDEX(Z:Z,$K$2))/$I$2+SUM(INDEX(Z:Z,114):INDEX(Z:Z,114+$L$2-2))/$H$2)),0)</f>
        <v>0</v>
      </c>
      <c r="AA127" s="379">
        <f>IFERROR(IF($K$2&lt;=114,AA126/$I$2,IF($K$2&gt;=126,AA126/$H$2,SUM(INDEX(AA:AA,125):INDEX(AA:AA,$K$2))/$I$2+SUM(INDEX(AA:AA,114):INDEX(AA:AA,114+$L$2-2))/$H$2)),0)</f>
        <v>0</v>
      </c>
      <c r="AB127" s="379">
        <f>IFERROR(IF($K$2&lt;=114,AB126/$I$2,IF($K$2&gt;=126,AB126/$H$2,SUM(INDEX(AB:AB,125):INDEX(AB:AB,$K$2))/$I$2+SUM(INDEX(AB:AB,114):INDEX(AB:AB,114+$L$2-2))/$H$2)),0)</f>
        <v>0</v>
      </c>
      <c r="AC127" s="379">
        <f>IFERROR(IF($K$2&lt;=114,AC126/$I$2,IF($K$2&gt;=126,AC126/$H$2,SUM(INDEX(AC:AC,125):INDEX(AC:AC,$K$2))/$I$2+SUM(INDEX(AC:AC,114):INDEX(AC:AC,114+$L$2-2))/$H$2)),0)</f>
        <v>0</v>
      </c>
      <c r="AD127" s="380">
        <f>IFERROR(IF($K$2&lt;=114,AD126/$I$2,IF($K$2&gt;=126,AD126/$H$2,SUM(INDEX(AD:AD,125):INDEX(AD:AD,$K$2))/$I$2+SUM(INDEX(AD:AD,114):INDEX(AD:AD,114+$L$2-2))/$H$2)),0)</f>
        <v>0</v>
      </c>
      <c r="AE127" s="371">
        <f t="shared" ref="AE127" si="50">SUM(P127:AD127)</f>
        <v>0</v>
      </c>
      <c r="AF127" s="291" t="s">
        <v>326</v>
      </c>
    </row>
    <row r="128" spans="2:32" ht="15.75" thickBot="1" x14ac:dyDescent="0.3">
      <c r="B128" s="18"/>
      <c r="C128" s="18"/>
      <c r="E128" s="280"/>
      <c r="F128" s="280"/>
      <c r="H128" s="280"/>
      <c r="I128" s="280"/>
      <c r="P128" s="377"/>
      <c r="Q128" s="377"/>
      <c r="R128" s="377"/>
      <c r="S128" s="377"/>
      <c r="T128" s="377"/>
      <c r="U128" s="377"/>
      <c r="V128" s="377"/>
      <c r="W128" s="377"/>
      <c r="X128" s="377"/>
      <c r="Y128" s="377"/>
      <c r="Z128" s="377"/>
      <c r="AA128" s="377"/>
      <c r="AB128" s="377"/>
      <c r="AC128" s="377"/>
      <c r="AD128" s="377"/>
      <c r="AE128" s="292"/>
      <c r="AF128" s="297"/>
    </row>
    <row r="129" spans="2:32" outlineLevel="1" x14ac:dyDescent="0.25">
      <c r="B129" s="27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73">
        <f>IF(C125&gt;0,C125+1,IF(DATE(YEAR('Basic project data'!$C$5),MONTH('Basic project data'!$C$5),1)=D129,1,0))</f>
        <v>58</v>
      </c>
      <c r="D129" s="274">
        <f>DATE(YEAR(D125),MONTH(D125)+1,DAY(D125))</f>
        <v>46388</v>
      </c>
      <c r="E129" s="275"/>
      <c r="F129" s="299">
        <f t="shared" ref="F129:F140" si="51">215/12*E129</f>
        <v>0</v>
      </c>
      <c r="G129" s="300"/>
      <c r="H129" s="298"/>
      <c r="I129" s="299">
        <f t="shared" ref="I129:I140" si="52">215/12*H129</f>
        <v>0</v>
      </c>
      <c r="J129" s="300"/>
      <c r="O129" s="274">
        <f t="shared" ref="O129:O141" si="53">D129</f>
        <v>46388</v>
      </c>
      <c r="P129" s="278"/>
      <c r="Q129" s="278"/>
      <c r="R129" s="278"/>
      <c r="S129" s="278"/>
      <c r="T129" s="278"/>
      <c r="U129" s="278"/>
      <c r="V129" s="278"/>
      <c r="W129" s="278"/>
      <c r="X129" s="278"/>
      <c r="Y129" s="278"/>
      <c r="Z129" s="278"/>
      <c r="AA129" s="278"/>
      <c r="AB129" s="278"/>
      <c r="AC129" s="278"/>
      <c r="AD129" s="278"/>
      <c r="AE129" s="279">
        <f t="shared" ref="AE129:AE140" si="54">SUM(P129:AD129)</f>
        <v>0</v>
      </c>
      <c r="AF129" s="281"/>
    </row>
    <row r="130" spans="2:32" outlineLevel="1" x14ac:dyDescent="0.25">
      <c r="B130" s="27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73">
        <f>IF(C129&gt;0,C129+1,IF(DATE(YEAR('Basic project data'!$C$5),MONTH('Basic project data'!$C$5),1)=D130,1,0))</f>
        <v>59</v>
      </c>
      <c r="D130" s="274">
        <f t="shared" ref="D130:D140" si="55">DATE(YEAR(D129),MONTH(D129)+1,DAY(D129))</f>
        <v>46419</v>
      </c>
      <c r="E130" s="275"/>
      <c r="F130" s="193">
        <f t="shared" si="51"/>
        <v>0</v>
      </c>
      <c r="G130" s="277"/>
      <c r="H130" s="275"/>
      <c r="I130" s="193">
        <f t="shared" si="52"/>
        <v>0</v>
      </c>
      <c r="J130" s="277"/>
      <c r="O130" s="274">
        <f t="shared" si="53"/>
        <v>46419</v>
      </c>
      <c r="P130" s="278"/>
      <c r="Q130" s="278"/>
      <c r="R130" s="278"/>
      <c r="S130" s="278"/>
      <c r="T130" s="278"/>
      <c r="U130" s="278"/>
      <c r="V130" s="278"/>
      <c r="W130" s="278"/>
      <c r="X130" s="278"/>
      <c r="Y130" s="278"/>
      <c r="Z130" s="278"/>
      <c r="AA130" s="278"/>
      <c r="AB130" s="278"/>
      <c r="AC130" s="278"/>
      <c r="AD130" s="278"/>
      <c r="AE130" s="279">
        <f t="shared" si="54"/>
        <v>0</v>
      </c>
      <c r="AF130" s="281"/>
    </row>
    <row r="131" spans="2:32" outlineLevel="1" x14ac:dyDescent="0.25">
      <c r="B131" s="27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73">
        <f>IF(C130&gt;0,C130+1,IF(DATE(YEAR('Basic project data'!$C$5),MONTH('Basic project data'!$C$5),1)=D131,1,0))</f>
        <v>60</v>
      </c>
      <c r="D131" s="274">
        <f t="shared" si="55"/>
        <v>46447</v>
      </c>
      <c r="E131" s="275"/>
      <c r="F131" s="193">
        <f t="shared" si="51"/>
        <v>0</v>
      </c>
      <c r="G131" s="277"/>
      <c r="H131" s="275"/>
      <c r="I131" s="193">
        <f t="shared" si="52"/>
        <v>0</v>
      </c>
      <c r="J131" s="277"/>
      <c r="O131" s="274">
        <f t="shared" si="53"/>
        <v>46447</v>
      </c>
      <c r="P131" s="278"/>
      <c r="Q131" s="278"/>
      <c r="R131" s="278"/>
      <c r="S131" s="278"/>
      <c r="T131" s="278"/>
      <c r="U131" s="278"/>
      <c r="V131" s="278"/>
      <c r="W131" s="278"/>
      <c r="X131" s="278"/>
      <c r="Y131" s="278"/>
      <c r="Z131" s="278"/>
      <c r="AA131" s="278"/>
      <c r="AB131" s="278"/>
      <c r="AC131" s="278"/>
      <c r="AD131" s="278"/>
      <c r="AE131" s="279">
        <f t="shared" si="54"/>
        <v>0</v>
      </c>
      <c r="AF131" s="281"/>
    </row>
    <row r="132" spans="2:32" outlineLevel="1" x14ac:dyDescent="0.25">
      <c r="B132" s="27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73">
        <f>IF(C131&gt;0,C131+1,IF(DATE(YEAR('Basic project data'!$C$5),MONTH('Basic project data'!$C$5),1)=D132,1,0))</f>
        <v>61</v>
      </c>
      <c r="D132" s="274">
        <f t="shared" si="55"/>
        <v>46478</v>
      </c>
      <c r="E132" s="275"/>
      <c r="F132" s="193">
        <f t="shared" si="51"/>
        <v>0</v>
      </c>
      <c r="G132" s="277"/>
      <c r="H132" s="275"/>
      <c r="I132" s="193">
        <f t="shared" si="52"/>
        <v>0</v>
      </c>
      <c r="J132" s="277"/>
      <c r="O132" s="274">
        <f t="shared" si="53"/>
        <v>46478</v>
      </c>
      <c r="P132" s="278"/>
      <c r="Q132" s="278"/>
      <c r="R132" s="278"/>
      <c r="S132" s="278"/>
      <c r="T132" s="278"/>
      <c r="U132" s="278"/>
      <c r="V132" s="278"/>
      <c r="W132" s="278"/>
      <c r="X132" s="278"/>
      <c r="Y132" s="278"/>
      <c r="Z132" s="278"/>
      <c r="AA132" s="278"/>
      <c r="AB132" s="278"/>
      <c r="AC132" s="278"/>
      <c r="AD132" s="278"/>
      <c r="AE132" s="279">
        <f t="shared" si="54"/>
        <v>0</v>
      </c>
      <c r="AF132" s="281"/>
    </row>
    <row r="133" spans="2:32" outlineLevel="1" x14ac:dyDescent="0.25">
      <c r="B133" s="27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73">
        <f>IF(C132&gt;0,C132+1,IF(DATE(YEAR('Basic project data'!$C$5),MONTH('Basic project data'!$C$5),1)=D133,1,0))</f>
        <v>62</v>
      </c>
      <c r="D133" s="274">
        <f t="shared" si="55"/>
        <v>46508</v>
      </c>
      <c r="E133" s="275"/>
      <c r="F133" s="193">
        <f t="shared" si="51"/>
        <v>0</v>
      </c>
      <c r="G133" s="277"/>
      <c r="H133" s="275"/>
      <c r="I133" s="193">
        <f t="shared" si="52"/>
        <v>0</v>
      </c>
      <c r="J133" s="277"/>
      <c r="O133" s="274">
        <f t="shared" si="53"/>
        <v>46508</v>
      </c>
      <c r="P133" s="278"/>
      <c r="Q133" s="278"/>
      <c r="R133" s="278"/>
      <c r="S133" s="278"/>
      <c r="T133" s="278"/>
      <c r="U133" s="278"/>
      <c r="V133" s="278"/>
      <c r="W133" s="278"/>
      <c r="X133" s="278"/>
      <c r="Y133" s="278"/>
      <c r="Z133" s="278"/>
      <c r="AA133" s="278"/>
      <c r="AB133" s="278"/>
      <c r="AC133" s="278"/>
      <c r="AD133" s="278"/>
      <c r="AE133" s="279">
        <f t="shared" si="54"/>
        <v>0</v>
      </c>
      <c r="AF133" s="281"/>
    </row>
    <row r="134" spans="2:32" outlineLevel="1" x14ac:dyDescent="0.25">
      <c r="B134" s="27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73">
        <f>IF(C133&gt;0,C133+1,IF(DATE(YEAR('Basic project data'!$C$5),MONTH('Basic project data'!$C$5),1)=D134,1,0))</f>
        <v>63</v>
      </c>
      <c r="D134" s="274">
        <f t="shared" si="55"/>
        <v>46539</v>
      </c>
      <c r="E134" s="275"/>
      <c r="F134" s="193">
        <f t="shared" si="51"/>
        <v>0</v>
      </c>
      <c r="G134" s="277"/>
      <c r="H134" s="275"/>
      <c r="I134" s="193">
        <f t="shared" si="52"/>
        <v>0</v>
      </c>
      <c r="J134" s="277"/>
      <c r="O134" s="274">
        <f t="shared" si="53"/>
        <v>46539</v>
      </c>
      <c r="P134" s="278"/>
      <c r="Q134" s="278"/>
      <c r="R134" s="278"/>
      <c r="S134" s="278"/>
      <c r="T134" s="278"/>
      <c r="U134" s="278"/>
      <c r="V134" s="278"/>
      <c r="W134" s="278"/>
      <c r="X134" s="278"/>
      <c r="Y134" s="278"/>
      <c r="Z134" s="278"/>
      <c r="AA134" s="278"/>
      <c r="AB134" s="278"/>
      <c r="AC134" s="278"/>
      <c r="AD134" s="278"/>
      <c r="AE134" s="279">
        <f t="shared" si="54"/>
        <v>0</v>
      </c>
      <c r="AF134" s="281"/>
    </row>
    <row r="135" spans="2:32" outlineLevel="1" x14ac:dyDescent="0.25">
      <c r="B135" s="27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73">
        <f>IF(C134&gt;0,C134+1,IF(DATE(YEAR('Basic project data'!$C$5),MONTH('Basic project data'!$C$5),1)=D135,1,0))</f>
        <v>64</v>
      </c>
      <c r="D135" s="274">
        <f t="shared" si="55"/>
        <v>46569</v>
      </c>
      <c r="E135" s="275"/>
      <c r="F135" s="193">
        <f t="shared" si="51"/>
        <v>0</v>
      </c>
      <c r="G135" s="277"/>
      <c r="H135" s="275"/>
      <c r="I135" s="193">
        <f t="shared" si="52"/>
        <v>0</v>
      </c>
      <c r="J135" s="277"/>
      <c r="O135" s="274">
        <f t="shared" si="53"/>
        <v>46569</v>
      </c>
      <c r="P135" s="278"/>
      <c r="Q135" s="278"/>
      <c r="R135" s="278"/>
      <c r="S135" s="278"/>
      <c r="T135" s="278"/>
      <c r="U135" s="278"/>
      <c r="V135" s="278"/>
      <c r="W135" s="278"/>
      <c r="X135" s="278"/>
      <c r="Y135" s="278"/>
      <c r="Z135" s="278"/>
      <c r="AA135" s="278"/>
      <c r="AB135" s="278"/>
      <c r="AC135" s="278"/>
      <c r="AD135" s="278"/>
      <c r="AE135" s="279">
        <f t="shared" si="54"/>
        <v>0</v>
      </c>
      <c r="AF135" s="281"/>
    </row>
    <row r="136" spans="2:32" outlineLevel="1" x14ac:dyDescent="0.25">
      <c r="B136" s="27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73">
        <f>IF(C135&gt;0,C135+1,IF(DATE(YEAR('Basic project data'!$C$5),MONTH('Basic project data'!$C$5),1)=D136,1,0))</f>
        <v>65</v>
      </c>
      <c r="D136" s="274">
        <f t="shared" si="55"/>
        <v>46600</v>
      </c>
      <c r="E136" s="275"/>
      <c r="F136" s="193">
        <f t="shared" si="51"/>
        <v>0</v>
      </c>
      <c r="G136" s="277"/>
      <c r="H136" s="275"/>
      <c r="I136" s="193">
        <f t="shared" si="52"/>
        <v>0</v>
      </c>
      <c r="J136" s="277"/>
      <c r="O136" s="274">
        <f t="shared" si="53"/>
        <v>46600</v>
      </c>
      <c r="P136" s="278"/>
      <c r="Q136" s="278"/>
      <c r="R136" s="278"/>
      <c r="S136" s="278"/>
      <c r="T136" s="278"/>
      <c r="U136" s="278"/>
      <c r="V136" s="278"/>
      <c r="W136" s="278"/>
      <c r="X136" s="278"/>
      <c r="Y136" s="278"/>
      <c r="Z136" s="278"/>
      <c r="AA136" s="278"/>
      <c r="AB136" s="278"/>
      <c r="AC136" s="278"/>
      <c r="AD136" s="278"/>
      <c r="AE136" s="279">
        <f t="shared" si="54"/>
        <v>0</v>
      </c>
      <c r="AF136" s="281"/>
    </row>
    <row r="137" spans="2:32" outlineLevel="1" x14ac:dyDescent="0.25">
      <c r="B137" s="27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73">
        <f>IF(C136&gt;0,C136+1,IF(DATE(YEAR('Basic project data'!$C$5),MONTH('Basic project data'!$C$5),1)=D137,1,0))</f>
        <v>66</v>
      </c>
      <c r="D137" s="274">
        <f t="shared" si="55"/>
        <v>46631</v>
      </c>
      <c r="E137" s="275"/>
      <c r="F137" s="193">
        <f t="shared" si="51"/>
        <v>0</v>
      </c>
      <c r="G137" s="277"/>
      <c r="H137" s="275"/>
      <c r="I137" s="193">
        <f t="shared" si="52"/>
        <v>0</v>
      </c>
      <c r="J137" s="277"/>
      <c r="O137" s="274">
        <f t="shared" si="53"/>
        <v>46631</v>
      </c>
      <c r="P137" s="278"/>
      <c r="Q137" s="278"/>
      <c r="R137" s="278"/>
      <c r="S137" s="278"/>
      <c r="T137" s="278"/>
      <c r="U137" s="278"/>
      <c r="V137" s="278"/>
      <c r="W137" s="278"/>
      <c r="X137" s="278"/>
      <c r="Y137" s="278"/>
      <c r="Z137" s="278"/>
      <c r="AA137" s="278"/>
      <c r="AB137" s="278"/>
      <c r="AC137" s="278"/>
      <c r="AD137" s="278"/>
      <c r="AE137" s="279">
        <f t="shared" si="54"/>
        <v>0</v>
      </c>
      <c r="AF137" s="281"/>
    </row>
    <row r="138" spans="2:32" outlineLevel="1" x14ac:dyDescent="0.25">
      <c r="B138" s="27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73">
        <f>IF(C137&gt;0,C137+1,IF(DATE(YEAR('Basic project data'!$C$5),MONTH('Basic project data'!$C$5),1)=D138,1,0))</f>
        <v>67</v>
      </c>
      <c r="D138" s="274">
        <f t="shared" si="55"/>
        <v>46661</v>
      </c>
      <c r="E138" s="275"/>
      <c r="F138" s="193">
        <f t="shared" si="51"/>
        <v>0</v>
      </c>
      <c r="G138" s="277"/>
      <c r="H138" s="275"/>
      <c r="I138" s="193">
        <f t="shared" si="52"/>
        <v>0</v>
      </c>
      <c r="J138" s="277"/>
      <c r="O138" s="274">
        <f t="shared" si="53"/>
        <v>46661</v>
      </c>
      <c r="P138" s="278"/>
      <c r="Q138" s="278"/>
      <c r="R138" s="278"/>
      <c r="S138" s="278"/>
      <c r="T138" s="278"/>
      <c r="U138" s="278"/>
      <c r="V138" s="278"/>
      <c r="W138" s="278"/>
      <c r="X138" s="278"/>
      <c r="Y138" s="278"/>
      <c r="Z138" s="278"/>
      <c r="AA138" s="278"/>
      <c r="AB138" s="278"/>
      <c r="AC138" s="278"/>
      <c r="AD138" s="278"/>
      <c r="AE138" s="279">
        <f t="shared" si="54"/>
        <v>0</v>
      </c>
      <c r="AF138" s="281"/>
    </row>
    <row r="139" spans="2:32" outlineLevel="1" x14ac:dyDescent="0.25">
      <c r="B139" s="27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73">
        <f>IF(C138&gt;0,C138+1,IF(DATE(YEAR('Basic project data'!$C$5),MONTH('Basic project data'!$C$5),1)=D139,1,0))</f>
        <v>68</v>
      </c>
      <c r="D139" s="274">
        <f t="shared" si="55"/>
        <v>46692</v>
      </c>
      <c r="E139" s="275"/>
      <c r="F139" s="193">
        <f t="shared" si="51"/>
        <v>0</v>
      </c>
      <c r="G139" s="277"/>
      <c r="H139" s="275"/>
      <c r="I139" s="193">
        <f t="shared" si="52"/>
        <v>0</v>
      </c>
      <c r="J139" s="277"/>
      <c r="O139" s="274">
        <f t="shared" si="53"/>
        <v>46692</v>
      </c>
      <c r="P139" s="278"/>
      <c r="Q139" s="278"/>
      <c r="R139" s="278"/>
      <c r="S139" s="278"/>
      <c r="T139" s="278"/>
      <c r="U139" s="278"/>
      <c r="V139" s="278"/>
      <c r="W139" s="278"/>
      <c r="X139" s="278"/>
      <c r="Y139" s="278"/>
      <c r="Z139" s="278"/>
      <c r="AA139" s="278"/>
      <c r="AB139" s="278"/>
      <c r="AC139" s="278"/>
      <c r="AD139" s="278"/>
      <c r="AE139" s="279">
        <f t="shared" si="54"/>
        <v>0</v>
      </c>
      <c r="AF139" s="281"/>
    </row>
    <row r="140" spans="2:32" outlineLevel="1" x14ac:dyDescent="0.25">
      <c r="B140" s="27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73">
        <f>IF(C139&gt;0,C139+1,IF(DATE(YEAR('Basic project data'!$C$5),MONTH('Basic project data'!$C$5),1)=D140,1,0))</f>
        <v>69</v>
      </c>
      <c r="D140" s="274">
        <f t="shared" si="55"/>
        <v>46722</v>
      </c>
      <c r="E140" s="275"/>
      <c r="F140" s="193">
        <f t="shared" si="51"/>
        <v>0</v>
      </c>
      <c r="G140" s="277"/>
      <c r="H140" s="275"/>
      <c r="I140" s="193">
        <f t="shared" si="52"/>
        <v>0</v>
      </c>
      <c r="J140" s="277"/>
      <c r="O140" s="274">
        <f t="shared" si="53"/>
        <v>46722</v>
      </c>
      <c r="P140" s="278"/>
      <c r="Q140" s="278"/>
      <c r="R140" s="278"/>
      <c r="S140" s="278"/>
      <c r="T140" s="278"/>
      <c r="U140" s="278"/>
      <c r="V140" s="278"/>
      <c r="W140" s="278"/>
      <c r="X140" s="278"/>
      <c r="Y140" s="278"/>
      <c r="Z140" s="278"/>
      <c r="AA140" s="278"/>
      <c r="AB140" s="278"/>
      <c r="AC140" s="278"/>
      <c r="AD140" s="278"/>
      <c r="AE140" s="279">
        <f t="shared" si="54"/>
        <v>0</v>
      </c>
      <c r="AF140" s="281"/>
    </row>
    <row r="141" spans="2:32" ht="15.75" thickBot="1" x14ac:dyDescent="0.3">
      <c r="B141" s="282"/>
      <c r="C141" s="283"/>
      <c r="D141" s="284">
        <f>D140</f>
        <v>46722</v>
      </c>
      <c r="E141" s="285"/>
      <c r="F141" s="286">
        <f>SUM(F129:F140)</f>
        <v>0</v>
      </c>
      <c r="G141" s="287">
        <f>SUM(G129:G140)</f>
        <v>0</v>
      </c>
      <c r="H141" s="288"/>
      <c r="I141" s="286">
        <f>SUM(I129:I140)</f>
        <v>0</v>
      </c>
      <c r="J141" s="287">
        <f>SUM(J129:J140)</f>
        <v>0</v>
      </c>
      <c r="O141" s="284">
        <f t="shared" si="53"/>
        <v>46722</v>
      </c>
      <c r="P141" s="373">
        <f>SUM(P129:P140)</f>
        <v>0</v>
      </c>
      <c r="Q141" s="373">
        <f>SUM(Q129:Q140)</f>
        <v>0</v>
      </c>
      <c r="R141" s="373">
        <f>SUM(R129:R140)</f>
        <v>0</v>
      </c>
      <c r="S141" s="373">
        <f>SUM(S129:S140)</f>
        <v>0</v>
      </c>
      <c r="T141" s="373">
        <f>SUM(T129:T140)</f>
        <v>0</v>
      </c>
      <c r="U141" s="373">
        <f t="shared" ref="U141:AD141" si="56">SUM(U129:U140)</f>
        <v>0</v>
      </c>
      <c r="V141" s="373">
        <f t="shared" si="56"/>
        <v>0</v>
      </c>
      <c r="W141" s="373">
        <f t="shared" si="56"/>
        <v>0</v>
      </c>
      <c r="X141" s="373">
        <f t="shared" si="56"/>
        <v>0</v>
      </c>
      <c r="Y141" s="373">
        <f t="shared" si="56"/>
        <v>0</v>
      </c>
      <c r="Z141" s="373">
        <f t="shared" si="56"/>
        <v>0</v>
      </c>
      <c r="AA141" s="373">
        <f t="shared" si="56"/>
        <v>0</v>
      </c>
      <c r="AB141" s="373">
        <f t="shared" si="56"/>
        <v>0</v>
      </c>
      <c r="AC141" s="373">
        <f t="shared" si="56"/>
        <v>0</v>
      </c>
      <c r="AD141" s="373">
        <f t="shared" si="56"/>
        <v>0</v>
      </c>
      <c r="AE141" s="290">
        <f>SUM(AE129:AE140)</f>
        <v>0</v>
      </c>
      <c r="AF141" s="281"/>
    </row>
    <row r="142" spans="2:32" ht="28.5" customHeight="1" thickBot="1" x14ac:dyDescent="0.3">
      <c r="B142" s="18"/>
      <c r="C142" s="18"/>
      <c r="E142" s="280"/>
      <c r="F142" s="280"/>
      <c r="H142" s="280"/>
      <c r="I142" s="280"/>
      <c r="P142" s="378">
        <f>IFERROR(IF($K$2&lt;=129,P141/$I$2,IF($K$2&gt;=141,P141/$H$2,SUM(INDEX(P:P,140):INDEX(P:P,$K$2))/$I$2+SUM(INDEX(P:P,129):INDEX(P:P,129+$L$2-2))/$H$2)),0)</f>
        <v>0</v>
      </c>
      <c r="Q142" s="379">
        <f>IFERROR(IF($K$2&lt;=129,Q141/$I$2,IF($K$2&gt;=141,Q141/$H$2,SUM(INDEX(Q:Q,140):INDEX(Q:Q,$K$2))/$I$2+SUM(INDEX(Q:Q,129):INDEX(Q:Q,129+$L$2-2))/$H$2)),0)</f>
        <v>0</v>
      </c>
      <c r="R142" s="379">
        <f>IFERROR(IF($K$2&lt;=129,R141/$I$2,IF($K$2&gt;=141,R141/$H$2,SUM(INDEX(R:R,140):INDEX(R:R,$K$2))/$I$2+SUM(INDEX(R:R,129):INDEX(R:R,129+$L$2-2))/$H$2)),0)</f>
        <v>0</v>
      </c>
      <c r="S142" s="379">
        <f>IFERROR(IF($K$2&lt;=129,S141/$I$2,IF($K$2&gt;=141,S141/$H$2,SUM(INDEX(S:S,140):INDEX(S:S,$K$2))/$I$2+SUM(INDEX(S:S,129):INDEX(S:S,129+$L$2-2))/$H$2)),0)</f>
        <v>0</v>
      </c>
      <c r="T142" s="379">
        <f>IFERROR(IF($K$2&lt;=129,T141/$I$2,IF($K$2&gt;=141,T141/$H$2,SUM(INDEX(T:T,140):INDEX(T:T,$K$2))/$I$2+SUM(INDEX(T:T,129):INDEX(T:T,129+$L$2-2))/$H$2)),0)</f>
        <v>0</v>
      </c>
      <c r="U142" s="379">
        <f>IFERROR(IF($K$2&lt;=129,U141/$I$2,IF($K$2&gt;=141,U141/$H$2,SUM(INDEX(U:U,140):INDEX(U:U,$K$2))/$I$2+SUM(INDEX(U:U,129):INDEX(U:U,129+$L$2-2))/$H$2)),0)</f>
        <v>0</v>
      </c>
      <c r="V142" s="379">
        <f>IFERROR(IF($K$2&lt;=129,V141/$I$2,IF($K$2&gt;=141,V141/$H$2,SUM(INDEX(V:V,140):INDEX(V:V,$K$2))/$I$2+SUM(INDEX(V:V,129):INDEX(V:V,129+$L$2-2))/$H$2)),0)</f>
        <v>0</v>
      </c>
      <c r="W142" s="379">
        <f>IFERROR(IF($K$2&lt;=129,W141/$I$2,IF($K$2&gt;=141,W141/$H$2,SUM(INDEX(W:W,140):INDEX(W:W,$K$2))/$I$2+SUM(INDEX(W:W,129):INDEX(W:W,129+$L$2-2))/$H$2)),0)</f>
        <v>0</v>
      </c>
      <c r="X142" s="379">
        <f>IFERROR(IF($K$2&lt;=129,X141/$I$2,IF($K$2&gt;=141,X141/$H$2,SUM(INDEX(X:X,140):INDEX(X:X,$K$2))/$I$2+SUM(INDEX(X:X,129):INDEX(X:X,129+$L$2-2))/$H$2)),0)</f>
        <v>0</v>
      </c>
      <c r="Y142" s="379">
        <f>IFERROR(IF($K$2&lt;=129,Y141/$I$2,IF($K$2&gt;=141,Y141/$H$2,SUM(INDEX(Y:Y,140):INDEX(Y:Y,$K$2))/$I$2+SUM(INDEX(Y:Y,129):INDEX(Y:Y,129+$L$2-2))/$H$2)),0)</f>
        <v>0</v>
      </c>
      <c r="Z142" s="379">
        <f>IFERROR(IF($K$2&lt;=129,Z141/$I$2,IF($K$2&gt;=141,Z141/$H$2,SUM(INDEX(Z:Z,140):INDEX(Z:Z,$K$2))/$I$2+SUM(INDEX(Z:Z,129):INDEX(Z:Z,129+$L$2-2))/$H$2)),0)</f>
        <v>0</v>
      </c>
      <c r="AA142" s="379">
        <f>IFERROR(IF($K$2&lt;=129,AA141/$I$2,IF($K$2&gt;=141,AA141/$H$2,SUM(INDEX(AA:AA,140):INDEX(AA:AA,$K$2))/$I$2+SUM(INDEX(AA:AA,129):INDEX(AA:AA,129+$L$2-2))/$H$2)),0)</f>
        <v>0</v>
      </c>
      <c r="AB142" s="379">
        <f>IFERROR(IF($K$2&lt;=129,AB141/$I$2,IF($K$2&gt;=141,AB141/$H$2,SUM(INDEX(AB:AB,140):INDEX(AB:AB,$K$2))/$I$2+SUM(INDEX(AB:AB,129):INDEX(AB:AB,129+$L$2-2))/$H$2)),0)</f>
        <v>0</v>
      </c>
      <c r="AC142" s="379">
        <f>IFERROR(IF($K$2&lt;=129,AC141/$I$2,IF($K$2&gt;=141,AC141/$H$2,SUM(INDEX(AC:AC,140):INDEX(AC:AC,$K$2))/$I$2+SUM(INDEX(AC:AC,129):INDEX(AC:AC,129+$L$2-2))/$H$2)),0)</f>
        <v>0</v>
      </c>
      <c r="AD142" s="380">
        <f>IFERROR(IF($K$2&lt;=129,AD141/$I$2,IF($K$2&gt;=141,AD141/$H$2,SUM(INDEX(AD:AD,140):INDEX(AD:AD,$K$2))/$I$2+SUM(INDEX(AD:AD,129):INDEX(AD:AD,129+$L$2-2))/$H$2)),0)</f>
        <v>0</v>
      </c>
      <c r="AE142" s="371">
        <f t="shared" ref="AE142" si="57">SUM(P142:AD142)</f>
        <v>0</v>
      </c>
      <c r="AF142" s="291" t="s">
        <v>326</v>
      </c>
    </row>
    <row r="143" spans="2:32" ht="15.75" thickBot="1" x14ac:dyDescent="0.3">
      <c r="B143" s="18"/>
      <c r="C143" s="18"/>
      <c r="E143" s="280"/>
      <c r="F143" s="280"/>
      <c r="H143" s="280"/>
      <c r="I143" s="280"/>
      <c r="P143" s="377"/>
      <c r="Q143" s="377"/>
      <c r="R143" s="377"/>
      <c r="S143" s="377"/>
      <c r="T143" s="377"/>
      <c r="U143" s="377"/>
      <c r="V143" s="377"/>
      <c r="W143" s="377"/>
      <c r="X143" s="377"/>
      <c r="Y143" s="377"/>
      <c r="Z143" s="377"/>
      <c r="AA143" s="377"/>
      <c r="AB143" s="377"/>
      <c r="AC143" s="377"/>
      <c r="AD143" s="377"/>
      <c r="AE143" s="292"/>
      <c r="AF143" s="297"/>
    </row>
    <row r="144" spans="2:32" outlineLevel="1" x14ac:dyDescent="0.25">
      <c r="B144" s="27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73">
        <f>IF(C140&gt;0,C140+1,IF(DATE(YEAR('Basic project data'!$C$5),MONTH('Basic project data'!$C$5),1)=D144,1,0))</f>
        <v>70</v>
      </c>
      <c r="D144" s="274">
        <f>DATE(YEAR(D140),MONTH(D140)+1,DAY(D140))</f>
        <v>46753</v>
      </c>
      <c r="E144" s="298"/>
      <c r="F144" s="299">
        <f t="shared" ref="F144:F155" si="58">215/12*E144</f>
        <v>0</v>
      </c>
      <c r="G144" s="302"/>
      <c r="H144" s="298"/>
      <c r="I144" s="299">
        <f t="shared" ref="I144:I155" si="59">215/12*H144</f>
        <v>0</v>
      </c>
      <c r="J144" s="300"/>
      <c r="O144" s="274">
        <f t="shared" ref="O144:O156" si="60">D144</f>
        <v>46753</v>
      </c>
      <c r="P144" s="278"/>
      <c r="Q144" s="278"/>
      <c r="R144" s="278"/>
      <c r="S144" s="278"/>
      <c r="T144" s="278"/>
      <c r="U144" s="278"/>
      <c r="V144" s="278"/>
      <c r="W144" s="278"/>
      <c r="X144" s="278"/>
      <c r="Y144" s="278"/>
      <c r="Z144" s="278"/>
      <c r="AA144" s="278"/>
      <c r="AB144" s="278"/>
      <c r="AC144" s="278"/>
      <c r="AD144" s="278"/>
      <c r="AE144" s="279">
        <f t="shared" ref="AE144:AE155" si="61">SUM(P144:AD144)</f>
        <v>0</v>
      </c>
      <c r="AF144" s="281"/>
    </row>
    <row r="145" spans="1:32" outlineLevel="1" x14ac:dyDescent="0.25">
      <c r="B145" s="27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73">
        <f>IF(C144&gt;0,C144+1,IF(DATE(YEAR('Basic project data'!$C$5),MONTH('Basic project data'!$C$5),1)=D145,1,0))</f>
        <v>71</v>
      </c>
      <c r="D145" s="274">
        <f t="shared" ref="D145:D155" si="62">DATE(YEAR(D144),MONTH(D144)+1,DAY(D144))</f>
        <v>46784</v>
      </c>
      <c r="E145" s="275"/>
      <c r="F145" s="193">
        <f t="shared" si="58"/>
        <v>0</v>
      </c>
      <c r="G145" s="276"/>
      <c r="H145" s="275"/>
      <c r="I145" s="193">
        <f t="shared" si="59"/>
        <v>0</v>
      </c>
      <c r="J145" s="277"/>
      <c r="O145" s="274">
        <f t="shared" si="60"/>
        <v>46784</v>
      </c>
      <c r="P145" s="278"/>
      <c r="Q145" s="278"/>
      <c r="R145" s="278"/>
      <c r="S145" s="278"/>
      <c r="T145" s="278"/>
      <c r="U145" s="278"/>
      <c r="V145" s="278"/>
      <c r="W145" s="278"/>
      <c r="X145" s="278"/>
      <c r="Y145" s="278"/>
      <c r="Z145" s="278"/>
      <c r="AA145" s="278"/>
      <c r="AB145" s="278"/>
      <c r="AC145" s="278"/>
      <c r="AD145" s="278"/>
      <c r="AE145" s="279">
        <f t="shared" si="61"/>
        <v>0</v>
      </c>
      <c r="AF145" s="281"/>
    </row>
    <row r="146" spans="1:32" outlineLevel="1" x14ac:dyDescent="0.25">
      <c r="B146" s="27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73">
        <f>IF(C145&gt;0,C145+1,IF(DATE(YEAR('Basic project data'!$C$5),MONTH('Basic project data'!$C$5),1)=D146,1,0))</f>
        <v>72</v>
      </c>
      <c r="D146" s="274">
        <f t="shared" si="62"/>
        <v>46813</v>
      </c>
      <c r="E146" s="275"/>
      <c r="F146" s="193">
        <f t="shared" si="58"/>
        <v>0</v>
      </c>
      <c r="G146" s="276"/>
      <c r="H146" s="275"/>
      <c r="I146" s="193">
        <f t="shared" si="59"/>
        <v>0</v>
      </c>
      <c r="J146" s="277"/>
      <c r="O146" s="274">
        <f t="shared" si="60"/>
        <v>46813</v>
      </c>
      <c r="P146" s="278"/>
      <c r="Q146" s="278"/>
      <c r="R146" s="278"/>
      <c r="S146" s="278"/>
      <c r="T146" s="278"/>
      <c r="U146" s="278"/>
      <c r="V146" s="278"/>
      <c r="W146" s="278"/>
      <c r="X146" s="278"/>
      <c r="Y146" s="278"/>
      <c r="Z146" s="278"/>
      <c r="AA146" s="278"/>
      <c r="AB146" s="278"/>
      <c r="AC146" s="278"/>
      <c r="AD146" s="278"/>
      <c r="AE146" s="279">
        <f t="shared" si="61"/>
        <v>0</v>
      </c>
      <c r="AF146" s="281"/>
    </row>
    <row r="147" spans="1:32" outlineLevel="1" x14ac:dyDescent="0.25">
      <c r="B147" s="27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73">
        <f>IF(C146&gt;0,C146+1,IF(DATE(YEAR('Basic project data'!$C$5),MONTH('Basic project data'!$C$5),1)=D147,1,0))</f>
        <v>73</v>
      </c>
      <c r="D147" s="274">
        <f t="shared" si="62"/>
        <v>46844</v>
      </c>
      <c r="E147" s="275"/>
      <c r="F147" s="193">
        <f t="shared" si="58"/>
        <v>0</v>
      </c>
      <c r="G147" s="276"/>
      <c r="H147" s="275"/>
      <c r="I147" s="193">
        <f t="shared" si="59"/>
        <v>0</v>
      </c>
      <c r="J147" s="277"/>
      <c r="O147" s="274">
        <f t="shared" si="60"/>
        <v>46844</v>
      </c>
      <c r="P147" s="278"/>
      <c r="Q147" s="278"/>
      <c r="R147" s="278"/>
      <c r="S147" s="278"/>
      <c r="T147" s="278"/>
      <c r="U147" s="278"/>
      <c r="V147" s="278"/>
      <c r="W147" s="278"/>
      <c r="X147" s="278"/>
      <c r="Y147" s="278"/>
      <c r="Z147" s="278"/>
      <c r="AA147" s="278"/>
      <c r="AB147" s="278"/>
      <c r="AC147" s="278"/>
      <c r="AD147" s="278"/>
      <c r="AE147" s="279">
        <f t="shared" si="61"/>
        <v>0</v>
      </c>
      <c r="AF147" s="281"/>
    </row>
    <row r="148" spans="1:32" outlineLevel="1" x14ac:dyDescent="0.25">
      <c r="B148" s="27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73">
        <f>IF(C147&gt;0,C147+1,IF(DATE(YEAR('Basic project data'!$C$5),MONTH('Basic project data'!$C$5),1)=D148,1,0))</f>
        <v>74</v>
      </c>
      <c r="D148" s="274">
        <f t="shared" si="62"/>
        <v>46874</v>
      </c>
      <c r="E148" s="275"/>
      <c r="F148" s="193">
        <f t="shared" si="58"/>
        <v>0</v>
      </c>
      <c r="G148" s="276"/>
      <c r="H148" s="275"/>
      <c r="I148" s="193">
        <f t="shared" si="59"/>
        <v>0</v>
      </c>
      <c r="J148" s="277"/>
      <c r="O148" s="274">
        <f t="shared" si="60"/>
        <v>46874</v>
      </c>
      <c r="P148" s="278"/>
      <c r="Q148" s="278"/>
      <c r="R148" s="278"/>
      <c r="S148" s="278"/>
      <c r="T148" s="278"/>
      <c r="U148" s="278"/>
      <c r="V148" s="278"/>
      <c r="W148" s="278"/>
      <c r="X148" s="278"/>
      <c r="Y148" s="278"/>
      <c r="Z148" s="278"/>
      <c r="AA148" s="278"/>
      <c r="AB148" s="278"/>
      <c r="AC148" s="278"/>
      <c r="AD148" s="278"/>
      <c r="AE148" s="279">
        <f t="shared" si="61"/>
        <v>0</v>
      </c>
      <c r="AF148" s="281"/>
    </row>
    <row r="149" spans="1:32" outlineLevel="1" x14ac:dyDescent="0.25">
      <c r="B149" s="27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73">
        <f>IF(C148&gt;0,C148+1,IF(DATE(YEAR('Basic project data'!$C$5),MONTH('Basic project data'!$C$5),1)=D149,1,0))</f>
        <v>75</v>
      </c>
      <c r="D149" s="274">
        <f t="shared" si="62"/>
        <v>46905</v>
      </c>
      <c r="E149" s="275"/>
      <c r="F149" s="193">
        <f t="shared" si="58"/>
        <v>0</v>
      </c>
      <c r="G149" s="276"/>
      <c r="H149" s="275"/>
      <c r="I149" s="193">
        <f t="shared" si="59"/>
        <v>0</v>
      </c>
      <c r="J149" s="277"/>
      <c r="O149" s="274">
        <f t="shared" si="60"/>
        <v>46905</v>
      </c>
      <c r="P149" s="278"/>
      <c r="Q149" s="278"/>
      <c r="R149" s="278"/>
      <c r="S149" s="278"/>
      <c r="T149" s="278"/>
      <c r="U149" s="278"/>
      <c r="V149" s="278"/>
      <c r="W149" s="278"/>
      <c r="X149" s="278"/>
      <c r="Y149" s="278"/>
      <c r="Z149" s="278"/>
      <c r="AA149" s="278"/>
      <c r="AB149" s="278"/>
      <c r="AC149" s="278"/>
      <c r="AD149" s="278"/>
      <c r="AE149" s="279">
        <f t="shared" si="61"/>
        <v>0</v>
      </c>
      <c r="AF149" s="281"/>
    </row>
    <row r="150" spans="1:32" outlineLevel="1" x14ac:dyDescent="0.25">
      <c r="B150" s="27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73">
        <f>IF(C149&gt;0,C149+1,IF(DATE(YEAR('Basic project data'!$C$5),MONTH('Basic project data'!$C$5),1)=D150,1,0))</f>
        <v>76</v>
      </c>
      <c r="D150" s="274">
        <f t="shared" si="62"/>
        <v>46935</v>
      </c>
      <c r="E150" s="275"/>
      <c r="F150" s="193">
        <f t="shared" si="58"/>
        <v>0</v>
      </c>
      <c r="G150" s="276"/>
      <c r="H150" s="275"/>
      <c r="I150" s="193">
        <f t="shared" si="59"/>
        <v>0</v>
      </c>
      <c r="J150" s="277"/>
      <c r="O150" s="274">
        <f t="shared" si="60"/>
        <v>46935</v>
      </c>
      <c r="P150" s="278"/>
      <c r="Q150" s="278"/>
      <c r="R150" s="278"/>
      <c r="S150" s="278"/>
      <c r="T150" s="278"/>
      <c r="U150" s="278"/>
      <c r="V150" s="278"/>
      <c r="W150" s="278"/>
      <c r="X150" s="278"/>
      <c r="Y150" s="278"/>
      <c r="Z150" s="278"/>
      <c r="AA150" s="278"/>
      <c r="AB150" s="278"/>
      <c r="AC150" s="278"/>
      <c r="AD150" s="278"/>
      <c r="AE150" s="279">
        <f t="shared" si="61"/>
        <v>0</v>
      </c>
      <c r="AF150" s="281"/>
    </row>
    <row r="151" spans="1:32" outlineLevel="1" x14ac:dyDescent="0.25">
      <c r="B151" s="27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73">
        <f>IF(C150&gt;0,C150+1,IF(DATE(YEAR('Basic project data'!$C$5),MONTH('Basic project data'!$C$5),1)=D151,1,0))</f>
        <v>77</v>
      </c>
      <c r="D151" s="274">
        <f t="shared" si="62"/>
        <v>46966</v>
      </c>
      <c r="E151" s="275"/>
      <c r="F151" s="193">
        <f t="shared" si="58"/>
        <v>0</v>
      </c>
      <c r="G151" s="276"/>
      <c r="H151" s="275"/>
      <c r="I151" s="193">
        <f t="shared" si="59"/>
        <v>0</v>
      </c>
      <c r="J151" s="277"/>
      <c r="O151" s="274">
        <f t="shared" si="60"/>
        <v>46966</v>
      </c>
      <c r="P151" s="278"/>
      <c r="Q151" s="278"/>
      <c r="R151" s="278"/>
      <c r="S151" s="278"/>
      <c r="T151" s="278"/>
      <c r="U151" s="278"/>
      <c r="V151" s="278"/>
      <c r="W151" s="278"/>
      <c r="X151" s="278"/>
      <c r="Y151" s="278"/>
      <c r="Z151" s="278"/>
      <c r="AA151" s="278"/>
      <c r="AB151" s="278"/>
      <c r="AC151" s="278"/>
      <c r="AD151" s="278"/>
      <c r="AE151" s="279">
        <f t="shared" si="61"/>
        <v>0</v>
      </c>
      <c r="AF151" s="281"/>
    </row>
    <row r="152" spans="1:32" outlineLevel="1" x14ac:dyDescent="0.25">
      <c r="B152" s="27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73">
        <f>IF(C151&gt;0,C151+1,IF(DATE(YEAR('Basic project data'!$C$5),MONTH('Basic project data'!$C$5),1)=D152,1,0))</f>
        <v>78</v>
      </c>
      <c r="D152" s="274">
        <f t="shared" si="62"/>
        <v>46997</v>
      </c>
      <c r="E152" s="275"/>
      <c r="F152" s="193">
        <f t="shared" si="58"/>
        <v>0</v>
      </c>
      <c r="G152" s="276"/>
      <c r="H152" s="275"/>
      <c r="I152" s="193">
        <f t="shared" si="59"/>
        <v>0</v>
      </c>
      <c r="J152" s="277"/>
      <c r="O152" s="274">
        <f t="shared" si="60"/>
        <v>46997</v>
      </c>
      <c r="P152" s="278"/>
      <c r="Q152" s="278"/>
      <c r="R152" s="278"/>
      <c r="S152" s="278"/>
      <c r="T152" s="278"/>
      <c r="U152" s="278"/>
      <c r="V152" s="278"/>
      <c r="W152" s="278"/>
      <c r="X152" s="278"/>
      <c r="Y152" s="278"/>
      <c r="Z152" s="278"/>
      <c r="AA152" s="278"/>
      <c r="AB152" s="278"/>
      <c r="AC152" s="278"/>
      <c r="AD152" s="278"/>
      <c r="AE152" s="279">
        <f t="shared" si="61"/>
        <v>0</v>
      </c>
      <c r="AF152" s="281"/>
    </row>
    <row r="153" spans="1:32" outlineLevel="1" x14ac:dyDescent="0.25">
      <c r="B153" s="27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73">
        <f>IF(C152&gt;0,C152+1,IF(DATE(YEAR('Basic project data'!$C$5),MONTH('Basic project data'!$C$5),1)=D153,1,0))</f>
        <v>79</v>
      </c>
      <c r="D153" s="274">
        <f t="shared" si="62"/>
        <v>47027</v>
      </c>
      <c r="E153" s="275"/>
      <c r="F153" s="193">
        <f t="shared" si="58"/>
        <v>0</v>
      </c>
      <c r="G153" s="276"/>
      <c r="H153" s="275"/>
      <c r="I153" s="193">
        <f t="shared" si="59"/>
        <v>0</v>
      </c>
      <c r="J153" s="277"/>
      <c r="O153" s="274">
        <f t="shared" si="60"/>
        <v>47027</v>
      </c>
      <c r="P153" s="278"/>
      <c r="Q153" s="278"/>
      <c r="R153" s="278"/>
      <c r="S153" s="278"/>
      <c r="T153" s="278"/>
      <c r="U153" s="278"/>
      <c r="V153" s="278"/>
      <c r="W153" s="278"/>
      <c r="X153" s="278"/>
      <c r="Y153" s="278"/>
      <c r="Z153" s="278"/>
      <c r="AA153" s="278"/>
      <c r="AB153" s="278"/>
      <c r="AC153" s="278"/>
      <c r="AD153" s="278"/>
      <c r="AE153" s="279">
        <f t="shared" si="61"/>
        <v>0</v>
      </c>
      <c r="AF153" s="281"/>
    </row>
    <row r="154" spans="1:32" outlineLevel="1" x14ac:dyDescent="0.25">
      <c r="B154" s="27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73">
        <f>IF(C153&gt;0,C153+1,IF(DATE(YEAR('Basic project data'!$C$5),MONTH('Basic project data'!$C$5),1)=D154,1,0))</f>
        <v>80</v>
      </c>
      <c r="D154" s="274">
        <f t="shared" si="62"/>
        <v>47058</v>
      </c>
      <c r="E154" s="275"/>
      <c r="F154" s="193">
        <f t="shared" si="58"/>
        <v>0</v>
      </c>
      <c r="G154" s="276"/>
      <c r="H154" s="275"/>
      <c r="I154" s="193">
        <f t="shared" si="59"/>
        <v>0</v>
      </c>
      <c r="J154" s="277"/>
      <c r="O154" s="274">
        <f t="shared" si="60"/>
        <v>47058</v>
      </c>
      <c r="P154" s="278"/>
      <c r="Q154" s="278"/>
      <c r="R154" s="278"/>
      <c r="S154" s="278"/>
      <c r="T154" s="278"/>
      <c r="U154" s="278"/>
      <c r="V154" s="278"/>
      <c r="W154" s="278"/>
      <c r="X154" s="278"/>
      <c r="Y154" s="278"/>
      <c r="Z154" s="278"/>
      <c r="AA154" s="278"/>
      <c r="AB154" s="278"/>
      <c r="AC154" s="278"/>
      <c r="AD154" s="278"/>
      <c r="AE154" s="279">
        <f t="shared" si="61"/>
        <v>0</v>
      </c>
      <c r="AF154" s="281"/>
    </row>
    <row r="155" spans="1:32" outlineLevel="1" x14ac:dyDescent="0.25">
      <c r="B155" s="27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73">
        <f>IF(C154&gt;0,C154+1,IF(DATE(YEAR('Basic project data'!$C$5),MONTH('Basic project data'!$C$5),1)=D155,1,0))</f>
        <v>81</v>
      </c>
      <c r="D155" s="274">
        <f t="shared" si="62"/>
        <v>47088</v>
      </c>
      <c r="E155" s="275"/>
      <c r="F155" s="193">
        <f t="shared" si="58"/>
        <v>0</v>
      </c>
      <c r="G155" s="276"/>
      <c r="H155" s="275"/>
      <c r="I155" s="193">
        <f t="shared" si="59"/>
        <v>0</v>
      </c>
      <c r="J155" s="277"/>
      <c r="O155" s="274">
        <f t="shared" si="60"/>
        <v>47088</v>
      </c>
      <c r="P155" s="278"/>
      <c r="Q155" s="278"/>
      <c r="R155" s="278"/>
      <c r="S155" s="278"/>
      <c r="T155" s="278"/>
      <c r="U155" s="278"/>
      <c r="V155" s="278"/>
      <c r="W155" s="278"/>
      <c r="X155" s="278"/>
      <c r="Y155" s="278"/>
      <c r="Z155" s="278"/>
      <c r="AA155" s="278"/>
      <c r="AB155" s="278"/>
      <c r="AC155" s="278"/>
      <c r="AD155" s="278"/>
      <c r="AE155" s="279">
        <f t="shared" si="61"/>
        <v>0</v>
      </c>
      <c r="AF155" s="281"/>
    </row>
    <row r="156" spans="1:32" ht="15.75" thickBot="1" x14ac:dyDescent="0.3">
      <c r="B156" s="282"/>
      <c r="C156" s="283"/>
      <c r="D156" s="284">
        <f>D155</f>
        <v>47088</v>
      </c>
      <c r="E156" s="285"/>
      <c r="F156" s="286">
        <f>SUM(F144:F155)</f>
        <v>0</v>
      </c>
      <c r="G156" s="287">
        <f>SUM(G144:G155)</f>
        <v>0</v>
      </c>
      <c r="H156" s="288"/>
      <c r="I156" s="286">
        <f>SUM(I144:I155)</f>
        <v>0</v>
      </c>
      <c r="J156" s="287">
        <f>SUM(J144:J155)</f>
        <v>0</v>
      </c>
      <c r="O156" s="284">
        <f t="shared" si="60"/>
        <v>47088</v>
      </c>
      <c r="P156" s="373">
        <f>SUM(P144:P155)</f>
        <v>0</v>
      </c>
      <c r="Q156" s="373">
        <f>SUM(Q144:Q155)</f>
        <v>0</v>
      </c>
      <c r="R156" s="373">
        <f>SUM(R144:R155)</f>
        <v>0</v>
      </c>
      <c r="S156" s="373">
        <f>SUM(S144:S155)</f>
        <v>0</v>
      </c>
      <c r="T156" s="373">
        <f>SUM(T144:T155)</f>
        <v>0</v>
      </c>
      <c r="U156" s="373">
        <f t="shared" ref="U156:AD156" si="63">SUM(U144:U155)</f>
        <v>0</v>
      </c>
      <c r="V156" s="373">
        <f t="shared" si="63"/>
        <v>0</v>
      </c>
      <c r="W156" s="373">
        <f t="shared" si="63"/>
        <v>0</v>
      </c>
      <c r="X156" s="373">
        <f t="shared" si="63"/>
        <v>0</v>
      </c>
      <c r="Y156" s="373">
        <f t="shared" si="63"/>
        <v>0</v>
      </c>
      <c r="Z156" s="373">
        <f t="shared" si="63"/>
        <v>0</v>
      </c>
      <c r="AA156" s="373">
        <f t="shared" si="63"/>
        <v>0</v>
      </c>
      <c r="AB156" s="373">
        <f t="shared" si="63"/>
        <v>0</v>
      </c>
      <c r="AC156" s="373">
        <f t="shared" si="63"/>
        <v>0</v>
      </c>
      <c r="AD156" s="373">
        <f t="shared" si="63"/>
        <v>0</v>
      </c>
      <c r="AE156" s="290">
        <f>SUM(AE144:AE155)</f>
        <v>0</v>
      </c>
      <c r="AF156" s="281"/>
    </row>
    <row r="157" spans="1:32" ht="28.5" customHeight="1" thickBot="1" x14ac:dyDescent="0.3">
      <c r="A157" s="18"/>
      <c r="B157" s="18"/>
      <c r="C157" s="18"/>
      <c r="D157" s="18"/>
      <c r="E157" s="280"/>
      <c r="F157" s="280"/>
      <c r="H157" s="280"/>
      <c r="I157" s="280"/>
      <c r="P157" s="378">
        <f>IFERROR(IF($K$2&lt;=144,P156/$I$2,IF($K$2&gt;=156,P156/$H$2,SUM(INDEX(P:P,155):INDEX(P:P,$K$2))/$I$2+SUM(INDEX(P:P,144):INDEX(P:P,144+$L$2-2))/$H$2)),0)</f>
        <v>0</v>
      </c>
      <c r="Q157" s="379">
        <f>IFERROR(IF($K$2&lt;=144,Q156/$I$2,IF($K$2&gt;=156,Q156/$H$2,SUM(INDEX(Q:Q,155):INDEX(Q:Q,$K$2))/$I$2+SUM(INDEX(Q:Q,144):INDEX(Q:Q,144+$L$2-2))/$H$2)),0)</f>
        <v>0</v>
      </c>
      <c r="R157" s="379">
        <f>IFERROR(IF($K$2&lt;=144,R156/$I$2,IF($K$2&gt;=156,R156/$H$2,SUM(INDEX(R:R,155):INDEX(R:R,$K$2))/$I$2+SUM(INDEX(R:R,144):INDEX(R:R,144+$L$2-2))/$H$2)),0)</f>
        <v>0</v>
      </c>
      <c r="S157" s="379">
        <f>IFERROR(IF($K$2&lt;=144,S156/$I$2,IF($K$2&gt;=156,S156/$H$2,SUM(INDEX(S:S,155):INDEX(S:S,$K$2))/$I$2+SUM(INDEX(S:S,144):INDEX(S:S,144+$L$2-2))/$H$2)),0)</f>
        <v>0</v>
      </c>
      <c r="T157" s="379">
        <f>IFERROR(IF($K$2&lt;=144,T156/$I$2,IF($K$2&gt;=156,T156/$H$2,SUM(INDEX(T:T,155):INDEX(T:T,$K$2))/$I$2+SUM(INDEX(T:T,144):INDEX(T:T,144+$L$2-2))/$H$2)),0)</f>
        <v>0</v>
      </c>
      <c r="U157" s="379">
        <f>IFERROR(IF($K$2&lt;=144,U156/$I$2,IF($K$2&gt;=156,U156/$H$2,SUM(INDEX(U:U,155):INDEX(U:U,$K$2))/$I$2+SUM(INDEX(U:U,144):INDEX(U:U,144+$L$2-2))/$H$2)),0)</f>
        <v>0</v>
      </c>
      <c r="V157" s="379">
        <f>IFERROR(IF($K$2&lt;=144,V156/$I$2,IF($K$2&gt;=156,V156/$H$2,SUM(INDEX(V:V,155):INDEX(V:V,$K$2))/$I$2+SUM(INDEX(V:V,144):INDEX(V:V,144+$L$2-2))/$H$2)),0)</f>
        <v>0</v>
      </c>
      <c r="W157" s="379">
        <f>IFERROR(IF($K$2&lt;=144,W156/$I$2,IF($K$2&gt;=156,W156/$H$2,SUM(INDEX(W:W,155):INDEX(W:W,$K$2))/$I$2+SUM(INDEX(W:W,144):INDEX(W:W,144+$L$2-2))/$H$2)),0)</f>
        <v>0</v>
      </c>
      <c r="X157" s="379">
        <f>IFERROR(IF($K$2&lt;=144,X156/$I$2,IF($K$2&gt;=156,X156/$H$2,SUM(INDEX(X:X,155):INDEX(X:X,$K$2))/$I$2+SUM(INDEX(X:X,144):INDEX(X:X,144+$L$2-2))/$H$2)),0)</f>
        <v>0</v>
      </c>
      <c r="Y157" s="379">
        <f>IFERROR(IF($K$2&lt;=144,Y156/$I$2,IF($K$2&gt;=156,Y156/$H$2,SUM(INDEX(Y:Y,155):INDEX(Y:Y,$K$2))/$I$2+SUM(INDEX(Y:Y,144):INDEX(Y:Y,144+$L$2-2))/$H$2)),0)</f>
        <v>0</v>
      </c>
      <c r="Z157" s="379">
        <f>IFERROR(IF($K$2&lt;=144,Z156/$I$2,IF($K$2&gt;=156,Z156/$H$2,SUM(INDEX(Z:Z,155):INDEX(Z:Z,$K$2))/$I$2+SUM(INDEX(Z:Z,144):INDEX(Z:Z,144+$L$2-2))/$H$2)),0)</f>
        <v>0</v>
      </c>
      <c r="AA157" s="379">
        <f>IFERROR(IF($K$2&lt;=144,AA156/$I$2,IF($K$2&gt;=156,AA156/$H$2,SUM(INDEX(AA:AA,155):INDEX(AA:AA,$K$2))/$I$2+SUM(INDEX(AA:AA,144):INDEX(AA:AA,144+$L$2-2))/$H$2)),0)</f>
        <v>0</v>
      </c>
      <c r="AB157" s="379">
        <f>IFERROR(IF($K$2&lt;=144,AB156/$I$2,IF($K$2&gt;=156,AB156/$H$2,SUM(INDEX(AB:AB,155):INDEX(AB:AB,$K$2))/$I$2+SUM(INDEX(AB:AB,144):INDEX(AB:AB,144+$L$2-2))/$H$2)),0)</f>
        <v>0</v>
      </c>
      <c r="AC157" s="379">
        <f>IFERROR(IF($K$2&lt;=144,AC156/$I$2,IF($K$2&gt;=156,AC156/$H$2,SUM(INDEX(AC:AC,155):INDEX(AC:AC,$K$2))/$I$2+SUM(INDEX(AC:AC,144):INDEX(AC:AC,144+$L$2-2))/$H$2)),0)</f>
        <v>0</v>
      </c>
      <c r="AD157" s="380">
        <f>IFERROR(IF($K$2&lt;=144,AD156/$I$2,IF($K$2&gt;=156,AD156/$H$2,SUM(INDEX(AD:AD,155):INDEX(AD:AD,$K$2))/$I$2+SUM(INDEX(AD:AD,144):INDEX(AD:AD,144+$L$2-2))/$H$2)),0)</f>
        <v>0</v>
      </c>
      <c r="AE157" s="371">
        <f t="shared" ref="AE157" si="64">SUM(P157:AD157)</f>
        <v>0</v>
      </c>
      <c r="AF157" s="291" t="s">
        <v>326</v>
      </c>
    </row>
    <row r="158" spans="1:32" x14ac:dyDescent="0.25">
      <c r="A158" s="18"/>
      <c r="B158" s="18"/>
      <c r="C158" s="18"/>
      <c r="D158" s="18"/>
      <c r="E158" s="280"/>
      <c r="F158" s="280"/>
      <c r="H158" s="280"/>
      <c r="I158" s="280"/>
      <c r="P158" s="381"/>
      <c r="Q158" s="381"/>
      <c r="R158" s="381"/>
      <c r="S158" s="381"/>
      <c r="T158" s="381"/>
      <c r="U158" s="381"/>
      <c r="V158" s="381"/>
      <c r="W158" s="381"/>
      <c r="X158" s="381"/>
      <c r="Y158" s="381"/>
      <c r="Z158" s="381"/>
      <c r="AA158" s="381"/>
      <c r="AB158" s="381"/>
      <c r="AC158" s="381"/>
      <c r="AD158" s="381"/>
      <c r="AE158" s="303"/>
      <c r="AF158" s="297"/>
    </row>
    <row r="159" spans="1:32" x14ac:dyDescent="0.25">
      <c r="E159" s="280"/>
      <c r="F159" s="280"/>
      <c r="H159" s="280"/>
      <c r="I159" s="280"/>
      <c r="L159" s="280"/>
      <c r="M159" s="280"/>
      <c r="N159" s="280"/>
      <c r="P159" s="280"/>
      <c r="Q159" s="280"/>
      <c r="R159" s="280"/>
      <c r="S159" s="280"/>
      <c r="T159" s="280"/>
      <c r="U159" s="280"/>
      <c r="V159" s="280"/>
      <c r="W159" s="280"/>
      <c r="X159" s="280"/>
      <c r="Y159" s="280"/>
      <c r="Z159" s="280"/>
      <c r="AA159" s="280"/>
      <c r="AB159" s="280"/>
      <c r="AC159" s="280"/>
      <c r="AD159" s="280"/>
      <c r="AE159" s="280"/>
      <c r="AF159" s="280"/>
    </row>
    <row r="160" spans="1:32" x14ac:dyDescent="0.25">
      <c r="E160" s="280"/>
      <c r="F160" s="280"/>
      <c r="H160" s="280"/>
      <c r="I160" s="280"/>
      <c r="L160" s="280"/>
      <c r="M160" s="280"/>
      <c r="N160" s="280"/>
      <c r="P160" s="280"/>
      <c r="Q160" s="280"/>
      <c r="R160" s="280"/>
      <c r="S160" s="280"/>
      <c r="T160" s="280"/>
      <c r="U160" s="280"/>
      <c r="V160" s="280"/>
      <c r="W160" s="280"/>
      <c r="X160" s="280"/>
      <c r="Y160" s="280"/>
      <c r="Z160" s="280"/>
      <c r="AA160" s="280"/>
      <c r="AB160" s="280"/>
      <c r="AC160" s="280"/>
      <c r="AD160" s="280"/>
      <c r="AE160" s="280"/>
      <c r="AF160" s="280"/>
    </row>
    <row r="161" spans="5:32" x14ac:dyDescent="0.25">
      <c r="E161" s="280"/>
      <c r="F161" s="280"/>
      <c r="H161" s="280"/>
      <c r="I161" s="280"/>
      <c r="P161" s="280"/>
      <c r="Q161" s="280"/>
      <c r="R161" s="280"/>
      <c r="S161" s="280"/>
      <c r="T161" s="280"/>
      <c r="U161" s="280"/>
      <c r="V161" s="280"/>
      <c r="W161" s="280"/>
      <c r="X161" s="280"/>
      <c r="Y161" s="280"/>
      <c r="Z161" s="280"/>
      <c r="AA161" s="280"/>
      <c r="AB161" s="280"/>
      <c r="AC161" s="280"/>
      <c r="AD161" s="280"/>
      <c r="AE161" s="280"/>
      <c r="AF161" s="280"/>
    </row>
    <row r="162" spans="5:32" x14ac:dyDescent="0.25">
      <c r="E162" s="280"/>
      <c r="F162" s="280"/>
      <c r="H162" s="280"/>
      <c r="I162" s="280"/>
      <c r="P162" s="280"/>
      <c r="Q162" s="280"/>
      <c r="R162" s="280"/>
      <c r="S162" s="280"/>
      <c r="T162" s="280"/>
      <c r="U162" s="280"/>
      <c r="V162" s="280"/>
      <c r="W162" s="280"/>
      <c r="X162" s="280"/>
      <c r="Y162" s="280"/>
      <c r="Z162" s="280"/>
      <c r="AA162" s="280"/>
      <c r="AB162" s="280"/>
      <c r="AC162" s="280"/>
      <c r="AD162" s="280"/>
      <c r="AE162" s="280"/>
      <c r="AF162" s="280"/>
    </row>
    <row r="163" spans="5:32" x14ac:dyDescent="0.25">
      <c r="E163" s="280"/>
      <c r="F163" s="280"/>
      <c r="H163" s="280"/>
      <c r="I163" s="280"/>
      <c r="P163" s="280"/>
      <c r="Q163" s="280"/>
      <c r="R163" s="280"/>
      <c r="S163" s="280"/>
      <c r="T163" s="280"/>
      <c r="U163" s="280"/>
      <c r="V163" s="280"/>
      <c r="W163" s="280"/>
      <c r="X163" s="280"/>
      <c r="Y163" s="280"/>
      <c r="Z163" s="280"/>
      <c r="AA163" s="280"/>
      <c r="AB163" s="280"/>
      <c r="AC163" s="280"/>
      <c r="AD163" s="280"/>
      <c r="AE163" s="280"/>
      <c r="AF163" s="280"/>
    </row>
    <row r="164" spans="5:32" x14ac:dyDescent="0.25">
      <c r="E164" s="280"/>
      <c r="F164" s="280"/>
      <c r="H164" s="280"/>
      <c r="I164" s="280"/>
      <c r="P164" s="280"/>
      <c r="Q164" s="280"/>
      <c r="R164" s="280"/>
      <c r="S164" s="280"/>
      <c r="T164" s="280"/>
      <c r="U164" s="280"/>
      <c r="V164" s="280"/>
      <c r="W164" s="280"/>
      <c r="X164" s="280"/>
      <c r="Y164" s="280"/>
      <c r="Z164" s="280"/>
      <c r="AA164" s="280"/>
      <c r="AB164" s="280"/>
      <c r="AC164" s="280"/>
      <c r="AD164" s="280"/>
      <c r="AE164" s="280"/>
      <c r="AF164" s="280"/>
    </row>
    <row r="165" spans="5:32" x14ac:dyDescent="0.25">
      <c r="E165" s="280"/>
      <c r="F165" s="280"/>
      <c r="H165" s="280"/>
      <c r="I165" s="280"/>
      <c r="P165" s="280"/>
      <c r="Q165" s="280"/>
      <c r="R165" s="280"/>
      <c r="S165" s="280"/>
      <c r="T165" s="280"/>
      <c r="U165" s="280"/>
      <c r="V165" s="280"/>
      <c r="W165" s="280"/>
      <c r="X165" s="280"/>
      <c r="Y165" s="280"/>
      <c r="Z165" s="280"/>
      <c r="AA165" s="280"/>
      <c r="AB165" s="280"/>
      <c r="AC165" s="280"/>
      <c r="AD165" s="280"/>
      <c r="AE165" s="280"/>
      <c r="AF165" s="280"/>
    </row>
    <row r="166" spans="5:32" x14ac:dyDescent="0.25">
      <c r="E166" s="280"/>
      <c r="F166" s="280"/>
      <c r="H166" s="280"/>
      <c r="I166" s="280"/>
      <c r="P166" s="280"/>
      <c r="Q166" s="280"/>
      <c r="R166" s="280"/>
      <c r="S166" s="280"/>
      <c r="T166" s="280"/>
      <c r="U166" s="280"/>
      <c r="V166" s="280"/>
      <c r="W166" s="280"/>
      <c r="X166" s="280"/>
      <c r="Y166" s="280"/>
      <c r="Z166" s="280"/>
      <c r="AA166" s="280"/>
      <c r="AB166" s="280"/>
      <c r="AC166" s="280"/>
      <c r="AD166" s="280"/>
      <c r="AE166" s="280"/>
      <c r="AF166" s="280"/>
    </row>
    <row r="167" spans="5:32" x14ac:dyDescent="0.25">
      <c r="E167" s="280"/>
      <c r="F167" s="280"/>
      <c r="H167" s="280"/>
      <c r="I167" s="280"/>
      <c r="P167" s="280"/>
      <c r="Q167" s="280"/>
      <c r="R167" s="280"/>
      <c r="S167" s="280"/>
      <c r="T167" s="280"/>
      <c r="U167" s="280"/>
      <c r="V167" s="280"/>
      <c r="W167" s="280"/>
      <c r="X167" s="280"/>
      <c r="Y167" s="280"/>
      <c r="Z167" s="280"/>
      <c r="AA167" s="280"/>
      <c r="AB167" s="280"/>
      <c r="AC167" s="280"/>
      <c r="AD167" s="280"/>
      <c r="AE167" s="280"/>
      <c r="AF167" s="280"/>
    </row>
    <row r="168" spans="5:32" x14ac:dyDescent="0.25">
      <c r="P168" s="280"/>
      <c r="Q168" s="280"/>
      <c r="R168" s="280"/>
      <c r="S168" s="280"/>
      <c r="T168" s="280"/>
      <c r="U168" s="280"/>
      <c r="V168" s="280"/>
      <c r="W168" s="280"/>
      <c r="X168" s="280"/>
      <c r="Y168" s="280"/>
      <c r="Z168" s="280"/>
      <c r="AA168" s="280"/>
      <c r="AB168" s="280"/>
      <c r="AC168" s="280"/>
      <c r="AD168" s="280"/>
      <c r="AE168" s="280"/>
      <c r="AF168" s="280"/>
    </row>
    <row r="169" spans="5:32" x14ac:dyDescent="0.25">
      <c r="P169" s="280"/>
      <c r="Q169" s="280"/>
      <c r="R169" s="280"/>
      <c r="S169" s="280"/>
      <c r="T169" s="280"/>
      <c r="U169" s="280"/>
      <c r="V169" s="280"/>
      <c r="W169" s="280"/>
      <c r="X169" s="280"/>
      <c r="Y169" s="280"/>
      <c r="Z169" s="280"/>
      <c r="AA169" s="280"/>
      <c r="AB169" s="280"/>
      <c r="AC169" s="280"/>
      <c r="AD169" s="280"/>
      <c r="AE169" s="280"/>
      <c r="AF169" s="280"/>
    </row>
    <row r="170" spans="5:32" x14ac:dyDescent="0.25">
      <c r="P170" s="280"/>
      <c r="Q170" s="280"/>
      <c r="R170" s="280"/>
      <c r="S170" s="280"/>
      <c r="T170" s="280"/>
      <c r="U170" s="280"/>
      <c r="V170" s="280"/>
      <c r="W170" s="280"/>
      <c r="X170" s="280"/>
      <c r="Y170" s="280"/>
      <c r="Z170" s="280"/>
      <c r="AA170" s="280"/>
      <c r="AB170" s="280"/>
      <c r="AC170" s="280"/>
      <c r="AD170" s="280"/>
      <c r="AE170" s="280"/>
      <c r="AF170" s="280"/>
    </row>
    <row r="171" spans="5:32" x14ac:dyDescent="0.25">
      <c r="P171" s="280"/>
      <c r="Q171" s="280"/>
      <c r="R171" s="280"/>
      <c r="S171" s="280"/>
      <c r="T171" s="280"/>
      <c r="U171" s="280"/>
      <c r="V171" s="280"/>
      <c r="W171" s="280"/>
      <c r="X171" s="280"/>
      <c r="Y171" s="280"/>
      <c r="Z171" s="280"/>
      <c r="AA171" s="280"/>
      <c r="AB171" s="280"/>
      <c r="AC171" s="280"/>
      <c r="AD171" s="280"/>
      <c r="AE171" s="280"/>
      <c r="AF171" s="280"/>
    </row>
    <row r="172" spans="5:32" x14ac:dyDescent="0.25">
      <c r="P172" s="280"/>
      <c r="Q172" s="280"/>
      <c r="R172" s="280"/>
      <c r="S172" s="280"/>
      <c r="T172" s="280"/>
      <c r="U172" s="280"/>
      <c r="V172" s="280"/>
      <c r="W172" s="280"/>
      <c r="X172" s="280"/>
      <c r="Y172" s="280"/>
      <c r="Z172" s="280"/>
      <c r="AA172" s="280"/>
      <c r="AB172" s="280"/>
      <c r="AC172" s="280"/>
      <c r="AD172" s="280"/>
      <c r="AE172" s="280"/>
      <c r="AF172" s="280"/>
    </row>
    <row r="173" spans="5:32" x14ac:dyDescent="0.25">
      <c r="P173" s="280"/>
      <c r="Q173" s="280"/>
      <c r="R173" s="280"/>
      <c r="S173" s="280"/>
      <c r="T173" s="280"/>
      <c r="U173" s="280"/>
      <c r="V173" s="280"/>
      <c r="W173" s="280"/>
      <c r="X173" s="280"/>
      <c r="Y173" s="280"/>
      <c r="Z173" s="280"/>
      <c r="AA173" s="280"/>
      <c r="AB173" s="280"/>
      <c r="AC173" s="280"/>
      <c r="AD173" s="280"/>
      <c r="AE173" s="280"/>
      <c r="AF173" s="280"/>
    </row>
    <row r="174" spans="5:32" x14ac:dyDescent="0.25">
      <c r="P174" s="280"/>
      <c r="Q174" s="280"/>
      <c r="R174" s="280"/>
      <c r="S174" s="280"/>
      <c r="T174" s="280"/>
      <c r="U174" s="280"/>
      <c r="V174" s="280"/>
      <c r="W174" s="280"/>
      <c r="X174" s="280"/>
      <c r="Y174" s="280"/>
      <c r="Z174" s="280"/>
      <c r="AA174" s="280"/>
      <c r="AB174" s="280"/>
      <c r="AC174" s="280"/>
      <c r="AD174" s="280"/>
      <c r="AE174" s="280"/>
      <c r="AF174" s="280"/>
    </row>
    <row r="175" spans="5:32" x14ac:dyDescent="0.25">
      <c r="P175" s="280"/>
      <c r="Q175" s="280"/>
      <c r="R175" s="280"/>
      <c r="S175" s="280"/>
      <c r="T175" s="280"/>
      <c r="U175" s="280"/>
      <c r="V175" s="280"/>
      <c r="W175" s="280"/>
      <c r="X175" s="280"/>
      <c r="Y175" s="280"/>
      <c r="Z175" s="280"/>
      <c r="AA175" s="280"/>
      <c r="AB175" s="280"/>
      <c r="AC175" s="280"/>
      <c r="AD175" s="280"/>
      <c r="AE175" s="280"/>
      <c r="AF175" s="280"/>
    </row>
    <row r="176" spans="5:32" x14ac:dyDescent="0.25">
      <c r="P176" s="280"/>
      <c r="Q176" s="280"/>
      <c r="R176" s="280"/>
      <c r="S176" s="280"/>
      <c r="T176" s="280"/>
      <c r="U176" s="280"/>
      <c r="V176" s="280"/>
      <c r="W176" s="280"/>
      <c r="X176" s="280"/>
      <c r="Y176" s="280"/>
      <c r="Z176" s="280"/>
      <c r="AA176" s="280"/>
      <c r="AB176" s="280"/>
      <c r="AC176" s="280"/>
      <c r="AD176" s="280"/>
      <c r="AE176" s="280"/>
      <c r="AF176" s="280"/>
    </row>
    <row r="177" spans="16:32" x14ac:dyDescent="0.25">
      <c r="P177" s="280"/>
      <c r="Q177" s="280"/>
      <c r="R177" s="280"/>
      <c r="S177" s="280"/>
      <c r="T177" s="280"/>
      <c r="U177" s="280"/>
      <c r="V177" s="280"/>
      <c r="W177" s="280"/>
      <c r="X177" s="280"/>
      <c r="Y177" s="280"/>
      <c r="Z177" s="280"/>
      <c r="AA177" s="280"/>
      <c r="AB177" s="280"/>
      <c r="AC177" s="280"/>
      <c r="AD177" s="280"/>
      <c r="AE177" s="280"/>
      <c r="AF177" s="280"/>
    </row>
    <row r="178" spans="16:32" x14ac:dyDescent="0.25">
      <c r="P178" s="280"/>
      <c r="Q178" s="280"/>
      <c r="R178" s="280"/>
      <c r="S178" s="280"/>
      <c r="T178" s="280"/>
      <c r="U178" s="280"/>
      <c r="V178" s="280"/>
      <c r="W178" s="280"/>
      <c r="X178" s="280"/>
      <c r="Y178" s="280"/>
      <c r="Z178" s="280"/>
      <c r="AA178" s="280"/>
      <c r="AB178" s="280"/>
      <c r="AC178" s="280"/>
      <c r="AD178" s="280"/>
      <c r="AE178" s="280"/>
      <c r="AF178" s="280"/>
    </row>
    <row r="179" spans="16:32" x14ac:dyDescent="0.25">
      <c r="P179" s="280"/>
      <c r="Q179" s="280"/>
      <c r="R179" s="280"/>
      <c r="S179" s="280"/>
      <c r="T179" s="280"/>
      <c r="U179" s="280"/>
      <c r="V179" s="280"/>
      <c r="W179" s="280"/>
      <c r="X179" s="280"/>
      <c r="Y179" s="280"/>
      <c r="Z179" s="280"/>
      <c r="AA179" s="280"/>
      <c r="AB179" s="280"/>
      <c r="AC179" s="280"/>
      <c r="AD179" s="280"/>
      <c r="AE179" s="280"/>
      <c r="AF179" s="280"/>
    </row>
    <row r="180" spans="16:32" x14ac:dyDescent="0.25">
      <c r="P180" s="280"/>
      <c r="Q180" s="280"/>
      <c r="R180" s="280"/>
      <c r="S180" s="280"/>
      <c r="T180" s="280"/>
      <c r="U180" s="280"/>
      <c r="V180" s="280"/>
      <c r="W180" s="280"/>
      <c r="X180" s="280"/>
      <c r="Y180" s="280"/>
      <c r="Z180" s="280"/>
      <c r="AA180" s="280"/>
      <c r="AB180" s="280"/>
      <c r="AC180" s="280"/>
      <c r="AD180" s="280"/>
      <c r="AE180" s="280"/>
      <c r="AF180" s="280"/>
    </row>
    <row r="181" spans="16:32" x14ac:dyDescent="0.25">
      <c r="P181" s="280"/>
      <c r="Q181" s="280"/>
      <c r="R181" s="280"/>
      <c r="S181" s="280"/>
      <c r="T181" s="280"/>
      <c r="U181" s="280"/>
      <c r="V181" s="280"/>
      <c r="W181" s="280"/>
      <c r="X181" s="280"/>
      <c r="Y181" s="280"/>
      <c r="Z181" s="280"/>
      <c r="AA181" s="280"/>
      <c r="AB181" s="280"/>
      <c r="AC181" s="280"/>
      <c r="AD181" s="280"/>
      <c r="AE181" s="280"/>
      <c r="AF181" s="280"/>
    </row>
    <row r="182" spans="16:32" x14ac:dyDescent="0.25">
      <c r="P182" s="280"/>
      <c r="Q182" s="280"/>
      <c r="R182" s="280"/>
      <c r="S182" s="280"/>
      <c r="T182" s="280"/>
      <c r="U182" s="280"/>
      <c r="V182" s="280"/>
      <c r="W182" s="280"/>
      <c r="X182" s="280"/>
      <c r="Y182" s="280"/>
      <c r="Z182" s="280"/>
      <c r="AA182" s="280"/>
      <c r="AB182" s="280"/>
      <c r="AC182" s="280"/>
      <c r="AD182" s="280"/>
      <c r="AE182" s="280"/>
      <c r="AF182" s="280"/>
    </row>
    <row r="183" spans="16:32" x14ac:dyDescent="0.25">
      <c r="P183" s="280"/>
      <c r="Q183" s="280"/>
      <c r="R183" s="280"/>
      <c r="S183" s="280"/>
      <c r="T183" s="280"/>
      <c r="U183" s="280"/>
      <c r="V183" s="280"/>
      <c r="W183" s="280"/>
      <c r="X183" s="280"/>
      <c r="Y183" s="280"/>
      <c r="Z183" s="280"/>
      <c r="AA183" s="280"/>
      <c r="AB183" s="280"/>
      <c r="AC183" s="280"/>
      <c r="AD183" s="280"/>
      <c r="AE183" s="280"/>
      <c r="AF183" s="280"/>
    </row>
    <row r="184" spans="16:32" x14ac:dyDescent="0.25">
      <c r="P184" s="280"/>
      <c r="Q184" s="280"/>
      <c r="R184" s="280"/>
      <c r="S184" s="280"/>
      <c r="T184" s="280"/>
      <c r="U184" s="280"/>
      <c r="V184" s="280"/>
      <c r="W184" s="280"/>
      <c r="X184" s="280"/>
      <c r="Y184" s="280"/>
      <c r="Z184" s="280"/>
      <c r="AA184" s="280"/>
      <c r="AB184" s="280"/>
      <c r="AC184" s="280"/>
      <c r="AD184" s="280"/>
      <c r="AE184" s="280"/>
      <c r="AF184" s="280"/>
    </row>
    <row r="185" spans="16:32" x14ac:dyDescent="0.25">
      <c r="P185" s="280"/>
      <c r="Q185" s="280"/>
      <c r="R185" s="280"/>
      <c r="S185" s="280"/>
      <c r="T185" s="280"/>
      <c r="U185" s="280"/>
      <c r="V185" s="280"/>
      <c r="W185" s="280"/>
      <c r="X185" s="280"/>
      <c r="Y185" s="280"/>
      <c r="Z185" s="280"/>
      <c r="AA185" s="280"/>
      <c r="AB185" s="280"/>
      <c r="AC185" s="280"/>
      <c r="AD185" s="280"/>
      <c r="AE185" s="280"/>
      <c r="AF185" s="280"/>
    </row>
    <row r="186" spans="16:32" x14ac:dyDescent="0.25">
      <c r="P186" s="215"/>
      <c r="Q186" s="215"/>
      <c r="R186" s="215"/>
      <c r="S186" s="215"/>
      <c r="T186" s="215"/>
    </row>
  </sheetData>
  <dataConsolidate/>
  <mergeCells count="85">
    <mergeCell ref="B47:B48"/>
    <mergeCell ref="B50:J50"/>
    <mergeCell ref="O50:AG50"/>
    <mergeCell ref="E52:G52"/>
    <mergeCell ref="H52:J52"/>
    <mergeCell ref="P52:AE52"/>
    <mergeCell ref="K28:K29"/>
    <mergeCell ref="B30:D30"/>
    <mergeCell ref="B32:I32"/>
    <mergeCell ref="D33:F33"/>
    <mergeCell ref="G33:H33"/>
    <mergeCell ref="I33:L33"/>
    <mergeCell ref="G28:G29"/>
    <mergeCell ref="H28:H29"/>
    <mergeCell ref="B45:B46"/>
    <mergeCell ref="I28:I29"/>
    <mergeCell ref="J28:J29"/>
    <mergeCell ref="B35:B36"/>
    <mergeCell ref="B37:B38"/>
    <mergeCell ref="B39:B40"/>
    <mergeCell ref="B41:B42"/>
    <mergeCell ref="B43:B44"/>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I20:I21"/>
    <mergeCell ref="J20:J21"/>
    <mergeCell ref="K20:K21"/>
    <mergeCell ref="B22:B23"/>
    <mergeCell ref="C22:C23"/>
    <mergeCell ref="D22:D23"/>
    <mergeCell ref="E22:E23"/>
    <mergeCell ref="F22:F23"/>
    <mergeCell ref="G22:G23"/>
    <mergeCell ref="H22:H23"/>
    <mergeCell ref="I22:I23"/>
    <mergeCell ref="J22:J23"/>
    <mergeCell ref="K22:K23"/>
    <mergeCell ref="E18:F18"/>
    <mergeCell ref="G18:H18"/>
    <mergeCell ref="B19:D19"/>
    <mergeCell ref="B20:B21"/>
    <mergeCell ref="C20:C21"/>
    <mergeCell ref="D20:D21"/>
    <mergeCell ref="E20:E21"/>
    <mergeCell ref="F20:F21"/>
    <mergeCell ref="G20:G21"/>
    <mergeCell ref="H20:H21"/>
    <mergeCell ref="O16:AG16"/>
    <mergeCell ref="D2:E2"/>
    <mergeCell ref="O3:AG3"/>
    <mergeCell ref="C4:C10"/>
    <mergeCell ref="J5:J6"/>
    <mergeCell ref="K5:K6"/>
    <mergeCell ref="J7:J8"/>
    <mergeCell ref="K7:K8"/>
    <mergeCell ref="J9:J10"/>
    <mergeCell ref="K9:K10"/>
    <mergeCell ref="C11:C12"/>
    <mergeCell ref="D11:D12"/>
    <mergeCell ref="E11:H14"/>
    <mergeCell ref="C13:C14"/>
    <mergeCell ref="D13:D14"/>
  </mergeCells>
  <conditionalFormatting sqref="B35">
    <cfRule type="cellIs" dxfId="763" priority="140" operator="equal">
      <formula>0</formula>
    </cfRule>
  </conditionalFormatting>
  <conditionalFormatting sqref="B37 B39 B41 B43">
    <cfRule type="cellIs" dxfId="762" priority="142" operator="equal">
      <formula>0</formula>
    </cfRule>
  </conditionalFormatting>
  <conditionalFormatting sqref="B45 B47">
    <cfRule type="cellIs" dxfId="761" priority="135" operator="equal">
      <formula>0</formula>
    </cfRule>
  </conditionalFormatting>
  <conditionalFormatting sqref="B54:B65 B99:B110 B114:B125 B128:B140 B144:B155">
    <cfRule type="cellIs" dxfId="760" priority="260" operator="equal">
      <formula>"P3"</formula>
    </cfRule>
    <cfRule type="cellIs" dxfId="759" priority="262" operator="equal">
      <formula>"P1"</formula>
    </cfRule>
    <cfRule type="cellIs" dxfId="758" priority="261" operator="equal">
      <formula>"P2"</formula>
    </cfRule>
    <cfRule type="cellIs" dxfId="757" priority="259" operator="equal">
      <formula>"P4"</formula>
    </cfRule>
  </conditionalFormatting>
  <conditionalFormatting sqref="B54:B65 B99:B110 B114:B125 B129:B140 B144:B155">
    <cfRule type="cellIs" dxfId="756" priority="258" operator="equal">
      <formula>"P5"</formula>
    </cfRule>
  </conditionalFormatting>
  <conditionalFormatting sqref="B69:B80">
    <cfRule type="cellIs" dxfId="755" priority="228" operator="equal">
      <formula>"P1"</formula>
    </cfRule>
    <cfRule type="cellIs" dxfId="754" priority="227" operator="equal">
      <formula>"P2"</formula>
    </cfRule>
    <cfRule type="cellIs" dxfId="753" priority="224" operator="equal">
      <formula>"P5"</formula>
    </cfRule>
    <cfRule type="cellIs" dxfId="752" priority="225" operator="equal">
      <formula>"P4"</formula>
    </cfRule>
    <cfRule type="cellIs" dxfId="751" priority="226" operator="equal">
      <formula>"P3"</formula>
    </cfRule>
  </conditionalFormatting>
  <conditionalFormatting sqref="B84:B95">
    <cfRule type="cellIs" dxfId="750" priority="229" operator="equal">
      <formula>"P5"</formula>
    </cfRule>
    <cfRule type="cellIs" dxfId="749" priority="232" operator="equal">
      <formula>"P2"</formula>
    </cfRule>
    <cfRule type="cellIs" dxfId="748" priority="230" operator="equal">
      <formula>"P4"</formula>
    </cfRule>
    <cfRule type="cellIs" dxfId="747" priority="231" operator="equal">
      <formula>"P3"</formula>
    </cfRule>
    <cfRule type="cellIs" dxfId="746" priority="233" operator="equal">
      <formula>"P1"</formula>
    </cfRule>
  </conditionalFormatting>
  <conditionalFormatting sqref="B35:I48">
    <cfRule type="cellIs" dxfId="745" priority="108" operator="equal">
      <formula>0</formula>
    </cfRule>
  </conditionalFormatting>
  <conditionalFormatting sqref="B34:M34">
    <cfRule type="cellIs" dxfId="744" priority="143" operator="equal">
      <formula>0</formula>
    </cfRule>
  </conditionalFormatting>
  <conditionalFormatting sqref="C34">
    <cfRule type="cellIs" dxfId="743" priority="144" operator="equal">
      <formula>"P5"</formula>
    </cfRule>
  </conditionalFormatting>
  <conditionalFormatting sqref="C35:C36">
    <cfRule type="cellIs" dxfId="742" priority="136" operator="equal">
      <formula>"P5"</formula>
    </cfRule>
  </conditionalFormatting>
  <conditionalFormatting sqref="C35:C44">
    <cfRule type="cellIs" dxfId="741" priority="139" operator="equal">
      <formula>"P1"</formula>
    </cfRule>
    <cfRule type="cellIs" dxfId="740" priority="138" operator="equal">
      <formula>"P5"</formula>
    </cfRule>
    <cfRule type="cellIs" dxfId="739" priority="137" operator="equal">
      <formula>0</formula>
    </cfRule>
    <cfRule type="cellIs" dxfId="738" priority="141" operator="equal">
      <formula>0</formula>
    </cfRule>
  </conditionalFormatting>
  <conditionalFormatting sqref="C35:C48">
    <cfRule type="cellIs" dxfId="737" priority="127" operator="equal">
      <formula>"P4"</formula>
    </cfRule>
    <cfRule type="cellIs" dxfId="736" priority="133" operator="equal">
      <formula>"P1"</formula>
    </cfRule>
    <cfRule type="cellIs" dxfId="735" priority="129" operator="equal">
      <formula>"P2"</formula>
    </cfRule>
    <cfRule type="cellIs" dxfId="734" priority="128" operator="equal">
      <formula>"P3"</formula>
    </cfRule>
  </conditionalFormatting>
  <conditionalFormatting sqref="C45:C48">
    <cfRule type="cellIs" dxfId="733" priority="130" operator="equal">
      <formula>"P1"</formula>
    </cfRule>
    <cfRule type="cellIs" dxfId="732" priority="134" operator="equal">
      <formula>0</formula>
    </cfRule>
    <cfRule type="cellIs" dxfId="731" priority="132" operator="equal">
      <formula>"P5"</formula>
    </cfRule>
    <cfRule type="cellIs" dxfId="730" priority="131" operator="equal">
      <formula>0</formula>
    </cfRule>
  </conditionalFormatting>
  <conditionalFormatting sqref="C69:C80">
    <cfRule type="cellIs" dxfId="729" priority="237" operator="equal">
      <formula>0</formula>
    </cfRule>
  </conditionalFormatting>
  <conditionalFormatting sqref="C84:C95">
    <cfRule type="cellIs" dxfId="727" priority="235" operator="equal">
      <formula>0</formula>
    </cfRule>
  </conditionalFormatting>
  <conditionalFormatting sqref="D54:D66">
    <cfRule type="expression" dxfId="725" priority="223">
      <formula>$D$54=0</formula>
    </cfRule>
  </conditionalFormatting>
  <conditionalFormatting sqref="D55:D65">
    <cfRule type="cellIs" dxfId="724" priority="222" operator="equal">
      <formula>0</formula>
    </cfRule>
  </conditionalFormatting>
  <conditionalFormatting sqref="D69:D81">
    <cfRule type="expression" dxfId="723" priority="221">
      <formula>$D$54=0</formula>
    </cfRule>
  </conditionalFormatting>
  <conditionalFormatting sqref="D70:D80">
    <cfRule type="cellIs" dxfId="722" priority="220" operator="equal">
      <formula>0</formula>
    </cfRule>
  </conditionalFormatting>
  <conditionalFormatting sqref="D84:D96">
    <cfRule type="expression" dxfId="721" priority="219">
      <formula>$D$54=0</formula>
    </cfRule>
  </conditionalFormatting>
  <conditionalFormatting sqref="D85:D95">
    <cfRule type="cellIs" dxfId="720" priority="218" operator="equal">
      <formula>0</formula>
    </cfRule>
  </conditionalFormatting>
  <conditionalFormatting sqref="D99:D111">
    <cfRule type="expression" dxfId="719" priority="217">
      <formula>$D$54=0</formula>
    </cfRule>
  </conditionalFormatting>
  <conditionalFormatting sqref="D100:D110">
    <cfRule type="cellIs" dxfId="718" priority="216" operator="equal">
      <formula>0</formula>
    </cfRule>
  </conditionalFormatting>
  <conditionalFormatting sqref="D114:D126">
    <cfRule type="expression" dxfId="717" priority="215">
      <formula>$D$54=0</formula>
    </cfRule>
  </conditionalFormatting>
  <conditionalFormatting sqref="D115:D125">
    <cfRule type="cellIs" dxfId="716" priority="214" operator="equal">
      <formula>0</formula>
    </cfRule>
  </conditionalFormatting>
  <conditionalFormatting sqref="D129:D141">
    <cfRule type="expression" dxfId="715" priority="213">
      <formula>$D$54=0</formula>
    </cfRule>
  </conditionalFormatting>
  <conditionalFormatting sqref="D130:D140">
    <cfRule type="cellIs" dxfId="714" priority="212" operator="equal">
      <formula>0</formula>
    </cfRule>
  </conditionalFormatting>
  <conditionalFormatting sqref="D144:D156">
    <cfRule type="expression" dxfId="713" priority="211">
      <formula>$D$54=0</formula>
    </cfRule>
  </conditionalFormatting>
  <conditionalFormatting sqref="D145:D155">
    <cfRule type="cellIs" dxfId="712" priority="210" operator="equal">
      <formula>0</formula>
    </cfRule>
  </conditionalFormatting>
  <conditionalFormatting sqref="D35:M48">
    <cfRule type="cellIs" dxfId="711" priority="2" operator="equal">
      <formula>0</formula>
    </cfRule>
  </conditionalFormatting>
  <conditionalFormatting sqref="E31 H31">
    <cfRule type="cellIs" dxfId="710" priority="152" operator="equal">
      <formula>"P5"</formula>
    </cfRule>
  </conditionalFormatting>
  <conditionalFormatting sqref="E35">
    <cfRule type="cellIs" dxfId="709" priority="120" operator="equal">
      <formula>0</formula>
    </cfRule>
  </conditionalFormatting>
  <conditionalFormatting sqref="E37 E39 E41 E43 E45 E47">
    <cfRule type="cellIs" dxfId="708" priority="107" operator="equal">
      <formula>0</formula>
    </cfRule>
  </conditionalFormatting>
  <conditionalFormatting sqref="E37">
    <cfRule type="cellIs" dxfId="707" priority="119" operator="equal">
      <formula>0</formula>
    </cfRule>
  </conditionalFormatting>
  <conditionalFormatting sqref="E39">
    <cfRule type="cellIs" dxfId="706" priority="118" operator="equal">
      <formula>0</formula>
    </cfRule>
  </conditionalFormatting>
  <conditionalFormatting sqref="E41">
    <cfRule type="cellIs" dxfId="705" priority="117" operator="equal">
      <formula>0</formula>
    </cfRule>
  </conditionalFormatting>
  <conditionalFormatting sqref="E43">
    <cfRule type="cellIs" dxfId="704" priority="116" operator="equal">
      <formula>0</formula>
    </cfRule>
  </conditionalFormatting>
  <conditionalFormatting sqref="E45 E47">
    <cfRule type="cellIs" dxfId="703" priority="115" operator="equal">
      <formula>0</formula>
    </cfRule>
  </conditionalFormatting>
  <conditionalFormatting sqref="E54:E65">
    <cfRule type="expression" dxfId="702" priority="99">
      <formula>$B54=""</formula>
    </cfRule>
  </conditionalFormatting>
  <conditionalFormatting sqref="E69:E80">
    <cfRule type="expression" dxfId="701" priority="93">
      <formula>$B69=""</formula>
    </cfRule>
  </conditionalFormatting>
  <conditionalFormatting sqref="E84:E95">
    <cfRule type="expression" dxfId="700" priority="85">
      <formula>$B84=""</formula>
    </cfRule>
  </conditionalFormatting>
  <conditionalFormatting sqref="E99:E110">
    <cfRule type="expression" dxfId="699" priority="77">
      <formula>$B99=""</formula>
    </cfRule>
  </conditionalFormatting>
  <conditionalFormatting sqref="E114:E125">
    <cfRule type="expression" dxfId="698" priority="171">
      <formula>$B114=""</formula>
    </cfRule>
  </conditionalFormatting>
  <conditionalFormatting sqref="E129:E140">
    <cfRule type="expression" dxfId="697" priority="166">
      <formula>$B129=""</formula>
    </cfRule>
  </conditionalFormatting>
  <conditionalFormatting sqref="E144:E155">
    <cfRule type="expression" dxfId="696" priority="243">
      <formula>$B144=""</formula>
    </cfRule>
  </conditionalFormatting>
  <conditionalFormatting sqref="E49:H49">
    <cfRule type="cellIs" dxfId="695" priority="263" operator="equal">
      <formula>0</formula>
    </cfRule>
  </conditionalFormatting>
  <conditionalFormatting sqref="F54:F156">
    <cfRule type="cellIs" dxfId="694" priority="245" operator="equal">
      <formula>0</formula>
    </cfRule>
  </conditionalFormatting>
  <conditionalFormatting sqref="G54:H65">
    <cfRule type="expression" dxfId="693" priority="97">
      <formula>$B54=""</formula>
    </cfRule>
  </conditionalFormatting>
  <conditionalFormatting sqref="G69:H80">
    <cfRule type="expression" dxfId="692" priority="89">
      <formula>$B69=""</formula>
    </cfRule>
  </conditionalFormatting>
  <conditionalFormatting sqref="G84:H95">
    <cfRule type="expression" dxfId="691" priority="81">
      <formula>$B84=""</formula>
    </cfRule>
  </conditionalFormatting>
  <conditionalFormatting sqref="G99:H110">
    <cfRule type="expression" dxfId="690" priority="73">
      <formula>$B99=""</formula>
    </cfRule>
  </conditionalFormatting>
  <conditionalFormatting sqref="G114:H125">
    <cfRule type="expression" dxfId="689" priority="165">
      <formula>$B114=""</formula>
    </cfRule>
  </conditionalFormatting>
  <conditionalFormatting sqref="G129:H140">
    <cfRule type="expression" dxfId="688" priority="169">
      <formula>$B129=""</formula>
    </cfRule>
  </conditionalFormatting>
  <conditionalFormatting sqref="G144:H155">
    <cfRule type="expression" dxfId="687" priority="242">
      <formula>$B144=""</formula>
    </cfRule>
  </conditionalFormatting>
  <conditionalFormatting sqref="H20">
    <cfRule type="cellIs" dxfId="686" priority="103" operator="notEqual">
      <formula>0</formula>
    </cfRule>
  </conditionalFormatting>
  <conditionalFormatting sqref="H22 H24 H26 H28">
    <cfRule type="cellIs" dxfId="685" priority="104" operator="notEqual">
      <formula>0</formula>
    </cfRule>
  </conditionalFormatting>
  <conditionalFormatting sqref="H35">
    <cfRule type="cellIs" dxfId="684" priority="114" operator="equal">
      <formula>0</formula>
    </cfRule>
  </conditionalFormatting>
  <conditionalFormatting sqref="H37 H39 H41 H43 H45 H47">
    <cfRule type="cellIs" dxfId="683" priority="106" operator="equal">
      <formula>0</formula>
    </cfRule>
  </conditionalFormatting>
  <conditionalFormatting sqref="H37">
    <cfRule type="cellIs" dxfId="682" priority="113" operator="equal">
      <formula>0</formula>
    </cfRule>
  </conditionalFormatting>
  <conditionalFormatting sqref="H39">
    <cfRule type="cellIs" dxfId="681" priority="112" operator="equal">
      <formula>0</formula>
    </cfRule>
  </conditionalFormatting>
  <conditionalFormatting sqref="H41">
    <cfRule type="cellIs" dxfId="680" priority="111" operator="equal">
      <formula>0</formula>
    </cfRule>
  </conditionalFormatting>
  <conditionalFormatting sqref="H43">
    <cfRule type="cellIs" dxfId="679" priority="110" operator="equal">
      <formula>0</formula>
    </cfRule>
  </conditionalFormatting>
  <conditionalFormatting sqref="H45 H47">
    <cfRule type="cellIs" dxfId="678" priority="109" operator="equal">
      <formula>0</formula>
    </cfRule>
  </conditionalFormatting>
  <conditionalFormatting sqref="H68">
    <cfRule type="cellIs" dxfId="677" priority="256" operator="equal">
      <formula>0</formula>
    </cfRule>
  </conditionalFormatting>
  <conditionalFormatting sqref="H83">
    <cfRule type="cellIs" dxfId="676" priority="255" operator="equal">
      <formula>0</formula>
    </cfRule>
  </conditionalFormatting>
  <conditionalFormatting sqref="H98">
    <cfRule type="cellIs" dxfId="675" priority="254" operator="equal">
      <formula>0</formula>
    </cfRule>
  </conditionalFormatting>
  <conditionalFormatting sqref="H113">
    <cfRule type="cellIs" dxfId="674" priority="253" operator="equal">
      <formula>0</formula>
    </cfRule>
  </conditionalFormatting>
  <conditionalFormatting sqref="H128">
    <cfRule type="cellIs" dxfId="673" priority="252" operator="equal">
      <formula>0</formula>
    </cfRule>
  </conditionalFormatting>
  <conditionalFormatting sqref="H143">
    <cfRule type="cellIs" dxfId="672" priority="251" operator="equal">
      <formula>0</formula>
    </cfRule>
  </conditionalFormatting>
  <conditionalFormatting sqref="I2">
    <cfRule type="expression" dxfId="671" priority="69">
      <formula>AND($J$2&lt;&gt;"",$I$2="")</formula>
    </cfRule>
  </conditionalFormatting>
  <conditionalFormatting sqref="I54:I66">
    <cfRule type="cellIs" dxfId="670" priority="257" operator="equal">
      <formula>0</formula>
    </cfRule>
  </conditionalFormatting>
  <conditionalFormatting sqref="I69:I81">
    <cfRule type="cellIs" dxfId="669" priority="250" operator="equal">
      <formula>0</formula>
    </cfRule>
  </conditionalFormatting>
  <conditionalFormatting sqref="I84:I96">
    <cfRule type="cellIs" dxfId="668" priority="249" operator="equal">
      <formula>0</formula>
    </cfRule>
  </conditionalFormatting>
  <conditionalFormatting sqref="I99:I111">
    <cfRule type="cellIs" dxfId="667" priority="248" operator="equal">
      <formula>0</formula>
    </cfRule>
  </conditionalFormatting>
  <conditionalFormatting sqref="I114:I126">
    <cfRule type="cellIs" dxfId="666" priority="247" operator="equal">
      <formula>0</formula>
    </cfRule>
  </conditionalFormatting>
  <conditionalFormatting sqref="I129:I141">
    <cfRule type="cellIs" dxfId="665" priority="246" operator="equal">
      <formula>0</formula>
    </cfRule>
  </conditionalFormatting>
  <conditionalFormatting sqref="I144:I156">
    <cfRule type="cellIs" dxfId="664" priority="244" operator="equal">
      <formula>0</formula>
    </cfRule>
  </conditionalFormatting>
  <conditionalFormatting sqref="I49:J49">
    <cfRule type="cellIs" dxfId="663" priority="264" operator="notEqual">
      <formula>0</formula>
    </cfRule>
  </conditionalFormatting>
  <conditionalFormatting sqref="I35:K48">
    <cfRule type="cellIs" dxfId="662" priority="1" operator="equal">
      <formula>0</formula>
    </cfRule>
  </conditionalFormatting>
  <conditionalFormatting sqref="J2">
    <cfRule type="expression" dxfId="661" priority="68">
      <formula>AND($I$2&lt;&gt;"",$J$2="")</formula>
    </cfRule>
  </conditionalFormatting>
  <conditionalFormatting sqref="J54:J65">
    <cfRule type="expression" dxfId="660" priority="12">
      <formula>$B54=""</formula>
    </cfRule>
  </conditionalFormatting>
  <conditionalFormatting sqref="J69:J80">
    <cfRule type="expression" dxfId="659" priority="87">
      <formula>$B69=""</formula>
    </cfRule>
  </conditionalFormatting>
  <conditionalFormatting sqref="J84:J95">
    <cfRule type="expression" dxfId="658" priority="10">
      <formula>$B84=""</formula>
    </cfRule>
  </conditionalFormatting>
  <conditionalFormatting sqref="J99:J110">
    <cfRule type="expression" dxfId="657" priority="71">
      <formula>$B99=""</formula>
    </cfRule>
  </conditionalFormatting>
  <conditionalFormatting sqref="J114:J125">
    <cfRule type="expression" dxfId="656" priority="164">
      <formula>$B114=""</formula>
    </cfRule>
  </conditionalFormatting>
  <conditionalFormatting sqref="J129:J140">
    <cfRule type="expression" dxfId="655" priority="163">
      <formula>$B129=""</formula>
    </cfRule>
  </conditionalFormatting>
  <conditionalFormatting sqref="J144:J155">
    <cfRule type="expression" dxfId="654" priority="241">
      <formula>$B144=""</formula>
    </cfRule>
  </conditionalFormatting>
  <conditionalFormatting sqref="K2">
    <cfRule type="expression" dxfId="653" priority="70">
      <formula>$D$47=0</formula>
    </cfRule>
    <cfRule type="cellIs" dxfId="652" priority="50" operator="equal">
      <formula>0</formula>
    </cfRule>
  </conditionalFormatting>
  <conditionalFormatting sqref="K22:K25 K28">
    <cfRule type="cellIs" dxfId="651" priority="150" operator="lessThan">
      <formula>0</formula>
    </cfRule>
    <cfRule type="cellIs" dxfId="650" priority="151" operator="greaterThan">
      <formula>0</formula>
    </cfRule>
  </conditionalFormatting>
  <conditionalFormatting sqref="K22:K25 K28:K29">
    <cfRule type="cellIs" dxfId="649" priority="149" operator="lessThan">
      <formula>0</formula>
    </cfRule>
  </conditionalFormatting>
  <conditionalFormatting sqref="K30:K31">
    <cfRule type="cellIs" dxfId="648" priority="159" operator="notEqual">
      <formula>0</formula>
    </cfRule>
  </conditionalFormatting>
  <conditionalFormatting sqref="L35:L48">
    <cfRule type="cellIs" dxfId="647" priority="123" operator="lessThan">
      <formula>0</formula>
    </cfRule>
    <cfRule type="cellIs" dxfId="646" priority="124" operator="greaterThan">
      <formula>0</formula>
    </cfRule>
    <cfRule type="expression" dxfId="645" priority="125">
      <formula>0</formula>
    </cfRule>
  </conditionalFormatting>
  <conditionalFormatting sqref="M35:M48">
    <cfRule type="expression" dxfId="644" priority="126">
      <formula>$L35&lt;0</formula>
    </cfRule>
  </conditionalFormatting>
  <conditionalFormatting sqref="M35:N48">
    <cfRule type="cellIs" dxfId="643" priority="121" operator="equal">
      <formula>0</formula>
    </cfRule>
  </conditionalFormatting>
  <conditionalFormatting sqref="O54:O66">
    <cfRule type="expression" dxfId="642" priority="192">
      <formula>$D$54=0</formula>
    </cfRule>
  </conditionalFormatting>
  <conditionalFormatting sqref="O55:O65">
    <cfRule type="cellIs" dxfId="641" priority="209" operator="equal">
      <formula>0</formula>
    </cfRule>
  </conditionalFormatting>
  <conditionalFormatting sqref="O69:O81">
    <cfRule type="expression" dxfId="640" priority="191">
      <formula>$D$54=0</formula>
    </cfRule>
  </conditionalFormatting>
  <conditionalFormatting sqref="O70:O80">
    <cfRule type="cellIs" dxfId="639" priority="190" operator="equal">
      <formula>0</formula>
    </cfRule>
  </conditionalFormatting>
  <conditionalFormatting sqref="O84:O96">
    <cfRule type="expression" dxfId="638" priority="189">
      <formula>$D$54=0</formula>
    </cfRule>
  </conditionalFormatting>
  <conditionalFormatting sqref="O85:O95">
    <cfRule type="cellIs" dxfId="637" priority="188" operator="equal">
      <formula>0</formula>
    </cfRule>
  </conditionalFormatting>
  <conditionalFormatting sqref="O99:O111">
    <cfRule type="expression" dxfId="636" priority="187">
      <formula>$D$54=0</formula>
    </cfRule>
  </conditionalFormatting>
  <conditionalFormatting sqref="O100:O110">
    <cfRule type="cellIs" dxfId="635" priority="186" operator="equal">
      <formula>0</formula>
    </cfRule>
  </conditionalFormatting>
  <conditionalFormatting sqref="O114:O126">
    <cfRule type="expression" dxfId="634" priority="185">
      <formula>$D$54=0</formula>
    </cfRule>
  </conditionalFormatting>
  <conditionalFormatting sqref="O115:O125">
    <cfRule type="cellIs" dxfId="633" priority="184" operator="equal">
      <formula>0</formula>
    </cfRule>
  </conditionalFormatting>
  <conditionalFormatting sqref="O129:O141">
    <cfRule type="expression" dxfId="632" priority="183">
      <formula>$D$54=0</formula>
    </cfRule>
  </conditionalFormatting>
  <conditionalFormatting sqref="O130:O140">
    <cfRule type="cellIs" dxfId="631" priority="182" operator="equal">
      <formula>0</formula>
    </cfRule>
  </conditionalFormatting>
  <conditionalFormatting sqref="O144:O156">
    <cfRule type="expression" dxfId="630" priority="181">
      <formula>$D$54=0</formula>
    </cfRule>
  </conditionalFormatting>
  <conditionalFormatting sqref="O145:O155">
    <cfRule type="cellIs" dxfId="629" priority="180" operator="equal">
      <formula>0</formula>
    </cfRule>
  </conditionalFormatting>
  <conditionalFormatting sqref="P5">
    <cfRule type="cellIs" dxfId="628" priority="239" operator="equal">
      <formula>0</formula>
    </cfRule>
  </conditionalFormatting>
  <conditionalFormatting sqref="P10:T13">
    <cfRule type="cellIs" dxfId="620" priority="240" operator="equal">
      <formula>0</formula>
    </cfRule>
  </conditionalFormatting>
  <conditionalFormatting sqref="P5:AD13">
    <cfRule type="cellIs" dxfId="619" priority="238" operator="equal">
      <formula>0</formula>
    </cfRule>
  </conditionalFormatting>
  <conditionalFormatting sqref="P67:AD68">
    <cfRule type="cellIs" dxfId="618" priority="13" operator="equal">
      <formula>0</formula>
    </cfRule>
  </conditionalFormatting>
  <conditionalFormatting sqref="P82:AD83">
    <cfRule type="cellIs" dxfId="617" priority="16" operator="equal">
      <formula>0</formula>
    </cfRule>
  </conditionalFormatting>
  <conditionalFormatting sqref="P97:AD98">
    <cfRule type="cellIs" dxfId="616" priority="31" operator="equal">
      <formula>0</formula>
    </cfRule>
  </conditionalFormatting>
  <conditionalFormatting sqref="P112:AD113">
    <cfRule type="cellIs" dxfId="615" priority="21" operator="equal">
      <formula>0</formula>
    </cfRule>
  </conditionalFormatting>
  <conditionalFormatting sqref="P127:AD128">
    <cfRule type="cellIs" dxfId="614" priority="19" operator="equal">
      <formula>0</formula>
    </cfRule>
  </conditionalFormatting>
  <conditionalFormatting sqref="P142:AD143">
    <cfRule type="cellIs" dxfId="613" priority="18" operator="equal">
      <formula>0</formula>
    </cfRule>
  </conditionalFormatting>
  <conditionalFormatting sqref="P157:AD157">
    <cfRule type="cellIs" dxfId="612" priority="17" operator="equal">
      <formula>0</formula>
    </cfRule>
  </conditionalFormatting>
  <conditionalFormatting sqref="P20:AE28">
    <cfRule type="cellIs" dxfId="611" priority="105" operator="equal">
      <formula>0</formula>
    </cfRule>
  </conditionalFormatting>
  <conditionalFormatting sqref="P66:AE66 P81:AE81 P96:AE96 P111:AE111 P126:AE126 P141:AE141 P156:AE156">
    <cfRule type="cellIs" dxfId="610" priority="194" operator="equal">
      <formula>0</formula>
    </cfRule>
  </conditionalFormatting>
  <conditionalFormatting sqref="Q35:Q48">
    <cfRule type="cellIs" dxfId="609" priority="145" operator="equal">
      <formula>0</formula>
    </cfRule>
  </conditionalFormatting>
  <conditionalFormatting sqref="W35:Y48">
    <cfRule type="cellIs" dxfId="594" priority="146" operator="equal">
      <formula>0</formula>
    </cfRule>
  </conditionalFormatting>
  <conditionalFormatting sqref="Y35:Y48">
    <cfRule type="cellIs" dxfId="591" priority="148" operator="lessThan">
      <formula>0</formula>
    </cfRule>
    <cfRule type="cellIs" dxfId="590" priority="147" operator="greaterThan">
      <formula>0</formula>
    </cfRule>
  </conditionalFormatting>
  <conditionalFormatting sqref="AE5:AE13 AE54:AE65">
    <cfRule type="cellIs" dxfId="577" priority="265" operator="equal">
      <formula>0</formula>
    </cfRule>
  </conditionalFormatting>
  <conditionalFormatting sqref="AE15 C54:C65 C99:C110 C114:C125 C129:C140 C144:C155 G157:G192">
    <cfRule type="cellIs" dxfId="576" priority="266" operator="equal">
      <formula>0</formula>
    </cfRule>
  </conditionalFormatting>
  <conditionalFormatting sqref="AE67:AE80">
    <cfRule type="cellIs" dxfId="575" priority="64" operator="equal">
      <formula>0</formula>
    </cfRule>
  </conditionalFormatting>
  <conditionalFormatting sqref="AE82:AE95">
    <cfRule type="cellIs" dxfId="574" priority="63" operator="equal">
      <formula>0</formula>
    </cfRule>
  </conditionalFormatting>
  <conditionalFormatting sqref="AE97:AE110">
    <cfRule type="cellIs" dxfId="573" priority="62" operator="equal">
      <formula>0</formula>
    </cfRule>
  </conditionalFormatting>
  <conditionalFormatting sqref="AE112:AE125">
    <cfRule type="cellIs" dxfId="572" priority="61" operator="equal">
      <formula>0</formula>
    </cfRule>
  </conditionalFormatting>
  <conditionalFormatting sqref="AE127:AE140">
    <cfRule type="cellIs" dxfId="571" priority="60" operator="equal">
      <formula>0</formula>
    </cfRule>
  </conditionalFormatting>
  <conditionalFormatting sqref="AE142:AE155">
    <cfRule type="cellIs" dxfId="570" priority="59" operator="equal">
      <formula>0</formula>
    </cfRule>
  </conditionalFormatting>
  <conditionalFormatting sqref="AE157">
    <cfRule type="cellIs" dxfId="569" priority="58" operator="equal">
      <formula>0</formula>
    </cfRule>
  </conditionalFormatting>
  <conditionalFormatting sqref="AF20:AF28">
    <cfRule type="cellIs" dxfId="568" priority="6" operator="equal">
      <formula>0</formula>
    </cfRule>
  </conditionalFormatting>
  <conditionalFormatting sqref="AF21 AF23 AF25 AF27">
    <cfRule type="cellIs" dxfId="567" priority="9" operator="equal">
      <formula>0</formula>
    </cfRule>
  </conditionalFormatting>
  <conditionalFormatting sqref="AG5:AG13">
    <cfRule type="cellIs" dxfId="566" priority="161" operator="equal">
      <formula>0</formula>
    </cfRule>
    <cfRule type="cellIs" dxfId="565" priority="160" operator="equal">
      <formula>0</formula>
    </cfRule>
  </conditionalFormatting>
  <conditionalFormatting sqref="AG20:AG27">
    <cfRule type="cellIs" dxfId="564" priority="5" operator="equal">
      <formula>"""adjustment needed"""</formula>
    </cfRule>
    <cfRule type="cellIs" dxfId="563" priority="4" operator="equal">
      <formula>"adjustment needed"</formula>
    </cfRule>
  </conditionalFormatting>
  <dataValidations disablePrompts="1" count="1">
    <dataValidation type="list" allowBlank="1" showInputMessage="1" showErrorMessage="1" sqref="D13:D14" xr:uid="{E5EABF81-A855-4111-9DD5-8B6921B34078}">
      <formula1>INDIRECT(D11)</formula1>
    </dataValidation>
  </dataValidations>
  <pageMargins left="0.7" right="0.7" top="0.78740157500000008" bottom="0.78740157500000008" header="0.3" footer="0.3"/>
  <pageSetup paperSize="9" scale="30"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36" operator="greaterThan" id="{A6B6C1D7-D01B-4DA7-AD78-B2E13A421551}">
            <xm:f>'Basic project data'!$C$7</xm:f>
            <x14:dxf>
              <font>
                <color rgb="FFF2F2F2"/>
              </font>
            </x14:dxf>
          </x14:cfRule>
          <xm:sqref>C69:C80</xm:sqref>
        </x14:conditionalFormatting>
        <x14:conditionalFormatting xmlns:xm="http://schemas.microsoft.com/office/excel/2006/main">
          <x14:cfRule type="cellIs" priority="234" operator="greaterThan" id="{7C060881-B48C-4392-A9BC-C9FBD33B2D30}">
            <xm:f>'Basic project data'!$C$7</xm:f>
            <x14:dxf>
              <font>
                <color rgb="FFF2F2F2"/>
              </font>
            </x14:dxf>
          </x14:cfRule>
          <xm:sqref>C84:C95</xm:sqref>
        </x14:conditionalFormatting>
        <x14:conditionalFormatting xmlns:xm="http://schemas.microsoft.com/office/excel/2006/main">
          <x14:cfRule type="expression" priority="175" id="{45F0DBC9-0B5D-4527-B589-D102FE0613F4}">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176" id="{ADA591D4-31E2-4C05-8513-D061E0953497}">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177" id="{07D4E41C-2B2E-4DC5-BFCC-FC4A16C6B3F5}">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170" id="{BC435C3B-8277-4578-9836-42829308F696}">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168" id="{FDE4E4ED-E1B7-4B36-A597-70DAD869DD01}">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167" id="{9D0401F9-3982-4509-BEEC-F39C06724B88}">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267" id="{AAA728A8-8066-46D7-9E47-919F8F78B7EF}">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268" id="{18D70E59-35D4-4494-8A3A-3CBCD7853490}">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195" id="{EEBED327-F090-4A8C-A70D-580086753377}">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269" id="{E7907972-4620-4A6D-A9BB-C949D657057A}">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196" id="{F07F69A5-C91E-4462-9568-DFEFFA94D149}">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270" id="{224CC0DB-FCAD-435E-8935-4559EB223140}">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197" id="{05B5F927-9D99-4891-B8E0-52A61E90C186}">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271" id="{19439455-CCF4-4298-B4B3-42DF85E6D678}">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198" id="{EC5B2EC4-DF20-437B-8B6A-7A5C69A3ACCC}">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272" id="{525BC7FE-A6DF-49D3-BB1E-FA1D2BA538EB}">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199" id="{61703B99-D0D6-4715-9649-BA67468C659A}">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273" id="{46EE8832-431D-43EA-8515-2088F11A2B3F}">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200" id="{4BFF4FCA-39C2-4C20-AF0B-037C33424636}">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274" id="{40455A56-00A4-4ACC-8940-70F5971007EB}">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201" id="{A9DB7685-3610-4AA0-AD59-71B4D99809F8}">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275" id="{135C1579-75B6-4865-B769-AA8A73A28458}">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202" id="{FBCCE87B-81B3-4186-ACC2-DDD56D38EC71}">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276" id="{B7E9F515-BFE9-4620-9309-8F023500D60E}">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203" id="{77281D25-E64C-4451-8A46-FCAD18390094}">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277" id="{43DBFB8D-AD7F-4AB9-BF6C-F5AE29403EC0}">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204" id="{F84C6243-2DC9-4AAF-8175-27CDC80492A6}">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278" id="{EEE3748E-6A2B-4B2E-AAFC-C82599D72E72}">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205" id="{277B2E32-930F-402B-B9F1-CE1E5B0F9CBE}">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279" id="{06F40781-05ED-475E-9F14-98A8305D3642}">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206" id="{C4640377-25B8-43B7-A245-B0556E5764C4}">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280" id="{23332B22-86BA-442A-BAD6-2BD1247F379B}">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207" id="{25507246-E5D2-4936-AF7D-A707838AF2AD}">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281" id="{9582868F-FD78-4406-9A31-B1DC190D1760}">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208" id="{1D3113AC-5642-468C-9DF3-B7DD1FA6C370}">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F9B79BE6-0796-414C-898C-D529A051B876}">
          <x14:formula1>
            <xm:f>'Drop-down Liste'!$B$2:$B$3</xm:f>
          </x14:formula1>
          <xm:sqref>D11:D12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186"/>
  <sheetViews>
    <sheetView showGridLines="0" zoomScale="90" zoomScaleNormal="90" workbookViewId="0"/>
  </sheetViews>
  <sheetFormatPr baseColWidth="10" defaultColWidth="11.5546875" defaultRowHeight="15" outlineLevelRow="1" outlineLevelCol="1" x14ac:dyDescent="0.25"/>
  <cols>
    <col min="1" max="1" width="11.109375" style="2" customWidth="1"/>
    <col min="2" max="2" width="7.33203125" style="2" customWidth="1"/>
    <col min="3" max="3" width="15.6640625" style="2" customWidth="1"/>
    <col min="4" max="4" width="14.6640625" style="2" customWidth="1"/>
    <col min="5" max="5" width="13.6640625" style="2" customWidth="1"/>
    <col min="6" max="6" width="12.88671875" style="2" customWidth="1"/>
    <col min="7" max="7" width="15.5546875" style="2" customWidth="1"/>
    <col min="8" max="8" width="15.44140625" style="2" customWidth="1"/>
    <col min="9" max="9" width="21.6640625" style="2" customWidth="1"/>
    <col min="10" max="10" width="16.6640625" style="2" customWidth="1"/>
    <col min="11" max="11" width="17.77734375" style="2" customWidth="1"/>
    <col min="12" max="13" width="15.33203125" style="2" customWidth="1"/>
    <col min="14" max="14" width="12" style="2" customWidth="1"/>
    <col min="15" max="15" width="12.33203125" style="2" customWidth="1"/>
    <col min="16" max="16" width="10" style="2" customWidth="1"/>
    <col min="17" max="17" width="10.5546875" style="2" customWidth="1"/>
    <col min="18" max="18" width="10.33203125" style="2" customWidth="1"/>
    <col min="19" max="19" width="11.21875" style="2" customWidth="1"/>
    <col min="20" max="20" width="10.33203125" style="2" customWidth="1"/>
    <col min="21" max="30" width="10.33203125" style="2" hidden="1" customWidth="1" outlineLevel="1"/>
    <col min="31" max="31" width="10.21875" style="2" bestFit="1" customWidth="1" collapsed="1"/>
    <col min="32" max="32" width="19.88671875" style="2" customWidth="1"/>
    <col min="33" max="33" width="14.77734375" style="2" customWidth="1"/>
    <col min="34" max="36" width="11.5546875" style="2"/>
    <col min="37" max="37" width="14.44140625" style="2" customWidth="1"/>
    <col min="38" max="38" width="11.5546875" style="2"/>
    <col min="39" max="39" width="0" style="2" hidden="1" customWidth="1"/>
    <col min="40" max="16384" width="11.5546875" style="2"/>
  </cols>
  <sheetData>
    <row r="1" spans="2:40" x14ac:dyDescent="0.25">
      <c r="C1" s="148" t="s">
        <v>252</v>
      </c>
      <c r="D1" s="338" t="s">
        <v>578</v>
      </c>
      <c r="E1" s="150"/>
      <c r="F1" s="151"/>
      <c r="G1" s="152" t="s">
        <v>253</v>
      </c>
      <c r="H1" s="153" t="s">
        <v>244</v>
      </c>
    </row>
    <row r="2" spans="2:40" x14ac:dyDescent="0.25">
      <c r="C2" s="154" t="s">
        <v>254</v>
      </c>
      <c r="D2" s="543"/>
      <c r="E2" s="544"/>
      <c r="G2" s="152" t="s">
        <v>255</v>
      </c>
      <c r="H2" s="155">
        <v>7.74</v>
      </c>
    </row>
    <row r="3" spans="2:40" ht="60.75" customHeight="1" x14ac:dyDescent="0.5">
      <c r="B3" s="156" t="str">
        <f>INDEX(languages!B7:C7,1,MATCH('Liesmich Readme'!$A$5,languages!$B$2:$C$2,0))</f>
        <v>1. Basic data</v>
      </c>
      <c r="D3" s="157"/>
      <c r="E3" s="157"/>
      <c r="F3" s="157"/>
      <c r="G3" s="157"/>
      <c r="H3" s="157"/>
      <c r="J3" s="156" t="s">
        <v>256</v>
      </c>
      <c r="O3" s="545" t="str">
        <f>INDEX(languages!B13:C13,1,MATCH('Liesmich Readme'!$A$5,languages!$B$2:$C$2,0))</f>
        <v>6. Reported data</v>
      </c>
      <c r="P3" s="545"/>
      <c r="Q3" s="545"/>
      <c r="R3" s="545"/>
      <c r="S3" s="545"/>
      <c r="T3" s="545"/>
      <c r="U3" s="545"/>
      <c r="V3" s="545"/>
      <c r="W3" s="545"/>
      <c r="X3" s="545"/>
      <c r="Y3" s="545"/>
      <c r="Z3" s="545"/>
      <c r="AA3" s="545"/>
      <c r="AB3" s="545"/>
      <c r="AC3" s="545"/>
      <c r="AD3" s="545"/>
      <c r="AE3" s="545"/>
      <c r="AF3" s="545"/>
      <c r="AG3" s="545"/>
      <c r="AH3" s="158"/>
      <c r="AI3" s="158"/>
      <c r="AJ3" s="158"/>
      <c r="AK3" s="158"/>
      <c r="AL3" s="158"/>
      <c r="AM3" s="158"/>
      <c r="AN3" s="158"/>
    </row>
    <row r="4" spans="2:40" ht="45.75" customHeight="1" x14ac:dyDescent="0.25">
      <c r="C4" s="476" t="s">
        <v>257</v>
      </c>
      <c r="D4" s="159" t="s">
        <v>36</v>
      </c>
      <c r="E4" s="159" t="s">
        <v>37</v>
      </c>
      <c r="F4" s="159" t="s">
        <v>258</v>
      </c>
      <c r="G4" s="159" t="s">
        <v>259</v>
      </c>
      <c r="H4" s="159" t="s">
        <v>260</v>
      </c>
      <c r="J4" s="160" t="s">
        <v>261</v>
      </c>
      <c r="K4" s="161">
        <f>E20+E22+E24+E26+E28</f>
        <v>231714.19593343779</v>
      </c>
      <c r="P4" s="162" t="s">
        <v>262</v>
      </c>
      <c r="Q4" s="162" t="s">
        <v>263</v>
      </c>
      <c r="R4" s="162" t="s">
        <v>264</v>
      </c>
      <c r="S4" s="162" t="s">
        <v>265</v>
      </c>
      <c r="T4" s="162" t="s">
        <v>266</v>
      </c>
      <c r="U4" s="162" t="s">
        <v>267</v>
      </c>
      <c r="V4" s="162" t="s">
        <v>268</v>
      </c>
      <c r="W4" s="162" t="s">
        <v>269</v>
      </c>
      <c r="X4" s="162" t="s">
        <v>270</v>
      </c>
      <c r="Y4" s="162" t="s">
        <v>271</v>
      </c>
      <c r="Z4" s="162" t="s">
        <v>272</v>
      </c>
      <c r="AA4" s="162" t="s">
        <v>273</v>
      </c>
      <c r="AB4" s="162" t="s">
        <v>274</v>
      </c>
      <c r="AC4" s="162" t="s">
        <v>275</v>
      </c>
      <c r="AD4" s="162" t="s">
        <v>276</v>
      </c>
      <c r="AE4" s="163" t="s">
        <v>277</v>
      </c>
      <c r="AF4" s="164" t="s">
        <v>278</v>
      </c>
      <c r="AG4" s="165" t="s">
        <v>279</v>
      </c>
    </row>
    <row r="5" spans="2:40" ht="22.5" customHeight="1" x14ac:dyDescent="0.25">
      <c r="C5" s="477"/>
      <c r="D5" s="166">
        <v>44652</v>
      </c>
      <c r="E5" s="166">
        <v>44926</v>
      </c>
      <c r="F5" s="339">
        <v>0.75</v>
      </c>
      <c r="G5" s="168">
        <f>38.7*F5</f>
        <v>29.025000000000002</v>
      </c>
      <c r="H5" s="168"/>
      <c r="J5" s="479" t="s">
        <v>280</v>
      </c>
      <c r="K5" s="480">
        <f>F20+F22+F24+F26+F28</f>
        <v>132891.58233684354</v>
      </c>
      <c r="O5" s="96" t="s">
        <v>28</v>
      </c>
      <c r="P5" s="169"/>
      <c r="Q5" s="170"/>
      <c r="R5" s="170"/>
      <c r="S5" s="170"/>
      <c r="T5" s="170"/>
      <c r="U5" s="170"/>
      <c r="V5" s="170"/>
      <c r="W5" s="170"/>
      <c r="X5" s="170"/>
      <c r="Y5" s="170"/>
      <c r="Z5" s="170"/>
      <c r="AA5" s="170"/>
      <c r="AB5" s="170"/>
      <c r="AC5" s="170"/>
      <c r="AD5" s="170"/>
      <c r="AE5" s="171">
        <f t="shared" ref="AE5:AE13" si="0">SUM(P5:AD5)</f>
        <v>0</v>
      </c>
      <c r="AF5" s="172"/>
      <c r="AG5" s="173"/>
      <c r="AM5" s="2" t="s">
        <v>281</v>
      </c>
    </row>
    <row r="6" spans="2:40" ht="22.5" customHeight="1" outlineLevel="1" x14ac:dyDescent="0.25">
      <c r="C6" s="477"/>
      <c r="D6" s="166">
        <v>44927</v>
      </c>
      <c r="E6" s="166">
        <v>45657</v>
      </c>
      <c r="F6" s="339">
        <v>0.5</v>
      </c>
      <c r="G6" s="168">
        <f t="shared" ref="G6:G7" si="1">38.7*F6</f>
        <v>19.350000000000001</v>
      </c>
      <c r="H6" s="168"/>
      <c r="J6" s="479"/>
      <c r="K6" s="480"/>
      <c r="O6" s="100" t="s">
        <v>95</v>
      </c>
      <c r="P6" s="170"/>
      <c r="Q6" s="170"/>
      <c r="R6" s="170"/>
      <c r="S6" s="170"/>
      <c r="T6" s="170"/>
      <c r="U6" s="170"/>
      <c r="V6" s="170"/>
      <c r="W6" s="170"/>
      <c r="X6" s="170"/>
      <c r="Y6" s="170"/>
      <c r="Z6" s="170"/>
      <c r="AA6" s="170"/>
      <c r="AB6" s="170"/>
      <c r="AC6" s="170"/>
      <c r="AD6" s="170"/>
      <c r="AE6" s="171">
        <f t="shared" si="0"/>
        <v>0</v>
      </c>
      <c r="AF6" s="172"/>
      <c r="AG6" s="173"/>
      <c r="AM6" s="2" t="s">
        <v>282</v>
      </c>
    </row>
    <row r="7" spans="2:40" ht="22.5" customHeight="1" outlineLevel="1" x14ac:dyDescent="0.25">
      <c r="C7" s="477"/>
      <c r="D7" s="166">
        <v>45658</v>
      </c>
      <c r="E7" s="166">
        <v>45747</v>
      </c>
      <c r="F7" s="339">
        <v>0.75</v>
      </c>
      <c r="G7" s="168">
        <f t="shared" si="1"/>
        <v>29.025000000000002</v>
      </c>
      <c r="H7" s="168"/>
      <c r="J7" s="479" t="s">
        <v>283</v>
      </c>
      <c r="K7" s="481">
        <f>G20+G22+G24+G26+G28</f>
        <v>132891.58233684354</v>
      </c>
      <c r="O7" s="101" t="s">
        <v>29</v>
      </c>
      <c r="P7" s="170"/>
      <c r="Q7" s="170"/>
      <c r="R7" s="170"/>
      <c r="S7" s="170"/>
      <c r="T7" s="170"/>
      <c r="U7" s="170"/>
      <c r="V7" s="170"/>
      <c r="W7" s="170"/>
      <c r="X7" s="170"/>
      <c r="Y7" s="170"/>
      <c r="Z7" s="170"/>
      <c r="AA7" s="170"/>
      <c r="AB7" s="170"/>
      <c r="AC7" s="170"/>
      <c r="AD7" s="170"/>
      <c r="AE7" s="171">
        <f t="shared" si="0"/>
        <v>0</v>
      </c>
      <c r="AF7" s="172"/>
      <c r="AG7" s="173"/>
    </row>
    <row r="8" spans="2:40" ht="22.5" customHeight="1" outlineLevel="1" x14ac:dyDescent="0.25">
      <c r="C8" s="477"/>
      <c r="D8" s="168"/>
      <c r="E8" s="168"/>
      <c r="F8" s="167"/>
      <c r="G8" s="168"/>
      <c r="H8" s="168"/>
      <c r="J8" s="479"/>
      <c r="K8" s="481"/>
      <c r="O8" s="102" t="s">
        <v>131</v>
      </c>
      <c r="P8" s="170"/>
      <c r="Q8" s="170"/>
      <c r="R8" s="170"/>
      <c r="S8" s="170"/>
      <c r="T8" s="170"/>
      <c r="U8" s="170"/>
      <c r="V8" s="170"/>
      <c r="W8" s="170"/>
      <c r="X8" s="170"/>
      <c r="Y8" s="170"/>
      <c r="Z8" s="170"/>
      <c r="AA8" s="170"/>
      <c r="AB8" s="170"/>
      <c r="AC8" s="170"/>
      <c r="AD8" s="170"/>
      <c r="AE8" s="171">
        <f t="shared" si="0"/>
        <v>0</v>
      </c>
      <c r="AF8" s="172"/>
      <c r="AG8" s="173"/>
    </row>
    <row r="9" spans="2:40" ht="22.5" customHeight="1" outlineLevel="1" x14ac:dyDescent="0.25">
      <c r="C9" s="477"/>
      <c r="D9" s="168"/>
      <c r="E9" s="168"/>
      <c r="F9" s="167"/>
      <c r="G9" s="168"/>
      <c r="H9" s="168"/>
      <c r="J9" s="479" t="str">
        <f>IF($D$11="no","Difference total contract vs. Calculated costs","Difference EU project vs. Calculated costs")</f>
        <v>Difference EU project vs. Calculated costs</v>
      </c>
      <c r="K9" s="480">
        <f>IF($D$11="no", K4-K7,K5-K7)</f>
        <v>0</v>
      </c>
      <c r="O9" s="103" t="s">
        <v>30</v>
      </c>
      <c r="P9" s="170"/>
      <c r="Q9" s="170"/>
      <c r="R9" s="170"/>
      <c r="S9" s="170"/>
      <c r="T9" s="170"/>
      <c r="U9" s="170"/>
      <c r="V9" s="170"/>
      <c r="W9" s="170"/>
      <c r="X9" s="170"/>
      <c r="Y9" s="170"/>
      <c r="Z9" s="170"/>
      <c r="AA9" s="170"/>
      <c r="AB9" s="170"/>
      <c r="AC9" s="170"/>
      <c r="AD9" s="170"/>
      <c r="AE9" s="171">
        <f t="shared" si="0"/>
        <v>0</v>
      </c>
      <c r="AF9" s="172"/>
      <c r="AG9" s="173"/>
    </row>
    <row r="10" spans="2:40" ht="22.5" customHeight="1" outlineLevel="1" x14ac:dyDescent="0.25">
      <c r="C10" s="478"/>
      <c r="D10" s="168"/>
      <c r="E10" s="168"/>
      <c r="F10" s="167"/>
      <c r="G10" s="168"/>
      <c r="H10" s="168"/>
      <c r="J10" s="479"/>
      <c r="K10" s="480"/>
      <c r="O10" s="104" t="s">
        <v>167</v>
      </c>
      <c r="P10" s="170"/>
      <c r="Q10" s="170"/>
      <c r="R10" s="170"/>
      <c r="S10" s="170"/>
      <c r="T10" s="170"/>
      <c r="U10" s="170"/>
      <c r="V10" s="170"/>
      <c r="W10" s="170"/>
      <c r="X10" s="170"/>
      <c r="Y10" s="170"/>
      <c r="Z10" s="170"/>
      <c r="AA10" s="170"/>
      <c r="AB10" s="170"/>
      <c r="AC10" s="170"/>
      <c r="AD10" s="170"/>
      <c r="AE10" s="171">
        <f t="shared" si="0"/>
        <v>0</v>
      </c>
      <c r="AF10" s="172"/>
      <c r="AG10" s="173"/>
    </row>
    <row r="11" spans="2:40" ht="22.5" customHeight="1" outlineLevel="1" x14ac:dyDescent="0.25">
      <c r="C11" s="482" t="s">
        <v>284</v>
      </c>
      <c r="D11" s="484" t="s">
        <v>250</v>
      </c>
      <c r="E11" s="486"/>
      <c r="F11" s="486"/>
      <c r="G11" s="486"/>
      <c r="H11" s="486"/>
      <c r="O11" s="105" t="s">
        <v>31</v>
      </c>
      <c r="P11" s="170"/>
      <c r="Q11" s="170"/>
      <c r="R11" s="170"/>
      <c r="S11" s="170"/>
      <c r="T11" s="170"/>
      <c r="U11" s="170"/>
      <c r="V11" s="170"/>
      <c r="W11" s="170"/>
      <c r="X11" s="170"/>
      <c r="Y11" s="170"/>
      <c r="Z11" s="170"/>
      <c r="AA11" s="170"/>
      <c r="AB11" s="170"/>
      <c r="AC11" s="170"/>
      <c r="AD11" s="170"/>
      <c r="AE11" s="171">
        <f t="shared" si="0"/>
        <v>0</v>
      </c>
      <c r="AF11" s="172"/>
      <c r="AG11" s="173"/>
    </row>
    <row r="12" spans="2:40" ht="22.5" customHeight="1" outlineLevel="1" x14ac:dyDescent="0.25">
      <c r="C12" s="483"/>
      <c r="D12" s="485"/>
      <c r="E12" s="487"/>
      <c r="F12" s="487"/>
      <c r="G12" s="487"/>
      <c r="H12" s="487"/>
      <c r="O12" s="105" t="s">
        <v>203</v>
      </c>
      <c r="P12" s="170"/>
      <c r="Q12" s="170"/>
      <c r="R12" s="170"/>
      <c r="S12" s="170"/>
      <c r="T12" s="170"/>
      <c r="U12" s="170"/>
      <c r="V12" s="170"/>
      <c r="W12" s="170"/>
      <c r="X12" s="170"/>
      <c r="Y12" s="170"/>
      <c r="Z12" s="170"/>
      <c r="AA12" s="170"/>
      <c r="AB12" s="170"/>
      <c r="AC12" s="170"/>
      <c r="AD12" s="170"/>
      <c r="AE12" s="171">
        <f t="shared" si="0"/>
        <v>0</v>
      </c>
      <c r="AF12" s="172"/>
      <c r="AG12" s="173"/>
    </row>
    <row r="13" spans="2:40" ht="22.5" customHeight="1" outlineLevel="1" x14ac:dyDescent="0.25">
      <c r="C13" s="487"/>
      <c r="D13" s="488"/>
      <c r="E13" s="487"/>
      <c r="F13" s="487"/>
      <c r="G13" s="487"/>
      <c r="H13" s="487"/>
      <c r="O13" s="106" t="s">
        <v>32</v>
      </c>
      <c r="P13" s="170"/>
      <c r="Q13" s="170"/>
      <c r="R13" s="170"/>
      <c r="S13" s="170"/>
      <c r="T13" s="170"/>
      <c r="U13" s="170"/>
      <c r="V13" s="170"/>
      <c r="W13" s="170"/>
      <c r="X13" s="170"/>
      <c r="Y13" s="170"/>
      <c r="Z13" s="170"/>
      <c r="AA13" s="170"/>
      <c r="AB13" s="170"/>
      <c r="AC13" s="170"/>
      <c r="AD13" s="170"/>
      <c r="AE13" s="171">
        <f t="shared" si="0"/>
        <v>0</v>
      </c>
      <c r="AF13" s="172"/>
      <c r="AG13" s="173"/>
    </row>
    <row r="14" spans="2:40" ht="18.75" customHeight="1" outlineLevel="1" x14ac:dyDescent="0.25">
      <c r="C14" s="487"/>
      <c r="D14" s="488"/>
      <c r="E14" s="487"/>
      <c r="F14" s="487"/>
      <c r="G14" s="487"/>
      <c r="H14" s="487"/>
    </row>
    <row r="15" spans="2:40" outlineLevel="1" x14ac:dyDescent="0.25">
      <c r="D15" s="174"/>
      <c r="E15" s="175"/>
      <c r="F15" s="49"/>
      <c r="G15" s="49"/>
      <c r="H15" s="176"/>
      <c r="I15" s="49"/>
      <c r="J15" s="49"/>
      <c r="K15" s="49"/>
      <c r="O15" s="177"/>
      <c r="P15" s="178"/>
      <c r="Q15" s="178"/>
      <c r="R15" s="178"/>
      <c r="S15" s="178"/>
      <c r="T15" s="178"/>
      <c r="U15" s="179"/>
      <c r="V15" s="179"/>
      <c r="W15" s="179"/>
      <c r="X15" s="179"/>
      <c r="Y15" s="179"/>
      <c r="Z15" s="179"/>
      <c r="AA15" s="179"/>
      <c r="AB15" s="179"/>
      <c r="AC15" s="179"/>
      <c r="AD15" s="179"/>
      <c r="AE15" s="180"/>
      <c r="AF15" s="181"/>
      <c r="AG15" s="182"/>
    </row>
    <row r="16" spans="2:40" ht="30" customHeight="1" outlineLevel="1" x14ac:dyDescent="0.5">
      <c r="B16" s="183" t="str">
        <f>INDEX(languages!B11:C11,1,MATCH('Liesmich Readme'!$A$5,languages!$B$2:$C$2,0))</f>
        <v>4. Eligible personnel costs per reporting period</v>
      </c>
      <c r="C16" s="184"/>
      <c r="E16" s="183"/>
      <c r="F16" s="183"/>
      <c r="G16" s="183"/>
      <c r="H16" s="183"/>
      <c r="I16" s="183"/>
      <c r="J16" s="183"/>
      <c r="K16" s="183"/>
      <c r="O16" s="489" t="str">
        <f>INDEX(languages!B12:C12,1,MATCH('Liesmich Readme'!$A$5,languages!$B$2:$C$2,0))</f>
        <v>5. Day-equivalents per work package &amp; eligible personnel costs</v>
      </c>
      <c r="P16" s="489"/>
      <c r="Q16" s="489"/>
      <c r="R16" s="489"/>
      <c r="S16" s="489"/>
      <c r="T16" s="489"/>
      <c r="U16" s="489"/>
      <c r="V16" s="489"/>
      <c r="W16" s="489"/>
      <c r="X16" s="489"/>
      <c r="Y16" s="489"/>
      <c r="Z16" s="489"/>
      <c r="AA16" s="489"/>
      <c r="AB16" s="489"/>
      <c r="AC16" s="489"/>
      <c r="AD16" s="489"/>
      <c r="AE16" s="489"/>
      <c r="AF16" s="489"/>
      <c r="AG16" s="489"/>
    </row>
    <row r="17" spans="1:33" ht="11.45" customHeight="1" outlineLevel="1" x14ac:dyDescent="0.5">
      <c r="B17" s="184"/>
      <c r="C17" s="183"/>
      <c r="D17" s="183"/>
      <c r="E17" s="183"/>
      <c r="F17" s="183"/>
      <c r="G17" s="183"/>
      <c r="H17" s="183"/>
      <c r="I17" s="183"/>
      <c r="J17" s="183"/>
      <c r="K17" s="183"/>
      <c r="O17" s="185"/>
      <c r="P17" s="185"/>
      <c r="Q17" s="185"/>
      <c r="R17" s="185"/>
      <c r="S17" s="185"/>
      <c r="T17" s="185"/>
      <c r="U17" s="185"/>
      <c r="V17" s="185"/>
      <c r="W17" s="185"/>
      <c r="X17" s="185"/>
      <c r="Y17" s="185"/>
      <c r="Z17" s="185"/>
      <c r="AA17" s="185"/>
      <c r="AB17" s="185"/>
      <c r="AC17" s="185"/>
      <c r="AD17" s="185"/>
      <c r="AE17" s="185"/>
      <c r="AF17" s="185"/>
      <c r="AG17" s="185"/>
    </row>
    <row r="18" spans="1:33" ht="11.45" customHeight="1" x14ac:dyDescent="0.25">
      <c r="E18" s="490" t="s">
        <v>285</v>
      </c>
      <c r="F18" s="491"/>
      <c r="G18" s="492" t="s">
        <v>286</v>
      </c>
      <c r="H18" s="493"/>
      <c r="I18" s="186"/>
      <c r="J18" s="186"/>
      <c r="K18" s="186"/>
      <c r="P18" s="187"/>
      <c r="U18" s="188"/>
    </row>
    <row r="19" spans="1:33" ht="45" x14ac:dyDescent="0.25">
      <c r="B19" s="494" t="s">
        <v>287</v>
      </c>
      <c r="C19" s="495"/>
      <c r="D19" s="495"/>
      <c r="E19" s="189" t="s">
        <v>288</v>
      </c>
      <c r="F19" s="190" t="s">
        <v>289</v>
      </c>
      <c r="G19" s="191" t="s">
        <v>290</v>
      </c>
      <c r="H19" s="190" t="str">
        <f>IF($D$11="no","Check (costs total contract vs. calculated cost)","Check (costs EU project vs. calculated costs)")</f>
        <v>Check (costs EU project vs. calculated costs)</v>
      </c>
      <c r="I19" s="186"/>
      <c r="J19" s="186"/>
      <c r="K19" s="186"/>
      <c r="P19" s="68" t="s">
        <v>262</v>
      </c>
      <c r="Q19" s="68" t="s">
        <v>263</v>
      </c>
      <c r="R19" s="68" t="s">
        <v>264</v>
      </c>
      <c r="S19" s="68" t="s">
        <v>265</v>
      </c>
      <c r="T19" s="68" t="s">
        <v>266</v>
      </c>
      <c r="U19" s="68" t="s">
        <v>267</v>
      </c>
      <c r="V19" s="68" t="s">
        <v>268</v>
      </c>
      <c r="W19" s="68" t="s">
        <v>269</v>
      </c>
      <c r="X19" s="68" t="s">
        <v>270</v>
      </c>
      <c r="Y19" s="68" t="s">
        <v>271</v>
      </c>
      <c r="Z19" s="68" t="s">
        <v>272</v>
      </c>
      <c r="AA19" s="68" t="s">
        <v>273</v>
      </c>
      <c r="AB19" s="68" t="s">
        <v>274</v>
      </c>
      <c r="AC19" s="68" t="s">
        <v>275</v>
      </c>
      <c r="AD19" s="68" t="s">
        <v>276</v>
      </c>
      <c r="AE19" s="192" t="s">
        <v>277</v>
      </c>
      <c r="AF19" s="68" t="s">
        <v>291</v>
      </c>
    </row>
    <row r="20" spans="1:33" ht="19.5" customHeight="1" outlineLevel="1" x14ac:dyDescent="0.3">
      <c r="B20" s="496" t="str">
        <f>'Basic project data'!A12</f>
        <v>P1</v>
      </c>
      <c r="C20" s="496">
        <f>'Basic project data'!D12</f>
        <v>44652</v>
      </c>
      <c r="D20" s="498">
        <f>'Basic project data'!E12</f>
        <v>45016</v>
      </c>
      <c r="E20" s="500">
        <f>IFERROR(SUMIF(B54:B5000,O20,G54:G5000),0)</f>
        <v>73988.100000000006</v>
      </c>
      <c r="F20" s="502">
        <f>SUMIF(B54:B5000,O20,J54:J5000)</f>
        <v>50861.434999999998</v>
      </c>
      <c r="G20" s="504">
        <f>IF($D$11="no",IF(SUMIF(C35:C48,B20,M35:M48)&lt;E20,SUMIF(C35:C48,B20,M35:M48),E20),IF(SUMIF(C35:C48,B20,M35:M48)&lt;F20,SUMIF(C35:C48,B20,M35:M48),F20))</f>
        <v>50861.434999999998</v>
      </c>
      <c r="H20" s="506">
        <f>IF($D$11="no",IFERROR(-(E20-G20),0),IFERROR(-(F20-G20),0))</f>
        <v>0</v>
      </c>
      <c r="I20" s="508"/>
      <c r="J20" s="509"/>
      <c r="K20" s="508"/>
      <c r="O20" s="96" t="s">
        <v>28</v>
      </c>
      <c r="P20" s="193">
        <f>IFERROR(SUMIF($C$35:$C$48,$O20,$K$35:$K$48)*(SUMIF($B$54:$B$5000,$O20,P$54:P$5000)/$H$2)/(SUMIF($C$35:$C$48,$O20,$J$35:$J$48)),"")</f>
        <v>117.35347369060902</v>
      </c>
      <c r="Q20" s="193">
        <f t="shared" ref="Q20:AD28" si="2">IFERROR(SUMIF($C$35:$C$48,$O20,$K$35:$K$48)*(SUMIF($B$54:$B$5000,$O20,Q$54:Q$5000)/$H$2)/(SUMIF($C$35:$C$48,$O20,$J$35:$J$48)),"")</f>
        <v>2.9944815189499692</v>
      </c>
      <c r="R20" s="193">
        <f t="shared" si="2"/>
        <v>10.661253837102777</v>
      </c>
      <c r="S20" s="193">
        <f t="shared" si="2"/>
        <v>16.990790953338223</v>
      </c>
      <c r="T20" s="193">
        <f t="shared" si="2"/>
        <v>0</v>
      </c>
      <c r="U20" s="193">
        <f t="shared" si="2"/>
        <v>0</v>
      </c>
      <c r="V20" s="193">
        <f t="shared" si="2"/>
        <v>0</v>
      </c>
      <c r="W20" s="193">
        <f t="shared" si="2"/>
        <v>0</v>
      </c>
      <c r="X20" s="193">
        <f t="shared" si="2"/>
        <v>0</v>
      </c>
      <c r="Y20" s="193">
        <f t="shared" si="2"/>
        <v>0</v>
      </c>
      <c r="Z20" s="193">
        <f t="shared" si="2"/>
        <v>0</v>
      </c>
      <c r="AA20" s="193">
        <f t="shared" si="2"/>
        <v>0</v>
      </c>
      <c r="AB20" s="193">
        <f t="shared" si="2"/>
        <v>0</v>
      </c>
      <c r="AC20" s="193">
        <f t="shared" si="2"/>
        <v>0</v>
      </c>
      <c r="AD20" s="193">
        <f t="shared" si="2"/>
        <v>0</v>
      </c>
      <c r="AE20" s="194">
        <f>SUM(P20:AD20)</f>
        <v>148</v>
      </c>
      <c r="AF20" s="195">
        <f>ROUND(G20,2)</f>
        <v>50861.440000000002</v>
      </c>
      <c r="AG20" s="198" t="str">
        <f>IF((AF20)=AF5+AF6,"no adjustment needed",IF(ISBLANK(AF5),"no adjustment needed","adjustment needed"))</f>
        <v>no adjustment needed</v>
      </c>
    </row>
    <row r="21" spans="1:33" ht="19.5" customHeight="1" outlineLevel="1" x14ac:dyDescent="0.3">
      <c r="B21" s="497"/>
      <c r="C21" s="497"/>
      <c r="D21" s="499"/>
      <c r="E21" s="501"/>
      <c r="F21" s="503"/>
      <c r="G21" s="505"/>
      <c r="H21" s="507"/>
      <c r="I21" s="508"/>
      <c r="J21" s="509"/>
      <c r="K21" s="508"/>
      <c r="O21" s="100" t="s">
        <v>95</v>
      </c>
      <c r="P21" s="196">
        <f>IFERROR(IF(OR((P5+P6)=P20,P5=0),0,$P20-P5-P6),"")</f>
        <v>0</v>
      </c>
      <c r="Q21" s="196">
        <f>IFERROR(IF(OR((Q5+Q6)=Q20,Q5=0),0,$Q20-Q5-Q6),"")</f>
        <v>0</v>
      </c>
      <c r="R21" s="196">
        <f>IFERROR(IF(OR((R5+R6)=R20,R5=0),0,$R20-R5-R6),"")</f>
        <v>0</v>
      </c>
      <c r="S21" s="196">
        <f>IFERROR(IF(OR((S5+S6)=S20,S5=0),0,$S20-S5-S6),"")</f>
        <v>0</v>
      </c>
      <c r="T21" s="196">
        <f>IFERROR(IF(OR((T5+T6)=T20,T5=0),0,$T20-T5-T6),"")</f>
        <v>0</v>
      </c>
      <c r="U21" s="196">
        <f>IFERROR(IF(OR((U5+U6)=U20,U5=0),0,$U20-U5-U6),"")</f>
        <v>0</v>
      </c>
      <c r="V21" s="196">
        <f>IFERROR(IF(OR((V5+V6)=V20,V5=0),0,$V20-V5-V6),"")</f>
        <v>0</v>
      </c>
      <c r="W21" s="196">
        <f>IFERROR(IF(OR((W5+W6)=W20,W5=0),0,$W20-W5-W6),"")</f>
        <v>0</v>
      </c>
      <c r="X21" s="196">
        <f>IFERROR(IF(OR((X5+X6)=X20,X5=0),0,$X20-X5-X6),"")</f>
        <v>0</v>
      </c>
      <c r="Y21" s="196">
        <f>IFERROR(IF(OR((Y5+Y6)=Y20,Y5=0),0,$Y20-Y5-Y6),"")</f>
        <v>0</v>
      </c>
      <c r="Z21" s="196">
        <f>IFERROR(IF(OR((Z5+Z6)=Z20,Z5=0),0,$Z20-Z5-Z6),"")</f>
        <v>0</v>
      </c>
      <c r="AA21" s="196">
        <f>IFERROR(IF(OR((AA5+AA6)=AA20,AA5=0),0,$AA20-AA5-AA6),"")</f>
        <v>0</v>
      </c>
      <c r="AB21" s="196">
        <f>IFERROR(IF(OR((AB5+AB6)=AB20,AB5=0),0,$AB20-AB5-AB6),"")</f>
        <v>0</v>
      </c>
      <c r="AC21" s="196">
        <f>IFERROR(IF(OR((AC5+AC6)=AC20,AC5=0),0,$AC20-AC5-AC6),"")</f>
        <v>0</v>
      </c>
      <c r="AD21" s="196">
        <f t="shared" ref="AD21:AE21" si="3">IFERROR(IF(OR((AD5+AD6)=AD20,AD5=0),0,AD20-AD5-AD6),"")</f>
        <v>0</v>
      </c>
      <c r="AE21" s="194">
        <f t="shared" si="3"/>
        <v>0</v>
      </c>
      <c r="AF21" s="197">
        <f>IFERROR(IF(OR(ISBLANK(AF5),AF6&lt;&gt;""),0,IF(OR((AF5+AF6)=AF20,ISBLANK(AF5)),0,AF20-AF5-AF6)),"")</f>
        <v>0</v>
      </c>
      <c r="AG21" s="439" t="str">
        <f>IF(AND($AG$20="adjustment needed",AF21&lt;&gt;0),"Only copy this row in table above!","")</f>
        <v/>
      </c>
    </row>
    <row r="22" spans="1:33" ht="19.5" customHeight="1" outlineLevel="1" x14ac:dyDescent="0.3">
      <c r="B22" s="510" t="str">
        <f>'Basic project data'!A13</f>
        <v>P2</v>
      </c>
      <c r="C22" s="510">
        <f>'Basic project data'!D13</f>
        <v>45017</v>
      </c>
      <c r="D22" s="512">
        <f>'Basic project data'!E13</f>
        <v>45747</v>
      </c>
      <c r="E22" s="500">
        <f>IFERROR(SUMIF(B54:B5000,O22,G54:G5000),0)</f>
        <v>157726.09593343778</v>
      </c>
      <c r="F22" s="502">
        <f>SUMIF(B54:B5000,O22,J54:J5000)</f>
        <v>82030.14733684354</v>
      </c>
      <c r="G22" s="504">
        <f>IF($D$11="no",IF(SUMIF(C35:C48,B22,M35:M48)&lt;E22,SUMIF(C35:C48,B22,M35:M48),E22),IF(SUMIF(C35:C48,B22,M35:M48)&lt;F22,SUMIF(C35:C48,B22,M35:M48),F22))</f>
        <v>82030.14733684354</v>
      </c>
      <c r="H22" s="506">
        <f t="shared" ref="H22:H28" si="4">IF($D$11="no",IFERROR(-(E22-G22),0),IFERROR(-(F22-G22),0))</f>
        <v>0</v>
      </c>
      <c r="I22" s="508"/>
      <c r="J22" s="509"/>
      <c r="K22" s="508"/>
      <c r="O22" s="101" t="s">
        <v>29</v>
      </c>
      <c r="P22" s="193">
        <f>IFERROR(SUMIF($C$35:$C$48,$O22,$K$35:$K$48)*(SUMIF($B$54:$B$5000,$O22,P$54:P$5000)/$H$2)/(SUMIF($C$35:$C$48,$O22,$J$35:$J$48)),"")</f>
        <v>61.235822479661714</v>
      </c>
      <c r="Q22" s="193">
        <f t="shared" si="2"/>
        <v>55.873854648307166</v>
      </c>
      <c r="R22" s="193">
        <f t="shared" si="2"/>
        <v>50.880522105358231</v>
      </c>
      <c r="S22" s="193">
        <f t="shared" si="2"/>
        <v>11.349920114718648</v>
      </c>
      <c r="T22" s="193">
        <f t="shared" si="2"/>
        <v>44.659880651954211</v>
      </c>
      <c r="U22" s="193">
        <f t="shared" si="2"/>
        <v>0</v>
      </c>
      <c r="V22" s="193">
        <f t="shared" si="2"/>
        <v>0</v>
      </c>
      <c r="W22" s="193">
        <f t="shared" si="2"/>
        <v>0</v>
      </c>
      <c r="X22" s="193">
        <f t="shared" si="2"/>
        <v>0</v>
      </c>
      <c r="Y22" s="193">
        <f t="shared" si="2"/>
        <v>0</v>
      </c>
      <c r="Z22" s="193">
        <f t="shared" si="2"/>
        <v>0</v>
      </c>
      <c r="AA22" s="193">
        <f t="shared" si="2"/>
        <v>0</v>
      </c>
      <c r="AB22" s="193">
        <f t="shared" si="2"/>
        <v>0</v>
      </c>
      <c r="AC22" s="193">
        <f t="shared" si="2"/>
        <v>0</v>
      </c>
      <c r="AD22" s="193">
        <f t="shared" si="2"/>
        <v>0</v>
      </c>
      <c r="AE22" s="194">
        <f>SUM(P22:AD22)</f>
        <v>223.99999999999997</v>
      </c>
      <c r="AF22" s="195">
        <f>ROUND(G22,2)</f>
        <v>82030.149999999994</v>
      </c>
      <c r="AG22" s="198" t="str">
        <f>IF((AF22)=AF7+AF8,"no adjustment needed",IF(ISBLANK(AF7),"no adjustment needed","adjustment needed"))</f>
        <v>no adjustment needed</v>
      </c>
    </row>
    <row r="23" spans="1:33" ht="19.5" customHeight="1" outlineLevel="1" x14ac:dyDescent="0.3">
      <c r="B23" s="511"/>
      <c r="C23" s="511"/>
      <c r="D23" s="513"/>
      <c r="E23" s="501"/>
      <c r="F23" s="503"/>
      <c r="G23" s="505"/>
      <c r="H23" s="507"/>
      <c r="I23" s="508"/>
      <c r="J23" s="509"/>
      <c r="K23" s="508"/>
      <c r="O23" s="102" t="s">
        <v>131</v>
      </c>
      <c r="P23" s="196">
        <f t="shared" ref="P23:AF23" si="5">IFERROR(IF(OR((P7+P8)=P22,P7=0),0,P22-P7-P8),"")</f>
        <v>0</v>
      </c>
      <c r="Q23" s="196">
        <f t="shared" si="5"/>
        <v>0</v>
      </c>
      <c r="R23" s="196">
        <f t="shared" si="5"/>
        <v>0</v>
      </c>
      <c r="S23" s="196">
        <f t="shared" si="5"/>
        <v>0</v>
      </c>
      <c r="T23" s="196">
        <f t="shared" si="5"/>
        <v>0</v>
      </c>
      <c r="U23" s="196">
        <f t="shared" si="5"/>
        <v>0</v>
      </c>
      <c r="V23" s="196">
        <f t="shared" si="5"/>
        <v>0</v>
      </c>
      <c r="W23" s="196">
        <f t="shared" si="5"/>
        <v>0</v>
      </c>
      <c r="X23" s="196">
        <f t="shared" si="5"/>
        <v>0</v>
      </c>
      <c r="Y23" s="196">
        <f t="shared" si="5"/>
        <v>0</v>
      </c>
      <c r="Z23" s="196">
        <f t="shared" si="5"/>
        <v>0</v>
      </c>
      <c r="AA23" s="196">
        <f t="shared" si="5"/>
        <v>0</v>
      </c>
      <c r="AB23" s="196">
        <f t="shared" si="5"/>
        <v>0</v>
      </c>
      <c r="AC23" s="196">
        <f t="shared" si="5"/>
        <v>0</v>
      </c>
      <c r="AD23" s="196">
        <f t="shared" si="5"/>
        <v>0</v>
      </c>
      <c r="AE23" s="194">
        <f t="shared" si="5"/>
        <v>0</v>
      </c>
      <c r="AF23" s="197">
        <f t="shared" si="5"/>
        <v>0</v>
      </c>
      <c r="AG23" s="439" t="str">
        <f>IF(AND($AG$22="adjustment needed",AF23&lt;&gt;0),"Only copy this row in table above!","")</f>
        <v/>
      </c>
    </row>
    <row r="24" spans="1:33" ht="19.5" customHeight="1" outlineLevel="1" x14ac:dyDescent="0.3">
      <c r="B24" s="514" t="str">
        <f>'Basic project data'!A14</f>
        <v>P3</v>
      </c>
      <c r="C24" s="514" t="str">
        <f>'Basic project data'!D14</f>
        <v/>
      </c>
      <c r="D24" s="516" t="str">
        <f>'Basic project data'!E14</f>
        <v/>
      </c>
      <c r="E24" s="500">
        <f>IFERROR(SUMIF(B54:B5000,O24,G54:G5000),0)</f>
        <v>0</v>
      </c>
      <c r="F24" s="502">
        <f>SUMIF(B54:B5000,O24,J54:J5000)</f>
        <v>0</v>
      </c>
      <c r="G24" s="504">
        <f>IF($D$11="no",IF(SUMIF(C35:C48,B24,M35:M48)&lt;E24,SUMIF(C35:C48,B24,M35:M48),E24),IF(SUMIF(C35:C48,B24,M35:M48)&lt;F24,SUMIF(C35:C48,B24,M35:M48),F24))</f>
        <v>0</v>
      </c>
      <c r="H24" s="506">
        <f t="shared" si="4"/>
        <v>0</v>
      </c>
      <c r="I24" s="508"/>
      <c r="J24" s="509"/>
      <c r="K24" s="508"/>
      <c r="O24" s="103" t="s">
        <v>30</v>
      </c>
      <c r="P24" s="193" t="str">
        <f>IFERROR(SUMIF($C$35:$C$48,$O24,$K$35:$K$48)*(SUMIF($B$54:$B$5000,$O24,P$54:P$5000)/$H$2)/(SUMIF($C$35:$C$48,$O24,$J$35:$J$48)),"")</f>
        <v/>
      </c>
      <c r="Q24" s="193" t="str">
        <f t="shared" si="2"/>
        <v/>
      </c>
      <c r="R24" s="193" t="str">
        <f t="shared" si="2"/>
        <v/>
      </c>
      <c r="S24" s="193" t="str">
        <f t="shared" si="2"/>
        <v/>
      </c>
      <c r="T24" s="193" t="str">
        <f t="shared" si="2"/>
        <v/>
      </c>
      <c r="U24" s="193" t="str">
        <f t="shared" si="2"/>
        <v/>
      </c>
      <c r="V24" s="193" t="str">
        <f t="shared" si="2"/>
        <v/>
      </c>
      <c r="W24" s="193" t="str">
        <f t="shared" si="2"/>
        <v/>
      </c>
      <c r="X24" s="193" t="str">
        <f t="shared" si="2"/>
        <v/>
      </c>
      <c r="Y24" s="193" t="str">
        <f t="shared" si="2"/>
        <v/>
      </c>
      <c r="Z24" s="193" t="str">
        <f t="shared" si="2"/>
        <v/>
      </c>
      <c r="AA24" s="193" t="str">
        <f t="shared" si="2"/>
        <v/>
      </c>
      <c r="AB24" s="193" t="str">
        <f t="shared" si="2"/>
        <v/>
      </c>
      <c r="AC24" s="193" t="str">
        <f t="shared" si="2"/>
        <v/>
      </c>
      <c r="AD24" s="193" t="str">
        <f t="shared" si="2"/>
        <v/>
      </c>
      <c r="AE24" s="194">
        <f>SUM(P24:AD24)</f>
        <v>0</v>
      </c>
      <c r="AF24" s="195">
        <f>ROUND(G24,2)</f>
        <v>0</v>
      </c>
      <c r="AG24" s="198" t="str">
        <f>IF((AF24)=AF9+AF10,"no adjustment needed",IF(ISBLANK(AF9),"no adjustment needed","adjustment needed"))</f>
        <v>no adjustment needed</v>
      </c>
    </row>
    <row r="25" spans="1:33" ht="19.5" customHeight="1" outlineLevel="1" x14ac:dyDescent="0.3">
      <c r="B25" s="515"/>
      <c r="C25" s="515"/>
      <c r="D25" s="517"/>
      <c r="E25" s="501"/>
      <c r="F25" s="503"/>
      <c r="G25" s="505"/>
      <c r="H25" s="507"/>
      <c r="I25" s="508"/>
      <c r="J25" s="509"/>
      <c r="K25" s="508"/>
      <c r="O25" s="104" t="s">
        <v>167</v>
      </c>
      <c r="P25" s="196">
        <f t="shared" ref="P25:AF25" si="6">IFERROR(IF(OR((P9+P10)=P24,P9=0),0,P24-P9-P10),"")</f>
        <v>0</v>
      </c>
      <c r="Q25" s="196">
        <f t="shared" si="6"/>
        <v>0</v>
      </c>
      <c r="R25" s="196">
        <f t="shared" si="6"/>
        <v>0</v>
      </c>
      <c r="S25" s="196">
        <f t="shared" si="6"/>
        <v>0</v>
      </c>
      <c r="T25" s="196">
        <f t="shared" si="6"/>
        <v>0</v>
      </c>
      <c r="U25" s="196">
        <f t="shared" si="6"/>
        <v>0</v>
      </c>
      <c r="V25" s="196">
        <f t="shared" si="6"/>
        <v>0</v>
      </c>
      <c r="W25" s="196">
        <f t="shared" si="6"/>
        <v>0</v>
      </c>
      <c r="X25" s="196">
        <f t="shared" si="6"/>
        <v>0</v>
      </c>
      <c r="Y25" s="196">
        <f t="shared" si="6"/>
        <v>0</v>
      </c>
      <c r="Z25" s="196">
        <f t="shared" si="6"/>
        <v>0</v>
      </c>
      <c r="AA25" s="196">
        <f t="shared" si="6"/>
        <v>0</v>
      </c>
      <c r="AB25" s="196">
        <f t="shared" si="6"/>
        <v>0</v>
      </c>
      <c r="AC25" s="196">
        <f t="shared" si="6"/>
        <v>0</v>
      </c>
      <c r="AD25" s="196">
        <f t="shared" si="6"/>
        <v>0</v>
      </c>
      <c r="AE25" s="194">
        <f t="shared" si="6"/>
        <v>0</v>
      </c>
      <c r="AF25" s="197">
        <f t="shared" si="6"/>
        <v>0</v>
      </c>
      <c r="AG25" s="439" t="str">
        <f>IF(AND($AG$24="adjustment needed",AF25&lt;&gt;0),"Only copy this row in table above!","")</f>
        <v/>
      </c>
    </row>
    <row r="26" spans="1:33" ht="19.5" customHeight="1" outlineLevel="1" x14ac:dyDescent="0.3">
      <c r="B26" s="518" t="str">
        <f>'Basic project data'!A15</f>
        <v>P4</v>
      </c>
      <c r="C26" s="518" t="str">
        <f>'Basic project data'!D15</f>
        <v/>
      </c>
      <c r="D26" s="520" t="str">
        <f>'Basic project data'!E15</f>
        <v/>
      </c>
      <c r="E26" s="500">
        <f>IFERROR(SUMIF(B54:B5000,O26,G54:G5000),0)</f>
        <v>0</v>
      </c>
      <c r="F26" s="502">
        <f>SUMIF(B54:B5000,O26,J54:J5000)</f>
        <v>0</v>
      </c>
      <c r="G26" s="504">
        <f>IF($D$11="no",IF(SUMIF(C35:C48,B26,M35:M48)&lt;E26,SUMIF(C35:C48,B26,M35:M48),E26),IF(SUMIF(C35:C48,B26,M35:M48)&lt;F26,SUMIF(C35:C48,B26,M35:M48),F26))</f>
        <v>0</v>
      </c>
      <c r="H26" s="506">
        <f t="shared" si="4"/>
        <v>0</v>
      </c>
      <c r="I26" s="508"/>
      <c r="J26" s="509"/>
      <c r="K26" s="508"/>
      <c r="O26" s="105" t="s">
        <v>31</v>
      </c>
      <c r="P26" s="193" t="str">
        <f>IFERROR(SUMIF($C$35:$C$48,$O26,$K$35:$K$48)*(SUMIF($B$54:$B$5000,$O26,P$54:P$5000)/$H$2)/(SUMIF($C$35:$C$48,$O26,$J$35:$J$48)),"")</f>
        <v/>
      </c>
      <c r="Q26" s="193" t="str">
        <f t="shared" si="2"/>
        <v/>
      </c>
      <c r="R26" s="193" t="str">
        <f t="shared" si="2"/>
        <v/>
      </c>
      <c r="S26" s="193" t="str">
        <f t="shared" si="2"/>
        <v/>
      </c>
      <c r="T26" s="193" t="str">
        <f t="shared" si="2"/>
        <v/>
      </c>
      <c r="U26" s="193" t="str">
        <f t="shared" si="2"/>
        <v/>
      </c>
      <c r="V26" s="193" t="str">
        <f t="shared" si="2"/>
        <v/>
      </c>
      <c r="W26" s="193" t="str">
        <f t="shared" si="2"/>
        <v/>
      </c>
      <c r="X26" s="193" t="str">
        <f t="shared" si="2"/>
        <v/>
      </c>
      <c r="Y26" s="193" t="str">
        <f t="shared" si="2"/>
        <v/>
      </c>
      <c r="Z26" s="193" t="str">
        <f t="shared" si="2"/>
        <v/>
      </c>
      <c r="AA26" s="193" t="str">
        <f t="shared" si="2"/>
        <v/>
      </c>
      <c r="AB26" s="193" t="str">
        <f t="shared" si="2"/>
        <v/>
      </c>
      <c r="AC26" s="193" t="str">
        <f t="shared" si="2"/>
        <v/>
      </c>
      <c r="AD26" s="193" t="str">
        <f t="shared" si="2"/>
        <v/>
      </c>
      <c r="AE26" s="194">
        <f>SUM(P26:AD26)</f>
        <v>0</v>
      </c>
      <c r="AF26" s="195">
        <f>ROUND(G26,2)</f>
        <v>0</v>
      </c>
      <c r="AG26" s="198" t="str">
        <f>IF((AF26)=AF11+AF12,"no adjustment needed",IF(ISBLANK(AF11),"no adjustment needed","adjustment needed"))</f>
        <v>no adjustment needed</v>
      </c>
    </row>
    <row r="27" spans="1:33" ht="19.5" customHeight="1" outlineLevel="1" x14ac:dyDescent="0.3">
      <c r="B27" s="519"/>
      <c r="C27" s="519"/>
      <c r="D27" s="521"/>
      <c r="E27" s="501"/>
      <c r="F27" s="503"/>
      <c r="G27" s="505"/>
      <c r="H27" s="507"/>
      <c r="I27" s="508"/>
      <c r="J27" s="509"/>
      <c r="K27" s="508"/>
      <c r="O27" s="105" t="s">
        <v>203</v>
      </c>
      <c r="P27" s="196">
        <f t="shared" ref="P27:AE27" si="7">IFERROR(IF(OR((P11+P12)=P26,P11=0),0,P26-P11-P12),"")</f>
        <v>0</v>
      </c>
      <c r="Q27" s="196">
        <f t="shared" si="7"/>
        <v>0</v>
      </c>
      <c r="R27" s="196">
        <f t="shared" si="7"/>
        <v>0</v>
      </c>
      <c r="S27" s="196">
        <f t="shared" si="7"/>
        <v>0</v>
      </c>
      <c r="T27" s="196">
        <f t="shared" si="7"/>
        <v>0</v>
      </c>
      <c r="U27" s="196">
        <f t="shared" si="7"/>
        <v>0</v>
      </c>
      <c r="V27" s="196">
        <f t="shared" si="7"/>
        <v>0</v>
      </c>
      <c r="W27" s="196">
        <f t="shared" si="7"/>
        <v>0</v>
      </c>
      <c r="X27" s="196">
        <f t="shared" si="7"/>
        <v>0</v>
      </c>
      <c r="Y27" s="196">
        <f t="shared" si="7"/>
        <v>0</v>
      </c>
      <c r="Z27" s="196">
        <f t="shared" si="7"/>
        <v>0</v>
      </c>
      <c r="AA27" s="196">
        <f t="shared" si="7"/>
        <v>0</v>
      </c>
      <c r="AB27" s="196">
        <f t="shared" si="7"/>
        <v>0</v>
      </c>
      <c r="AC27" s="196">
        <f t="shared" si="7"/>
        <v>0</v>
      </c>
      <c r="AD27" s="196">
        <f t="shared" si="7"/>
        <v>0</v>
      </c>
      <c r="AE27" s="194">
        <f t="shared" si="7"/>
        <v>0</v>
      </c>
      <c r="AF27" s="197">
        <f>IFERROR(IF(OR((AF11+AF13)=AF26,AF11=0),0,AF26-AF11-AF13),"")</f>
        <v>0</v>
      </c>
      <c r="AG27" s="441" t="str">
        <f>IF(AND($AG$26="adjustment needed",AF27&lt;&gt;0),"Only copy this row in table above!","")</f>
        <v/>
      </c>
    </row>
    <row r="28" spans="1:33" ht="19.5" customHeight="1" outlineLevel="1" x14ac:dyDescent="0.3">
      <c r="B28" s="522" t="str">
        <f>'Basic project data'!A16</f>
        <v>P5</v>
      </c>
      <c r="C28" s="522" t="str">
        <f>'Basic project data'!D16</f>
        <v/>
      </c>
      <c r="D28" s="524" t="str">
        <f>'Basic project data'!E16</f>
        <v/>
      </c>
      <c r="E28" s="500">
        <f>IFERROR(SUMIF(B54:B5000,O28,G54:G5000),0)</f>
        <v>0</v>
      </c>
      <c r="F28" s="502">
        <f>SUMIF(B54:B5000,O28,J54:J5000)</f>
        <v>0</v>
      </c>
      <c r="G28" s="504">
        <f>IF($D$11="no",IF(SUMIF(C35:C48,B28,M35:M48)&lt;E28,SUMIF(C35:C48,B28,M35:M48),E28),IF(SUMIF(C35:C48,B28,M35:M48)&lt;F28,SUMIF(C35:C48,B28,M35:M48),F28))</f>
        <v>0</v>
      </c>
      <c r="H28" s="506">
        <f t="shared" si="4"/>
        <v>0</v>
      </c>
      <c r="I28" s="508"/>
      <c r="J28" s="509"/>
      <c r="K28" s="508"/>
      <c r="O28" s="199" t="s">
        <v>32</v>
      </c>
      <c r="P28" s="193" t="str">
        <f>IFERROR(SUMIF($C$35:$C$48,$O28,$K$35:$K$48)*(SUMIF($B$54:$B$5000,$O28,P$54:P$5000)/$H$2)/(SUMIF($C$35:$C$48,$O28,$J$35:$J$48)),"")</f>
        <v/>
      </c>
      <c r="Q28" s="193" t="str">
        <f t="shared" si="2"/>
        <v/>
      </c>
      <c r="R28" s="193" t="str">
        <f t="shared" si="2"/>
        <v/>
      </c>
      <c r="S28" s="193" t="str">
        <f t="shared" si="2"/>
        <v/>
      </c>
      <c r="T28" s="193" t="str">
        <f t="shared" si="2"/>
        <v/>
      </c>
      <c r="U28" s="193" t="str">
        <f t="shared" si="2"/>
        <v/>
      </c>
      <c r="V28" s="193" t="str">
        <f t="shared" si="2"/>
        <v/>
      </c>
      <c r="W28" s="193" t="str">
        <f t="shared" si="2"/>
        <v/>
      </c>
      <c r="X28" s="193" t="str">
        <f t="shared" si="2"/>
        <v/>
      </c>
      <c r="Y28" s="193" t="str">
        <f t="shared" si="2"/>
        <v/>
      </c>
      <c r="Z28" s="193" t="str">
        <f t="shared" si="2"/>
        <v/>
      </c>
      <c r="AA28" s="193" t="str">
        <f t="shared" si="2"/>
        <v/>
      </c>
      <c r="AB28" s="193" t="str">
        <f t="shared" si="2"/>
        <v/>
      </c>
      <c r="AC28" s="193" t="str">
        <f t="shared" si="2"/>
        <v/>
      </c>
      <c r="AD28" s="193" t="str">
        <f t="shared" si="2"/>
        <v/>
      </c>
      <c r="AE28" s="194">
        <f>SUM(P28:AD28)</f>
        <v>0</v>
      </c>
      <c r="AF28" s="195">
        <f>ROUND(G28,2)</f>
        <v>0</v>
      </c>
      <c r="AG28" s="442"/>
    </row>
    <row r="29" spans="1:33" ht="19.5" customHeight="1" outlineLevel="1" x14ac:dyDescent="0.3">
      <c r="B29" s="523"/>
      <c r="C29" s="523"/>
      <c r="D29" s="525"/>
      <c r="E29" s="526"/>
      <c r="F29" s="503"/>
      <c r="G29" s="505"/>
      <c r="H29" s="507"/>
      <c r="I29" s="508"/>
      <c r="J29" s="509"/>
      <c r="K29" s="508"/>
      <c r="O29" s="200"/>
      <c r="P29" s="179"/>
      <c r="Q29" s="179"/>
      <c r="R29" s="179"/>
      <c r="S29" s="179"/>
      <c r="T29" s="179"/>
      <c r="U29" s="179"/>
      <c r="V29" s="179"/>
      <c r="W29" s="179"/>
      <c r="X29" s="179"/>
      <c r="Y29" s="179"/>
      <c r="Z29" s="179"/>
      <c r="AA29" s="179"/>
      <c r="AB29" s="179"/>
      <c r="AC29" s="179"/>
      <c r="AD29" s="179"/>
      <c r="AE29" s="201"/>
      <c r="AF29" s="202"/>
    </row>
    <row r="30" spans="1:33" ht="15" customHeight="1" outlineLevel="1" x14ac:dyDescent="0.25">
      <c r="B30" s="527" t="s">
        <v>56</v>
      </c>
      <c r="C30" s="528"/>
      <c r="D30" s="528"/>
      <c r="E30" s="203">
        <f>SUM(E20:E29)</f>
        <v>231714.19593343779</v>
      </c>
      <c r="F30" s="204">
        <f>SUM(F20:F29)</f>
        <v>132891.58233684354</v>
      </c>
      <c r="G30" s="205">
        <f>SUM(G20:G29)</f>
        <v>132891.58233684354</v>
      </c>
      <c r="H30" s="206">
        <f>SUM(H20:H28)</f>
        <v>0</v>
      </c>
      <c r="I30" s="207"/>
      <c r="J30" s="208"/>
      <c r="K30" s="209"/>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0"/>
      <c r="B31" s="210"/>
      <c r="C31" s="210"/>
      <c r="D31" s="210"/>
      <c r="E31" s="211"/>
      <c r="F31" s="212"/>
      <c r="G31" s="213"/>
      <c r="H31" s="181"/>
      <c r="K31" s="214"/>
      <c r="O31" s="177"/>
      <c r="P31" s="177"/>
      <c r="Q31" s="177"/>
      <c r="R31" s="177"/>
      <c r="S31" s="177"/>
      <c r="T31" s="177"/>
      <c r="U31" s="177"/>
      <c r="V31" s="177"/>
      <c r="W31" s="177"/>
      <c r="X31" s="177"/>
      <c r="Y31" s="177"/>
      <c r="Z31" s="177"/>
      <c r="AA31" s="177"/>
      <c r="AB31" s="177"/>
      <c r="AC31" s="177"/>
      <c r="AD31" s="177"/>
      <c r="AE31" s="177"/>
      <c r="AF31" s="177"/>
    </row>
    <row r="32" spans="1:33" ht="49.5" customHeight="1" x14ac:dyDescent="0.5">
      <c r="B32" s="529" t="str">
        <f>INDEX(languages!B10:C10,1,MATCH('Liesmich Readme'!$A$5,languages!$B$2:$C$2,0))</f>
        <v>3. Daily-rate &amp; capping per calendar year</v>
      </c>
      <c r="C32" s="529"/>
      <c r="D32" s="529"/>
      <c r="E32" s="529"/>
      <c r="F32" s="529"/>
      <c r="G32" s="529"/>
      <c r="H32" s="529"/>
      <c r="I32" s="529"/>
      <c r="J32" s="215"/>
      <c r="L32" s="216"/>
      <c r="M32" s="216"/>
    </row>
    <row r="33" spans="2:25" ht="16.5" customHeight="1" x14ac:dyDescent="0.25">
      <c r="D33" s="490" t="s">
        <v>288</v>
      </c>
      <c r="E33" s="530"/>
      <c r="F33" s="491"/>
      <c r="G33" s="490" t="s">
        <v>292</v>
      </c>
      <c r="H33" s="491"/>
      <c r="I33" s="531" t="s">
        <v>293</v>
      </c>
      <c r="J33" s="532"/>
      <c r="K33" s="532"/>
      <c r="L33" s="533"/>
    </row>
    <row r="34" spans="2:25" ht="90.75" customHeight="1" x14ac:dyDescent="0.25">
      <c r="B34" s="68" t="s">
        <v>294</v>
      </c>
      <c r="C34" s="217" t="s">
        <v>295</v>
      </c>
      <c r="D34" s="189" t="s">
        <v>296</v>
      </c>
      <c r="E34" s="218" t="s">
        <v>297</v>
      </c>
      <c r="F34" s="190" t="s">
        <v>298</v>
      </c>
      <c r="G34" s="219" t="s">
        <v>299</v>
      </c>
      <c r="H34" s="190" t="s">
        <v>297</v>
      </c>
      <c r="I34" s="217" t="s">
        <v>300</v>
      </c>
      <c r="J34" s="220" t="s">
        <v>301</v>
      </c>
      <c r="K34" s="221" t="str">
        <f>IF($D$11="no","Day-equivalents to be reported after ceiling and capping to total project (rounded)","Day-equivalents to be reported after ceiling and capping to EU project (rounded)")</f>
        <v>Day-equivalents to be reported after ceiling and capping to EU project (rounded)</v>
      </c>
      <c r="L34" s="222" t="s">
        <v>302</v>
      </c>
      <c r="M34" s="223" t="s">
        <v>303</v>
      </c>
      <c r="N34" s="224"/>
      <c r="O34" s="186"/>
      <c r="Q34" s="186"/>
      <c r="W34" s="225"/>
      <c r="X34" s="224"/>
      <c r="Y34" s="224"/>
    </row>
    <row r="35" spans="2:25" ht="15" customHeight="1" outlineLevel="1" x14ac:dyDescent="0.25">
      <c r="B35" s="534">
        <f>IF('Basic project data'!C5=0,0,DATE(YEAR('Basic project data'!C5),1,1))</f>
        <v>44562</v>
      </c>
      <c r="C35" s="226" t="str">
        <f>IFERROR(INDEX(B54:B65,MATCH("P*",B54:B65,0)),"")</f>
        <v>P1</v>
      </c>
      <c r="D35" s="227">
        <f>IF($C35="","",SUMIF(B54:B65,C35,G54:G65))</f>
        <v>55641.810000000005</v>
      </c>
      <c r="E35" s="228">
        <f>MROUND(SUMIF(B54:B65,C35,F54:F65),0.5)</f>
        <v>161.5</v>
      </c>
      <c r="F35" s="229">
        <f t="shared" ref="F35:F48" si="8">IF(C35="","",IFERROR(D35/E35,0))</f>
        <v>344.53133126934989</v>
      </c>
      <c r="G35" s="227">
        <f>IF($B35="","",SUMIF(B54:B65,C35,J54:J65))</f>
        <v>41688.29</v>
      </c>
      <c r="H35" s="230">
        <f>MROUND(SUMIF(B54:B65,C35,I54:I65),0.5)</f>
        <v>121</v>
      </c>
      <c r="I35" s="231">
        <f t="shared" ref="I35:I48" si="9">IF(C35="",0,IF($D$11="no",E35,H35))</f>
        <v>121</v>
      </c>
      <c r="J35" s="232">
        <f>IFERROR(SUMIF($B54:$B65,$C35,$AE54:$AE65)/$H$2,0)</f>
        <v>121.50129198966407</v>
      </c>
      <c r="K35" s="233">
        <f t="shared" ref="K35:K48" si="10">IFERROR(IF(C35="",0,(IF(I35&lt;J35,MROUND(I35,0.5),MROUND(J35,0.5)))),"")</f>
        <v>121</v>
      </c>
      <c r="L35" s="234">
        <f t="shared" ref="L35:L48" si="11">-IFERROR(I35-J35,"")</f>
        <v>0.50129198966406818</v>
      </c>
      <c r="M35" s="235">
        <f t="shared" ref="M35:M48" si="12">IFERROR(IF($D$11="no",IF(F35*K35&gt;D35,D35,F35*K35),IF(F35*K35&gt;G35,G35,K35*F35)),"")</f>
        <v>41688.29</v>
      </c>
      <c r="N35" s="236"/>
      <c r="O35" s="236"/>
      <c r="Q35" s="237"/>
      <c r="W35" s="179"/>
      <c r="X35" s="179"/>
      <c r="Y35" s="238"/>
    </row>
    <row r="36" spans="2:25" ht="15" customHeight="1" outlineLevel="1" x14ac:dyDescent="0.25">
      <c r="B36" s="535"/>
      <c r="C36" s="239" t="str">
        <f>IF(IFERROR(INDEX(B54:B65,MATCH("P*",B54:B65,-1)),"")=C35,"",IFERROR(INDEX(B54:B65,MATCH("P*",B54:B65,-1)),""))</f>
        <v/>
      </c>
      <c r="D36" s="240">
        <f>IF($C35="","",SUMIF(B54:B65,C36,G54:G65))</f>
        <v>0</v>
      </c>
      <c r="E36" s="241">
        <f>MROUND(SUMIF(B54:B65,C36,F54:F65),0.5)</f>
        <v>0</v>
      </c>
      <c r="F36" s="242" t="str">
        <f t="shared" si="8"/>
        <v/>
      </c>
      <c r="G36" s="240">
        <f>IF($B35="","",SUMIF(B54:B65,C36,J54:J65))</f>
        <v>0</v>
      </c>
      <c r="H36" s="243">
        <f>MROUND(SUMIF(B54:B65,C36,I54:I65),0.5)</f>
        <v>0</v>
      </c>
      <c r="I36" s="244">
        <f t="shared" si="9"/>
        <v>0</v>
      </c>
      <c r="J36" s="245">
        <f>IFERROR(SUMIF($B54:$B65,$C36,$AE54:$AE65)/$H$2,0)</f>
        <v>0</v>
      </c>
      <c r="K36" s="246">
        <f t="shared" si="10"/>
        <v>0</v>
      </c>
      <c r="L36" s="247">
        <f t="shared" si="11"/>
        <v>0</v>
      </c>
      <c r="M36" s="248" t="str">
        <f t="shared" si="12"/>
        <v/>
      </c>
      <c r="N36" s="236"/>
      <c r="O36" s="236"/>
      <c r="Q36" s="237"/>
      <c r="W36" s="179"/>
      <c r="X36" s="179"/>
      <c r="Y36" s="238"/>
    </row>
    <row r="37" spans="2:25" ht="18.75" outlineLevel="1" x14ac:dyDescent="0.25">
      <c r="B37" s="534">
        <f>IFERROR(IF(EDATE(B35,12)&lt;=(DATE(YEAR('Basic project data'!$C$6),1,1)),EDATE(B35,12),""),"")</f>
        <v>44927</v>
      </c>
      <c r="C37" s="226" t="str">
        <f>IFERROR(INDEX(B69:B80,MATCH("P*",B69:B80,0)),"")</f>
        <v>P1</v>
      </c>
      <c r="D37" s="227">
        <f>IF($C37="","",SUMIF(B69:B80,C37,G69:G80))</f>
        <v>18346.29</v>
      </c>
      <c r="E37" s="228">
        <f>MROUND(SUMIF(B69:B80,C37,F69:F80),0.5)</f>
        <v>54</v>
      </c>
      <c r="F37" s="229">
        <f t="shared" si="8"/>
        <v>339.74611111111113</v>
      </c>
      <c r="G37" s="227">
        <f>IF($B35="","",SUMIF(B69:B80,C37,J69:J80))</f>
        <v>9173.1450000000004</v>
      </c>
      <c r="H37" s="230">
        <f>MROUND(SUMIF(B69:B80,C37,I69:I80),0.5)</f>
        <v>27</v>
      </c>
      <c r="I37" s="231">
        <f t="shared" si="9"/>
        <v>27</v>
      </c>
      <c r="J37" s="232">
        <f>IFERROR(SUMIF($B69:$B80,$C37,$AE69:$AE80)/$H$2,0)</f>
        <v>27.282299741602063</v>
      </c>
      <c r="K37" s="233">
        <f t="shared" si="10"/>
        <v>27</v>
      </c>
      <c r="L37" s="234">
        <f t="shared" si="11"/>
        <v>0.28229974160206339</v>
      </c>
      <c r="M37" s="235">
        <f t="shared" si="12"/>
        <v>9173.1450000000004</v>
      </c>
      <c r="N37" s="236"/>
      <c r="O37" s="236"/>
      <c r="Q37" s="237"/>
      <c r="W37" s="179"/>
      <c r="X37" s="179"/>
      <c r="Y37" s="238"/>
    </row>
    <row r="38" spans="2:25" ht="18.75" outlineLevel="1" x14ac:dyDescent="0.25">
      <c r="B38" s="535"/>
      <c r="C38" s="239" t="str">
        <f>IF(IFERROR(INDEX(B69:B80,MATCH("P*",B69:B80,-1)),"")=C37,"",IFERROR(INDEX(B69:B80,MATCH("P*",B69:B80,-1)),""))</f>
        <v>P2</v>
      </c>
      <c r="D38" s="240">
        <f>IF($C37="","",SUMIF(B69:B80,C38,G69:G80))</f>
        <v>59405.85</v>
      </c>
      <c r="E38" s="241">
        <f>MROUND(SUMIF(B69:B80,C38,F69:F80),0.5)</f>
        <v>161.5</v>
      </c>
      <c r="F38" s="242">
        <f t="shared" si="8"/>
        <v>367.83808049535605</v>
      </c>
      <c r="G38" s="240">
        <f>IF($B35="","",SUMIF(B69:B80,C38,J69:J80))</f>
        <v>29610.95</v>
      </c>
      <c r="H38" s="243">
        <f>MROUND(SUMIF(B69:B80,C38,I69:I80),0.5)</f>
        <v>80.5</v>
      </c>
      <c r="I38" s="244">
        <f t="shared" si="9"/>
        <v>80.5</v>
      </c>
      <c r="J38" s="245">
        <f>IFERROR(SUMIF($B69:$B80,$C38,$AE69:$AE80)/$H$2,0)</f>
        <v>81.995478036175712</v>
      </c>
      <c r="K38" s="246">
        <f t="shared" si="10"/>
        <v>80.5</v>
      </c>
      <c r="L38" s="247">
        <f t="shared" si="11"/>
        <v>1.4954780361757116</v>
      </c>
      <c r="M38" s="248">
        <f t="shared" si="12"/>
        <v>29610.95</v>
      </c>
      <c r="N38" s="236"/>
      <c r="O38" s="236"/>
      <c r="Q38" s="237"/>
      <c r="W38" s="179"/>
      <c r="X38" s="179"/>
      <c r="Y38" s="238"/>
    </row>
    <row r="39" spans="2:25" ht="18.75" outlineLevel="1" x14ac:dyDescent="0.25">
      <c r="B39" s="534">
        <f>IFERROR(IF(EDATE(B37,12)&lt;=(DATE(YEAR('Basic project data'!$C$6),1,1)),EDATE(B37,12),""),"")</f>
        <v>45292</v>
      </c>
      <c r="C39" s="226" t="str">
        <f>IFERROR(INDEX(B84:B95,MATCH("P*",B84:B95,0)),"")</f>
        <v>P2</v>
      </c>
      <c r="D39" s="227">
        <f>IF($C39="","",SUMIF(B84:B95,C39,G84:G95))</f>
        <v>78765.799712689899</v>
      </c>
      <c r="E39" s="228">
        <f>MROUND(SUMIF(B84:B95,C39,F84:F95),0.5)</f>
        <v>215</v>
      </c>
      <c r="F39" s="229">
        <f t="shared" si="8"/>
        <v>366.35255680320881</v>
      </c>
      <c r="G39" s="227">
        <f>IF($B35="","",SUMIF(B84:B95,C39,J84:J95))</f>
        <v>39382.89985634495</v>
      </c>
      <c r="H39" s="230">
        <f>MROUND(SUMIF(B84:B95,C39,I84:I95),0.5)</f>
        <v>107.5</v>
      </c>
      <c r="I39" s="231">
        <f t="shared" si="9"/>
        <v>107.5</v>
      </c>
      <c r="J39" s="232">
        <f>IFERROR(SUMIF($B84:$B95,$C39,$AE84:$AE95)/$H$2,0)</f>
        <v>107.64470284237727</v>
      </c>
      <c r="K39" s="233">
        <f t="shared" si="10"/>
        <v>107.5</v>
      </c>
      <c r="L39" s="234">
        <f t="shared" si="11"/>
        <v>0.14470284237727071</v>
      </c>
      <c r="M39" s="235">
        <f t="shared" si="12"/>
        <v>39382.89985634495</v>
      </c>
      <c r="N39" s="236"/>
      <c r="O39" s="236"/>
      <c r="Q39" s="237"/>
      <c r="W39" s="179"/>
      <c r="X39" s="179"/>
      <c r="Y39" s="238"/>
    </row>
    <row r="40" spans="2:25" ht="19.5" outlineLevel="1" thickBot="1" x14ac:dyDescent="0.3">
      <c r="B40" s="535"/>
      <c r="C40" s="239" t="str">
        <f>IF(IFERROR(INDEX(B84:B95,MATCH("P*",B84:B95,-1)),"")=C39,"",IFERROR(INDEX(B84:B95,MATCH("P*",B84:B95,-1)),""))</f>
        <v/>
      </c>
      <c r="D40" s="240">
        <f>IF($C39="","",SUMIF(B84:B95,C40,G84:G95))</f>
        <v>0</v>
      </c>
      <c r="E40" s="241">
        <f>MROUND(SUMIF(B84:B95,C40,F84:F95),0.5)</f>
        <v>0</v>
      </c>
      <c r="F40" s="242" t="str">
        <f t="shared" si="8"/>
        <v/>
      </c>
      <c r="G40" s="240">
        <f>IF($B35="","",SUMIF(B84:B95,C40,J84:J95))</f>
        <v>0</v>
      </c>
      <c r="H40" s="243">
        <f>MROUND(SUMIF(B84:B95,C40,I84:I95),0.5)</f>
        <v>0</v>
      </c>
      <c r="I40" s="244">
        <f t="shared" si="9"/>
        <v>0</v>
      </c>
      <c r="J40" s="245">
        <f>IFERROR(SUMIF($B84:$B95,$C40,$AE84:$AE95)/$H$2,0)</f>
        <v>0</v>
      </c>
      <c r="K40" s="246">
        <f t="shared" si="10"/>
        <v>0</v>
      </c>
      <c r="L40" s="247">
        <f t="shared" si="11"/>
        <v>0</v>
      </c>
      <c r="M40" s="248" t="str">
        <f t="shared" si="12"/>
        <v/>
      </c>
      <c r="N40" s="236"/>
      <c r="O40" s="236"/>
      <c r="Q40" s="237"/>
      <c r="W40" s="179"/>
      <c r="X40" s="179"/>
      <c r="Y40" s="238"/>
    </row>
    <row r="41" spans="2:25" ht="19.5" outlineLevel="1" thickBot="1" x14ac:dyDescent="0.3">
      <c r="B41" s="534">
        <f>IFERROR(IF(EDATE(B39,12)&lt;=(DATE(YEAR('Basic project data'!$C$6),1,1)),EDATE(B39,12),""),"")</f>
        <v>45658</v>
      </c>
      <c r="C41" s="226" t="str">
        <f>IFERROR(INDEX(B99:B110,MATCH("P*",B99:B110,0)),"")</f>
        <v>P2</v>
      </c>
      <c r="D41" s="227">
        <f>IF($C41="","",SUMIF(B99:B110,C41,G99:G110))</f>
        <v>19554.446220747843</v>
      </c>
      <c r="E41" s="382">
        <f>MROUND(SUMIF(B99:B110,C41,F99:F110),0.5)</f>
        <v>54</v>
      </c>
      <c r="F41" s="384">
        <f t="shared" si="8"/>
        <v>362.11937445829341</v>
      </c>
      <c r="G41" s="383">
        <f>IF($B35="","",SUMIF(B99:B110,C41,J99:J110))</f>
        <v>13036.297480498562</v>
      </c>
      <c r="H41" s="230">
        <f>MROUND(SUMIF(B99:B110,C41,I99:I110),0.5)</f>
        <v>36</v>
      </c>
      <c r="I41" s="231">
        <f t="shared" si="9"/>
        <v>36</v>
      </c>
      <c r="J41" s="232">
        <f>IFERROR(SUMIF($B99:$B110,$C41,$AE99:$AE110)/$H$2,0)</f>
        <v>39.208656330749356</v>
      </c>
      <c r="K41" s="233">
        <f>IFERROR(IF(C41="",0,(IF(I41&lt;J41,MROUND(I41,0.5),MROUND(J41,0.5)))),"")</f>
        <v>36</v>
      </c>
      <c r="L41" s="234">
        <f t="shared" si="11"/>
        <v>3.2086563307493563</v>
      </c>
      <c r="M41" s="235">
        <f t="shared" si="12"/>
        <v>13036.297480498562</v>
      </c>
      <c r="N41" s="236"/>
      <c r="O41" s="236"/>
      <c r="Q41" s="237"/>
      <c r="W41" s="179"/>
      <c r="X41" s="179"/>
      <c r="Y41" s="238"/>
    </row>
    <row r="42" spans="2:25" ht="18.75" outlineLevel="1" x14ac:dyDescent="0.25">
      <c r="B42" s="535"/>
      <c r="C42" s="341" t="str">
        <f>IF(IFERROR(INDEX(B99:B110,MATCH("P*",B99:B110,-1)),"")=C41,"",IFERROR(INDEX(B99:B110,MATCH("P*",B99:B110,-1)),""))</f>
        <v/>
      </c>
      <c r="D42" s="240">
        <f>IF($C41="","",SUMIF(B99:B110,C42,G99:G110))</f>
        <v>0</v>
      </c>
      <c r="E42" s="241">
        <f>MROUND(SUMIF(B99:B110,C42,F99:F110),0.5)</f>
        <v>0</v>
      </c>
      <c r="F42" s="242" t="str">
        <f t="shared" si="8"/>
        <v/>
      </c>
      <c r="G42" s="240">
        <f>IF($B35="","",SUMIF(B99:B110,C42,J99:J110))</f>
        <v>0</v>
      </c>
      <c r="H42" s="243">
        <f>MROUND(SUMIF(B99:B110,C42,I99:I110),0.5)</f>
        <v>0</v>
      </c>
      <c r="I42" s="244">
        <f t="shared" si="9"/>
        <v>0</v>
      </c>
      <c r="J42" s="245">
        <f>IFERROR(SUMIF($B99:$B110,$C42,$AE99:$AE110)/$H$2,0)</f>
        <v>0</v>
      </c>
      <c r="K42" s="246"/>
      <c r="L42" s="247">
        <f t="shared" si="11"/>
        <v>0</v>
      </c>
      <c r="M42" s="248"/>
      <c r="N42" s="236"/>
      <c r="O42" s="236"/>
      <c r="Q42" s="237"/>
      <c r="W42" s="179"/>
      <c r="X42" s="179"/>
      <c r="Y42" s="238"/>
    </row>
    <row r="43" spans="2:25" ht="18.75" outlineLevel="1" x14ac:dyDescent="0.25">
      <c r="B43" s="534" t="str">
        <f>IFERROR(IF(EDATE(B41,12)&lt;=(DATE(YEAR('Basic project data'!$C$6),1,1)),EDATE(B41,12),""),"")</f>
        <v/>
      </c>
      <c r="C43" s="226" t="str">
        <f>IFERROR(INDEX(B114:B125,MATCH("P*",B114:B125,0)),"")</f>
        <v/>
      </c>
      <c r="D43" s="227" t="str">
        <f>IF($C43="","",SUMIF(B114:B125,C43,G114:G125))</f>
        <v/>
      </c>
      <c r="E43" s="228">
        <f>MROUND(SUMIF(B114:B125,C43,F114:F125),0.5)</f>
        <v>0</v>
      </c>
      <c r="F43" s="229" t="str">
        <f t="shared" si="8"/>
        <v/>
      </c>
      <c r="G43" s="227">
        <f>IF($B35="","",SUMIF(B114:B125,C43,J114:J125))</f>
        <v>0</v>
      </c>
      <c r="H43" s="230">
        <f>MROUND(SUMIF(B114:B125,C43,I114:I125),0.5)</f>
        <v>0</v>
      </c>
      <c r="I43" s="231">
        <f t="shared" si="9"/>
        <v>0</v>
      </c>
      <c r="J43" s="232">
        <f>IFERROR(SUMIF($B114:$B125,$C43,$AE114:$AE125)/$H$2,0)</f>
        <v>0</v>
      </c>
      <c r="K43" s="233">
        <f t="shared" si="10"/>
        <v>0</v>
      </c>
      <c r="L43" s="234">
        <f t="shared" si="11"/>
        <v>0</v>
      </c>
      <c r="M43" s="235" t="str">
        <f t="shared" si="12"/>
        <v/>
      </c>
      <c r="N43" s="236"/>
      <c r="O43" s="236"/>
      <c r="Q43" s="237"/>
      <c r="W43" s="179"/>
      <c r="X43" s="179"/>
      <c r="Y43" s="238"/>
    </row>
    <row r="44" spans="2:25" ht="18.75" outlineLevel="1" x14ac:dyDescent="0.25">
      <c r="B44" s="535"/>
      <c r="C44" s="239" t="str">
        <f>IF(IFERROR(INDEX(B114:B125,MATCH("P*",B114:B125,-1)),"")=C43,"",IFERROR(INDEX(B114:B125,MATCH("P*",B114:B125,-1)),""))</f>
        <v/>
      </c>
      <c r="D44" s="240" t="str">
        <f>IF($C43="","",SUMIF(B114:B125,C44,G114:G125))</f>
        <v/>
      </c>
      <c r="E44" s="241">
        <f>MROUND(SUMIF(B114:B125,C44,F114:F125),0.5)</f>
        <v>0</v>
      </c>
      <c r="F44" s="242" t="str">
        <f t="shared" si="8"/>
        <v/>
      </c>
      <c r="G44" s="240">
        <f>IF($B35="","",SUMIF(B114:B125,C44,J114:J125))</f>
        <v>0</v>
      </c>
      <c r="H44" s="243">
        <f>MROUND(SUMIF(B114:B125,C44,I114:I125),0.5)</f>
        <v>0</v>
      </c>
      <c r="I44" s="244">
        <f t="shared" si="9"/>
        <v>0</v>
      </c>
      <c r="J44" s="245">
        <f>IFERROR(SUMIF($B114:$B125,$C44,$AE114:$AE125)/$H$2,0)</f>
        <v>0</v>
      </c>
      <c r="K44" s="246">
        <f t="shared" si="10"/>
        <v>0</v>
      </c>
      <c r="L44" s="247">
        <f t="shared" si="11"/>
        <v>0</v>
      </c>
      <c r="M44" s="248" t="str">
        <f t="shared" si="12"/>
        <v/>
      </c>
      <c r="N44" s="236"/>
      <c r="O44" s="236"/>
      <c r="Q44" s="237"/>
      <c r="W44" s="179"/>
      <c r="X44" s="179"/>
      <c r="Y44" s="238"/>
    </row>
    <row r="45" spans="2:25" ht="18.75" outlineLevel="1" x14ac:dyDescent="0.25">
      <c r="B45" s="534" t="str">
        <f>IFERROR(IF(EDATE(B43,12)&lt;=(DATE(YEAR('Basic project data'!$C$6),1,1)),EDATE(B43,12),""),"")</f>
        <v/>
      </c>
      <c r="C45" s="226" t="str">
        <f>IFERROR(INDEX(B129:B140,MATCH("P*",B129:B140,0)),"")</f>
        <v/>
      </c>
      <c r="D45" s="227" t="str">
        <f>IF($C45="","",SUMIF(B129:B140,C45,G129:G140))</f>
        <v/>
      </c>
      <c r="E45" s="228">
        <f>MROUND(SUMIF(B129:B140,C45,F129:F140),0.5)</f>
        <v>0</v>
      </c>
      <c r="F45" s="229" t="str">
        <f t="shared" si="8"/>
        <v/>
      </c>
      <c r="G45" s="227">
        <f>IF($B35="","",SUMIF(B129:B140,C45,J129:J140))</f>
        <v>0</v>
      </c>
      <c r="H45" s="230">
        <f>MROUND(SUMIF(B129:B140,C45,I129:I140),0.5)</f>
        <v>0</v>
      </c>
      <c r="I45" s="231">
        <f t="shared" si="9"/>
        <v>0</v>
      </c>
      <c r="J45" s="232">
        <f>IFERROR(SUMIF($B129:$B140,$C45,$AE129:$AE140)/$H$2,0)</f>
        <v>0</v>
      </c>
      <c r="K45" s="233">
        <f t="shared" si="10"/>
        <v>0</v>
      </c>
      <c r="L45" s="234">
        <f t="shared" si="11"/>
        <v>0</v>
      </c>
      <c r="M45" s="235" t="str">
        <f t="shared" si="12"/>
        <v/>
      </c>
      <c r="N45" s="236"/>
      <c r="O45" s="236"/>
      <c r="Q45" s="237"/>
      <c r="W45" s="179"/>
      <c r="X45" s="179"/>
      <c r="Y45" s="238"/>
    </row>
    <row r="46" spans="2:25" ht="18.75" outlineLevel="1" x14ac:dyDescent="0.25">
      <c r="B46" s="535"/>
      <c r="C46" s="239" t="str">
        <f>IF(IFERROR(INDEX(B129:B140,MATCH("P*",B129:B140,-1)),"")=C45,"",IFERROR(INDEX(B129:B140,MATCH("P*",B129:B140,-1)),""))</f>
        <v/>
      </c>
      <c r="D46" s="240" t="str">
        <f>IF($C45="","",SUMIF(B129:B140,C46,G129:G140))</f>
        <v/>
      </c>
      <c r="E46" s="241">
        <f>MROUND(SUMIF(B129:B140,C46,F129:F140),0.5)</f>
        <v>0</v>
      </c>
      <c r="F46" s="242" t="str">
        <f t="shared" si="8"/>
        <v/>
      </c>
      <c r="G46" s="240">
        <f>IF($B35="","",SUMIF(B129:B140,C46,J129:J140))</f>
        <v>0</v>
      </c>
      <c r="H46" s="243">
        <f>MROUND(SUMIF(B129:B140,C46,I129:I140),0.5)</f>
        <v>0</v>
      </c>
      <c r="I46" s="244">
        <f t="shared" si="9"/>
        <v>0</v>
      </c>
      <c r="J46" s="245">
        <f>IFERROR(SUMIF($B129:$B140,$C46,$AE129:$AE140)/$H$2,0)</f>
        <v>0</v>
      </c>
      <c r="K46" s="246">
        <f t="shared" si="10"/>
        <v>0</v>
      </c>
      <c r="L46" s="247">
        <f t="shared" si="11"/>
        <v>0</v>
      </c>
      <c r="M46" s="248" t="str">
        <f t="shared" si="12"/>
        <v/>
      </c>
      <c r="N46" s="236"/>
      <c r="O46" s="236"/>
      <c r="Q46" s="237"/>
      <c r="W46" s="179"/>
      <c r="X46" s="179"/>
      <c r="Y46" s="238"/>
    </row>
    <row r="47" spans="2:25" ht="18.75" outlineLevel="1" x14ac:dyDescent="0.25">
      <c r="B47" s="534" t="str">
        <f>IFERROR(IF(EDATE(B45,12)&lt;=(DATE(YEAR('Basic project data'!$C$6),1,1)),EDATE(B45,12),""),"")</f>
        <v/>
      </c>
      <c r="C47" s="226" t="str">
        <f>IFERROR(INDEX(B144:B155,MATCH("P*",B144:B155,0)),"")</f>
        <v/>
      </c>
      <c r="D47" s="227" t="str">
        <f>IF($C47="","",SUMIF(B144:B155,C47,G144:G155))</f>
        <v/>
      </c>
      <c r="E47" s="228">
        <f>MROUND(SUMIF(B144:B155,C47,F144:F155),0.5)</f>
        <v>0</v>
      </c>
      <c r="F47" s="229" t="str">
        <f t="shared" si="8"/>
        <v/>
      </c>
      <c r="G47" s="227">
        <f>IF($B35="","",SUMIF(B144:B155,C47,J144:J155))</f>
        <v>0</v>
      </c>
      <c r="H47" s="230">
        <f>MROUND(SUMIF(B144:B155,C47,I144:I155),0.5)</f>
        <v>0</v>
      </c>
      <c r="I47" s="231">
        <f t="shared" si="9"/>
        <v>0</v>
      </c>
      <c r="J47" s="232">
        <f>IFERROR(SUMIF($B144:$B155,$C47,$AE144:$AE155)/$H$2,0)</f>
        <v>0</v>
      </c>
      <c r="K47" s="233">
        <f t="shared" si="10"/>
        <v>0</v>
      </c>
      <c r="L47" s="234">
        <f t="shared" si="11"/>
        <v>0</v>
      </c>
      <c r="M47" s="235" t="str">
        <f t="shared" si="12"/>
        <v/>
      </c>
      <c r="N47" s="236"/>
      <c r="O47" s="236"/>
      <c r="Q47" s="237"/>
      <c r="W47" s="179"/>
      <c r="X47" s="179"/>
      <c r="Y47" s="238"/>
    </row>
    <row r="48" spans="2:25" ht="15" customHeight="1" outlineLevel="1" x14ac:dyDescent="0.25">
      <c r="B48" s="535" t="str">
        <f>IFERROR(IF(EDATE(B45,12)&lt;=(DATE(YEAR('Basic project data'!$C$6),1,1)),EDATE(B45,12),""),"")</f>
        <v/>
      </c>
      <c r="C48" s="249" t="str">
        <f>IF(IFERROR(INDEX(B144:B155,MATCH("P*",B144:B155,-1)),"")=C47,"",IFERROR(INDEX(B144:B155,MATCH("P*",B144:B155,-1)),""))</f>
        <v/>
      </c>
      <c r="D48" s="250" t="str">
        <f>IF($C47="","",SUMIF(B144:B155,C48,G144:G155))</f>
        <v/>
      </c>
      <c r="E48" s="251">
        <f>MROUND(SUMIF(B144:B155,C48,F144:F155),0.5)</f>
        <v>0</v>
      </c>
      <c r="F48" s="252" t="str">
        <f t="shared" si="8"/>
        <v/>
      </c>
      <c r="G48" s="250">
        <f>IF($B35="","",SUMIF(B144:B155,C48,J144:J155))</f>
        <v>0</v>
      </c>
      <c r="H48" s="253">
        <f>MROUND(SUMIF(B144:B155,C48,I144:I155),0.5)</f>
        <v>0</v>
      </c>
      <c r="I48" s="254">
        <f t="shared" si="9"/>
        <v>0</v>
      </c>
      <c r="J48" s="255">
        <f>IFERROR(SUMIF($B144:$B155,$C48,$AE144:$AE155)/$H$2,0)</f>
        <v>0</v>
      </c>
      <c r="K48" s="256">
        <f t="shared" si="10"/>
        <v>0</v>
      </c>
      <c r="L48" s="257">
        <f t="shared" si="11"/>
        <v>0</v>
      </c>
      <c r="M48" s="258" t="str">
        <f t="shared" si="12"/>
        <v/>
      </c>
      <c r="N48" s="236"/>
      <c r="O48" s="236"/>
      <c r="Q48" s="237"/>
      <c r="W48" s="179"/>
      <c r="X48" s="179"/>
      <c r="Y48" s="238"/>
    </row>
    <row r="49" spans="1:33" ht="24.75" customHeight="1" outlineLevel="1" x14ac:dyDescent="0.25">
      <c r="E49" s="259"/>
      <c r="F49" s="260"/>
      <c r="G49" s="180"/>
      <c r="H49" s="261"/>
      <c r="I49" s="262"/>
      <c r="J49" s="262"/>
      <c r="K49" s="263"/>
      <c r="Q49" s="188"/>
    </row>
    <row r="50" spans="1:33" ht="33.75" x14ac:dyDescent="0.5">
      <c r="B50" s="529" t="str">
        <f>INDEX(languages!B8:C8,1,MATCH('Liesmich Readme'!$A$5,languages!$B$2:$C$2,0))</f>
        <v>2a. Day-equivalents and personnel costs total and EU grant</v>
      </c>
      <c r="C50" s="529"/>
      <c r="D50" s="529"/>
      <c r="E50" s="529"/>
      <c r="F50" s="529"/>
      <c r="G50" s="529"/>
      <c r="H50" s="529"/>
      <c r="I50" s="529"/>
      <c r="J50" s="529"/>
      <c r="K50" s="264"/>
      <c r="O50" s="536" t="str">
        <f>INDEX(languages!B9:C9,1,MATCH('Liesmich Readme'!$A$5,languages!$B$2:$C$2,0))</f>
        <v>2b. Working hours EU grant per Work Package and per month</v>
      </c>
      <c r="P50" s="536"/>
      <c r="Q50" s="536"/>
      <c r="R50" s="536"/>
      <c r="S50" s="536"/>
      <c r="T50" s="536"/>
      <c r="U50" s="536"/>
      <c r="V50" s="536"/>
      <c r="W50" s="536"/>
      <c r="X50" s="536"/>
      <c r="Y50" s="536"/>
      <c r="Z50" s="536"/>
      <c r="AA50" s="536"/>
      <c r="AB50" s="536"/>
      <c r="AC50" s="536"/>
      <c r="AD50" s="536"/>
      <c r="AE50" s="536"/>
      <c r="AF50" s="536"/>
      <c r="AG50" s="536"/>
    </row>
    <row r="51" spans="1:33" x14ac:dyDescent="0.25">
      <c r="A51" s="66"/>
      <c r="E51" s="66"/>
    </row>
    <row r="52" spans="1:33" ht="15.75" customHeight="1" x14ac:dyDescent="0.25">
      <c r="B52" s="265"/>
      <c r="C52" s="265"/>
      <c r="D52" s="265"/>
      <c r="E52" s="537" t="s">
        <v>288</v>
      </c>
      <c r="F52" s="538"/>
      <c r="G52" s="539"/>
      <c r="H52" s="537" t="s">
        <v>292</v>
      </c>
      <c r="I52" s="538"/>
      <c r="J52" s="539"/>
      <c r="P52" s="540" t="s">
        <v>304</v>
      </c>
      <c r="Q52" s="541"/>
      <c r="R52" s="541"/>
      <c r="S52" s="541"/>
      <c r="T52" s="541"/>
      <c r="U52" s="541"/>
      <c r="V52" s="541"/>
      <c r="W52" s="541"/>
      <c r="X52" s="541"/>
      <c r="Y52" s="541"/>
      <c r="Z52" s="541"/>
      <c r="AA52" s="541"/>
      <c r="AB52" s="541"/>
      <c r="AC52" s="541"/>
      <c r="AD52" s="541"/>
      <c r="AE52" s="542"/>
    </row>
    <row r="53" spans="1:33" ht="49.5" customHeight="1" x14ac:dyDescent="0.25">
      <c r="B53" s="266" t="s">
        <v>74</v>
      </c>
      <c r="C53" s="266" t="s">
        <v>22</v>
      </c>
      <c r="D53" s="267" t="s">
        <v>305</v>
      </c>
      <c r="E53" s="268" t="s">
        <v>306</v>
      </c>
      <c r="F53" s="52" t="s">
        <v>307</v>
      </c>
      <c r="G53" s="269" t="s">
        <v>308</v>
      </c>
      <c r="H53" s="270" t="s">
        <v>306</v>
      </c>
      <c r="I53" s="52" t="s">
        <v>307</v>
      </c>
      <c r="J53" s="269" t="s">
        <v>309</v>
      </c>
      <c r="O53" s="52" t="s">
        <v>305</v>
      </c>
      <c r="P53" s="271" t="s">
        <v>310</v>
      </c>
      <c r="Q53" s="271" t="s">
        <v>311</v>
      </c>
      <c r="R53" s="271" t="s">
        <v>312</v>
      </c>
      <c r="S53" s="271" t="s">
        <v>313</v>
      </c>
      <c r="T53" s="271" t="s">
        <v>314</v>
      </c>
      <c r="U53" s="52" t="s">
        <v>315</v>
      </c>
      <c r="V53" s="52" t="s">
        <v>316</v>
      </c>
      <c r="W53" s="52" t="s">
        <v>317</v>
      </c>
      <c r="X53" s="52" t="s">
        <v>318</v>
      </c>
      <c r="Y53" s="52" t="s">
        <v>319</v>
      </c>
      <c r="Z53" s="52" t="s">
        <v>320</v>
      </c>
      <c r="AA53" s="52" t="s">
        <v>321</v>
      </c>
      <c r="AB53" s="52" t="s">
        <v>322</v>
      </c>
      <c r="AC53" s="52" t="s">
        <v>323</v>
      </c>
      <c r="AD53" s="52" t="s">
        <v>324</v>
      </c>
      <c r="AE53" s="271" t="s">
        <v>325</v>
      </c>
      <c r="AG53" s="272"/>
    </row>
    <row r="54" spans="1:33" outlineLevel="1" x14ac:dyDescent="0.25">
      <c r="B54" s="27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73">
        <f>IF(DATE(YEAR('Basic project data'!$C$5),MONTH('Basic project data'!$C$5),1)=D54,1,0)</f>
        <v>0</v>
      </c>
      <c r="D54" s="274">
        <f>IF('Basic project data'!C5=0,0,DATE(YEAR('Basic project data'!$C$5),1,1))</f>
        <v>44562</v>
      </c>
      <c r="E54" s="275"/>
      <c r="F54" s="193">
        <f t="shared" ref="F54:F65" si="13">215/12*E54</f>
        <v>0</v>
      </c>
      <c r="G54" s="276"/>
      <c r="H54" s="275"/>
      <c r="I54" s="193">
        <f t="shared" ref="I54:I65" si="14">215/12*H54</f>
        <v>0</v>
      </c>
      <c r="J54" s="277"/>
      <c r="O54" s="274">
        <f t="shared" ref="O54:O111" si="15">D54</f>
        <v>44562</v>
      </c>
      <c r="P54" s="278"/>
      <c r="Q54" s="278"/>
      <c r="R54" s="278"/>
      <c r="S54" s="278"/>
      <c r="T54" s="278"/>
      <c r="U54" s="278"/>
      <c r="V54" s="278"/>
      <c r="W54" s="278"/>
      <c r="X54" s="278"/>
      <c r="Y54" s="278"/>
      <c r="Z54" s="278"/>
      <c r="AA54" s="278"/>
      <c r="AB54" s="278"/>
      <c r="AC54" s="278"/>
      <c r="AD54" s="278"/>
      <c r="AE54" s="279">
        <f t="shared" ref="AE54:AE65" si="16">SUM(P54:AD54)</f>
        <v>0</v>
      </c>
      <c r="AF54" s="280"/>
      <c r="AG54" s="272"/>
    </row>
    <row r="55" spans="1:33" outlineLevel="1" x14ac:dyDescent="0.25">
      <c r="B55" s="27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73">
        <f>IF(C54&gt;0,C54+1,IF(DATE(YEAR('Basic project data'!$C$5),MONTH('Basic project data'!$C$5),1)=D55,1,0))</f>
        <v>0</v>
      </c>
      <c r="D55" s="274">
        <f t="shared" ref="D55:D65" si="17">DATE(YEAR(D54),MONTH(D54)+1,DAY(D54))</f>
        <v>44593</v>
      </c>
      <c r="E55" s="275"/>
      <c r="F55" s="193">
        <f t="shared" si="13"/>
        <v>0</v>
      </c>
      <c r="G55" s="276"/>
      <c r="H55" s="275"/>
      <c r="I55" s="193">
        <f t="shared" si="14"/>
        <v>0</v>
      </c>
      <c r="J55" s="277"/>
      <c r="O55" s="274">
        <f t="shared" si="15"/>
        <v>44593</v>
      </c>
      <c r="P55" s="278"/>
      <c r="Q55" s="278"/>
      <c r="R55" s="278"/>
      <c r="S55" s="278"/>
      <c r="T55" s="278"/>
      <c r="U55" s="278"/>
      <c r="V55" s="278"/>
      <c r="W55" s="278"/>
      <c r="X55" s="278"/>
      <c r="Y55" s="278"/>
      <c r="Z55" s="278"/>
      <c r="AA55" s="278"/>
      <c r="AB55" s="278"/>
      <c r="AC55" s="278"/>
      <c r="AD55" s="278"/>
      <c r="AE55" s="279">
        <f t="shared" si="16"/>
        <v>0</v>
      </c>
      <c r="AF55" s="280"/>
      <c r="AG55" s="272"/>
    </row>
    <row r="56" spans="1:33" outlineLevel="1" x14ac:dyDescent="0.25">
      <c r="B56" s="27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73">
        <f>IF(C55&gt;0,C55+1,IF(DATE(YEAR('Basic project data'!$C$5),MONTH('Basic project data'!$C$5),1)=D56,1,0))</f>
        <v>0</v>
      </c>
      <c r="D56" s="274">
        <f t="shared" si="17"/>
        <v>44621</v>
      </c>
      <c r="E56" s="275"/>
      <c r="F56" s="193">
        <f t="shared" si="13"/>
        <v>0</v>
      </c>
      <c r="G56" s="276"/>
      <c r="H56" s="275"/>
      <c r="I56" s="193">
        <f t="shared" si="14"/>
        <v>0</v>
      </c>
      <c r="J56" s="277"/>
      <c r="O56" s="274">
        <f t="shared" si="15"/>
        <v>44621</v>
      </c>
      <c r="P56" s="278"/>
      <c r="Q56" s="278"/>
      <c r="R56" s="278"/>
      <c r="S56" s="278"/>
      <c r="T56" s="278"/>
      <c r="U56" s="278"/>
      <c r="V56" s="278"/>
      <c r="W56" s="278"/>
      <c r="X56" s="278"/>
      <c r="Y56" s="278"/>
      <c r="Z56" s="278"/>
      <c r="AA56" s="278"/>
      <c r="AB56" s="278"/>
      <c r="AC56" s="278"/>
      <c r="AD56" s="278"/>
      <c r="AE56" s="279">
        <f t="shared" si="16"/>
        <v>0</v>
      </c>
      <c r="AF56" s="280"/>
      <c r="AG56" s="272"/>
    </row>
    <row r="57" spans="1:33" outlineLevel="1" x14ac:dyDescent="0.25">
      <c r="B57" s="27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P1</v>
      </c>
      <c r="C57" s="273">
        <f>IF(C56&gt;0,C56+1,IF(DATE(YEAR('Basic project data'!$C$5),MONTH('Basic project data'!$C$5),1)=D57,1,0))</f>
        <v>1</v>
      </c>
      <c r="D57" s="274">
        <f t="shared" si="17"/>
        <v>44652</v>
      </c>
      <c r="E57" s="322">
        <v>1</v>
      </c>
      <c r="F57" s="193">
        <f t="shared" si="13"/>
        <v>17.916666666666668</v>
      </c>
      <c r="G57" s="327">
        <v>6115.43</v>
      </c>
      <c r="H57" s="322">
        <v>0.75</v>
      </c>
      <c r="I57" s="193">
        <f t="shared" si="14"/>
        <v>13.4375</v>
      </c>
      <c r="J57" s="340">
        <v>4585.62</v>
      </c>
      <c r="O57" s="274">
        <f t="shared" si="15"/>
        <v>44652</v>
      </c>
      <c r="P57" s="278">
        <v>102.9</v>
      </c>
      <c r="Q57" s="278"/>
      <c r="R57" s="278"/>
      <c r="S57" s="278">
        <v>12.1</v>
      </c>
      <c r="T57" s="278"/>
      <c r="U57" s="278"/>
      <c r="V57" s="278"/>
      <c r="W57" s="278"/>
      <c r="X57" s="278"/>
      <c r="Y57" s="278"/>
      <c r="Z57" s="278"/>
      <c r="AA57" s="278"/>
      <c r="AB57" s="278"/>
      <c r="AC57" s="278"/>
      <c r="AD57" s="278"/>
      <c r="AE57" s="279">
        <f t="shared" si="16"/>
        <v>115</v>
      </c>
      <c r="AF57" s="281"/>
    </row>
    <row r="58" spans="1:33" outlineLevel="1" x14ac:dyDescent="0.25">
      <c r="B58" s="27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P1</v>
      </c>
      <c r="C58" s="273">
        <f>IF(C57&gt;0,C57+1,IF(DATE(YEAR('Basic project data'!$C$5),MONTH('Basic project data'!$C$5),1)=D58,1,0))</f>
        <v>2</v>
      </c>
      <c r="D58" s="274">
        <f t="shared" si="17"/>
        <v>44682</v>
      </c>
      <c r="E58" s="322">
        <v>1</v>
      </c>
      <c r="F58" s="193">
        <f t="shared" si="13"/>
        <v>17.916666666666668</v>
      </c>
      <c r="G58" s="327">
        <v>6115.43</v>
      </c>
      <c r="H58" s="322">
        <v>0.75</v>
      </c>
      <c r="I58" s="193">
        <f t="shared" si="14"/>
        <v>13.4375</v>
      </c>
      <c r="J58" s="340">
        <v>4585.62</v>
      </c>
      <c r="O58" s="274">
        <f t="shared" si="15"/>
        <v>44682</v>
      </c>
      <c r="P58" s="278">
        <v>91.2</v>
      </c>
      <c r="Q58" s="278"/>
      <c r="R58" s="278"/>
      <c r="S58" s="278">
        <v>12.8</v>
      </c>
      <c r="T58" s="278"/>
      <c r="U58" s="278"/>
      <c r="V58" s="278"/>
      <c r="W58" s="278"/>
      <c r="X58" s="278"/>
      <c r="Y58" s="278"/>
      <c r="Z58" s="278"/>
      <c r="AA58" s="278"/>
      <c r="AB58" s="278"/>
      <c r="AC58" s="278"/>
      <c r="AD58" s="278"/>
      <c r="AE58" s="279">
        <f t="shared" si="16"/>
        <v>104</v>
      </c>
      <c r="AF58" s="281"/>
      <c r="AG58" s="272"/>
    </row>
    <row r="59" spans="1:33" outlineLevel="1" x14ac:dyDescent="0.25">
      <c r="B59" s="27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P1</v>
      </c>
      <c r="C59" s="273">
        <f>IF(C58&gt;0,C58+1,IF(DATE(YEAR('Basic project data'!$C$5),MONTH('Basic project data'!$C$5),1)=D59,1,0))</f>
        <v>3</v>
      </c>
      <c r="D59" s="274">
        <f t="shared" si="17"/>
        <v>44713</v>
      </c>
      <c r="E59" s="322">
        <v>1</v>
      </c>
      <c r="F59" s="193">
        <f t="shared" si="13"/>
        <v>17.916666666666668</v>
      </c>
      <c r="G59" s="327">
        <v>6115.43</v>
      </c>
      <c r="H59" s="322">
        <v>0.75</v>
      </c>
      <c r="I59" s="193">
        <f t="shared" si="14"/>
        <v>13.4375</v>
      </c>
      <c r="J59" s="340">
        <v>4585.62</v>
      </c>
      <c r="O59" s="274">
        <f t="shared" si="15"/>
        <v>44713</v>
      </c>
      <c r="P59" s="278">
        <v>108.75</v>
      </c>
      <c r="Q59" s="278"/>
      <c r="R59" s="278"/>
      <c r="S59" s="278">
        <v>13.64</v>
      </c>
      <c r="T59" s="278"/>
      <c r="U59" s="278"/>
      <c r="V59" s="278"/>
      <c r="W59" s="278"/>
      <c r="X59" s="278"/>
      <c r="Y59" s="278"/>
      <c r="Z59" s="278"/>
      <c r="AA59" s="278"/>
      <c r="AB59" s="278"/>
      <c r="AC59" s="278"/>
      <c r="AD59" s="278"/>
      <c r="AE59" s="279">
        <f t="shared" si="16"/>
        <v>122.39</v>
      </c>
      <c r="AF59" s="281"/>
      <c r="AG59" s="272"/>
    </row>
    <row r="60" spans="1:33" outlineLevel="1" x14ac:dyDescent="0.25">
      <c r="B60" s="27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P1</v>
      </c>
      <c r="C60" s="273">
        <f>IF(C59&gt;0,C59+1,IF(DATE(YEAR('Basic project data'!$C$5),MONTH('Basic project data'!$C$5),1)=D60,1,0))</f>
        <v>4</v>
      </c>
      <c r="D60" s="274">
        <f t="shared" si="17"/>
        <v>44743</v>
      </c>
      <c r="E60" s="322">
        <v>1</v>
      </c>
      <c r="F60" s="193">
        <f t="shared" si="13"/>
        <v>17.916666666666668</v>
      </c>
      <c r="G60" s="327">
        <v>6115.43</v>
      </c>
      <c r="H60" s="322">
        <v>0.75</v>
      </c>
      <c r="I60" s="193">
        <f t="shared" si="14"/>
        <v>13.4375</v>
      </c>
      <c r="J60" s="340">
        <v>4585.62</v>
      </c>
      <c r="O60" s="274">
        <f t="shared" si="15"/>
        <v>44743</v>
      </c>
      <c r="P60" s="278">
        <v>79.2</v>
      </c>
      <c r="Q60" s="278"/>
      <c r="R60" s="278"/>
      <c r="S60" s="278">
        <v>7</v>
      </c>
      <c r="T60" s="278"/>
      <c r="U60" s="278"/>
      <c r="V60" s="278"/>
      <c r="W60" s="278"/>
      <c r="X60" s="278"/>
      <c r="Y60" s="278"/>
      <c r="Z60" s="278"/>
      <c r="AA60" s="278"/>
      <c r="AB60" s="278"/>
      <c r="AC60" s="278"/>
      <c r="AD60" s="278"/>
      <c r="AE60" s="279">
        <f t="shared" si="16"/>
        <v>86.2</v>
      </c>
      <c r="AF60" s="281"/>
      <c r="AG60" s="264"/>
    </row>
    <row r="61" spans="1:33" outlineLevel="1" x14ac:dyDescent="0.25">
      <c r="B61" s="27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P1</v>
      </c>
      <c r="C61" s="273">
        <f>IF(C60&gt;0,C60+1,IF(DATE(YEAR('Basic project data'!$C$5),MONTH('Basic project data'!$C$5),1)=D61,1,0))</f>
        <v>5</v>
      </c>
      <c r="D61" s="274">
        <f t="shared" si="17"/>
        <v>44774</v>
      </c>
      <c r="E61" s="322">
        <v>1</v>
      </c>
      <c r="F61" s="193">
        <f t="shared" si="13"/>
        <v>17.916666666666668</v>
      </c>
      <c r="G61" s="327">
        <v>6115.43</v>
      </c>
      <c r="H61" s="322">
        <v>0.75</v>
      </c>
      <c r="I61" s="193">
        <f t="shared" si="14"/>
        <v>13.4375</v>
      </c>
      <c r="J61" s="340">
        <v>4585.62</v>
      </c>
      <c r="O61" s="274">
        <f t="shared" si="15"/>
        <v>44774</v>
      </c>
      <c r="P61" s="278">
        <v>82.2</v>
      </c>
      <c r="Q61" s="278"/>
      <c r="R61" s="278">
        <v>12</v>
      </c>
      <c r="S61" s="278">
        <v>12.25</v>
      </c>
      <c r="T61" s="278"/>
      <c r="U61" s="278"/>
      <c r="V61" s="278"/>
      <c r="W61" s="278"/>
      <c r="X61" s="278"/>
      <c r="Y61" s="278"/>
      <c r="Z61" s="278"/>
      <c r="AA61" s="278"/>
      <c r="AB61" s="278"/>
      <c r="AC61" s="278"/>
      <c r="AD61" s="278"/>
      <c r="AE61" s="279">
        <f t="shared" si="16"/>
        <v>106.45</v>
      </c>
      <c r="AF61" s="281"/>
      <c r="AG61" s="264"/>
    </row>
    <row r="62" spans="1:33" outlineLevel="1" x14ac:dyDescent="0.25">
      <c r="B62" s="27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P1</v>
      </c>
      <c r="C62" s="273">
        <f>IF(C61&gt;0,C61+1,IF(DATE(YEAR('Basic project data'!$C$5),MONTH('Basic project data'!$C$5),1)=D62,1,0))</f>
        <v>6</v>
      </c>
      <c r="D62" s="274">
        <f t="shared" si="17"/>
        <v>44805</v>
      </c>
      <c r="E62" s="322">
        <v>1</v>
      </c>
      <c r="F62" s="193">
        <f t="shared" si="13"/>
        <v>17.916666666666668</v>
      </c>
      <c r="G62" s="327">
        <v>6115.43</v>
      </c>
      <c r="H62" s="322">
        <v>0.75</v>
      </c>
      <c r="I62" s="193">
        <f t="shared" si="14"/>
        <v>13.4375</v>
      </c>
      <c r="J62" s="340">
        <v>4585.62</v>
      </c>
      <c r="O62" s="274">
        <f t="shared" si="15"/>
        <v>44805</v>
      </c>
      <c r="P62" s="278">
        <v>74.25</v>
      </c>
      <c r="Q62" s="278"/>
      <c r="R62" s="278">
        <v>16</v>
      </c>
      <c r="S62" s="278">
        <v>15</v>
      </c>
      <c r="T62" s="278"/>
      <c r="U62" s="278"/>
      <c r="V62" s="278"/>
      <c r="W62" s="278"/>
      <c r="X62" s="278"/>
      <c r="Y62" s="278"/>
      <c r="Z62" s="278"/>
      <c r="AA62" s="278"/>
      <c r="AB62" s="278"/>
      <c r="AC62" s="278"/>
      <c r="AD62" s="278"/>
      <c r="AE62" s="279">
        <f t="shared" si="16"/>
        <v>105.25</v>
      </c>
      <c r="AF62" s="281"/>
    </row>
    <row r="63" spans="1:33" outlineLevel="1" x14ac:dyDescent="0.25">
      <c r="B63" s="27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P1</v>
      </c>
      <c r="C63" s="273">
        <f>IF(C62&gt;0,C62+1,IF(DATE(YEAR('Basic project data'!$C$5),MONTH('Basic project data'!$C$5),1)=D63,1,0))</f>
        <v>7</v>
      </c>
      <c r="D63" s="274">
        <f t="shared" si="17"/>
        <v>44835</v>
      </c>
      <c r="E63" s="322">
        <v>1</v>
      </c>
      <c r="F63" s="193">
        <f t="shared" si="13"/>
        <v>17.916666666666668</v>
      </c>
      <c r="G63" s="327">
        <v>6115.43</v>
      </c>
      <c r="H63" s="322">
        <v>0.75</v>
      </c>
      <c r="I63" s="193">
        <f t="shared" si="14"/>
        <v>13.4375</v>
      </c>
      <c r="J63" s="340">
        <v>4585.62</v>
      </c>
      <c r="O63" s="274">
        <f t="shared" si="15"/>
        <v>44835</v>
      </c>
      <c r="P63" s="278">
        <v>87.4</v>
      </c>
      <c r="Q63" s="278"/>
      <c r="R63" s="278">
        <v>13</v>
      </c>
      <c r="S63" s="278">
        <v>12</v>
      </c>
      <c r="T63" s="278"/>
      <c r="U63" s="278"/>
      <c r="V63" s="278"/>
      <c r="W63" s="278"/>
      <c r="X63" s="278"/>
      <c r="Y63" s="278"/>
      <c r="Z63" s="278"/>
      <c r="AA63" s="278"/>
      <c r="AB63" s="278"/>
      <c r="AC63" s="278"/>
      <c r="AD63" s="278"/>
      <c r="AE63" s="279">
        <f t="shared" si="16"/>
        <v>112.4</v>
      </c>
      <c r="AF63" s="281"/>
      <c r="AG63" s="280"/>
    </row>
    <row r="64" spans="1:33" outlineLevel="1" x14ac:dyDescent="0.25">
      <c r="B64" s="27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P1</v>
      </c>
      <c r="C64" s="273">
        <f>IF(C63&gt;0,C63+1,IF(DATE(YEAR('Basic project data'!$C$5),MONTH('Basic project data'!$C$5),1)=D64,1,0))</f>
        <v>8</v>
      </c>
      <c r="D64" s="274">
        <f t="shared" si="17"/>
        <v>44866</v>
      </c>
      <c r="E64" s="322">
        <v>1</v>
      </c>
      <c r="F64" s="193">
        <f t="shared" si="13"/>
        <v>17.916666666666668</v>
      </c>
      <c r="G64" s="327">
        <v>6718.37</v>
      </c>
      <c r="H64" s="322">
        <v>0.75</v>
      </c>
      <c r="I64" s="193">
        <f t="shared" si="14"/>
        <v>13.4375</v>
      </c>
      <c r="J64" s="340">
        <v>5003.33</v>
      </c>
      <c r="O64" s="274">
        <f t="shared" si="15"/>
        <v>44866</v>
      </c>
      <c r="P64" s="278">
        <v>84.25</v>
      </c>
      <c r="Q64" s="278"/>
      <c r="R64" s="278">
        <v>11</v>
      </c>
      <c r="S64" s="278">
        <v>15.74</v>
      </c>
      <c r="T64" s="278"/>
      <c r="U64" s="278"/>
      <c r="V64" s="278"/>
      <c r="W64" s="278"/>
      <c r="X64" s="278"/>
      <c r="Y64" s="278"/>
      <c r="Z64" s="278"/>
      <c r="AA64" s="278"/>
      <c r="AB64" s="278"/>
      <c r="AC64" s="278"/>
      <c r="AD64" s="278"/>
      <c r="AE64" s="279">
        <f t="shared" si="16"/>
        <v>110.99</v>
      </c>
      <c r="AF64" s="281"/>
    </row>
    <row r="65" spans="2:33" outlineLevel="1" x14ac:dyDescent="0.25">
      <c r="B65" s="27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P1</v>
      </c>
      <c r="C65" s="273">
        <f>IF(C64&gt;0,C64+1,IF(DATE(YEAR('Basic project data'!$C$5),MONTH('Basic project data'!$C$5),1)=D65,1,0))</f>
        <v>9</v>
      </c>
      <c r="D65" s="274">
        <f t="shared" si="17"/>
        <v>44896</v>
      </c>
      <c r="E65" s="322">
        <v>1</v>
      </c>
      <c r="F65" s="193">
        <f t="shared" si="13"/>
        <v>17.916666666666668</v>
      </c>
      <c r="G65" s="327">
        <v>6115.43</v>
      </c>
      <c r="H65" s="322">
        <v>0.75</v>
      </c>
      <c r="I65" s="193">
        <f t="shared" si="14"/>
        <v>13.4375</v>
      </c>
      <c r="J65" s="340">
        <v>4585.62</v>
      </c>
      <c r="O65" s="274">
        <f t="shared" si="15"/>
        <v>44896</v>
      </c>
      <c r="P65" s="278">
        <v>66</v>
      </c>
      <c r="Q65" s="278"/>
      <c r="R65" s="278">
        <v>7.74</v>
      </c>
      <c r="S65" s="278">
        <v>4</v>
      </c>
      <c r="T65" s="278"/>
      <c r="U65" s="278"/>
      <c r="V65" s="278"/>
      <c r="W65" s="278"/>
      <c r="X65" s="278"/>
      <c r="Y65" s="278"/>
      <c r="Z65" s="278"/>
      <c r="AA65" s="278"/>
      <c r="AB65" s="278"/>
      <c r="AC65" s="278"/>
      <c r="AD65" s="278"/>
      <c r="AE65" s="279">
        <f t="shared" si="16"/>
        <v>77.739999999999995</v>
      </c>
      <c r="AF65" s="281"/>
    </row>
    <row r="66" spans="2:33" x14ac:dyDescent="0.25">
      <c r="B66" s="282"/>
      <c r="C66" s="283"/>
      <c r="D66" s="284">
        <f>D65</f>
        <v>44896</v>
      </c>
      <c r="E66" s="285"/>
      <c r="F66" s="286">
        <f>SUM(F54:F65)</f>
        <v>161.25</v>
      </c>
      <c r="G66" s="287">
        <f>SUM(G54:G65)</f>
        <v>55641.810000000005</v>
      </c>
      <c r="H66" s="288"/>
      <c r="I66" s="286">
        <f>SUM(I54:I65)</f>
        <v>120.9375</v>
      </c>
      <c r="J66" s="287">
        <f>SUM(J54:J65)</f>
        <v>41688.29</v>
      </c>
      <c r="O66" s="284">
        <f t="shared" si="15"/>
        <v>44896</v>
      </c>
      <c r="P66" s="289">
        <f>SUM(P54:P65)</f>
        <v>776.15</v>
      </c>
      <c r="Q66" s="290">
        <f>SUM(Q54:Q65)</f>
        <v>0</v>
      </c>
      <c r="R66" s="289">
        <f>SUM(R54:R65)</f>
        <v>59.74</v>
      </c>
      <c r="S66" s="290">
        <f>SUM(S54:S65)</f>
        <v>104.52999999999999</v>
      </c>
      <c r="T66" s="290">
        <f>SUM(T54:T65)</f>
        <v>0</v>
      </c>
      <c r="U66" s="290">
        <f t="shared" ref="U66:AD66" si="18">SUM(U54:U65)</f>
        <v>0</v>
      </c>
      <c r="V66" s="290">
        <f t="shared" si="18"/>
        <v>0</v>
      </c>
      <c r="W66" s="290">
        <f t="shared" si="18"/>
        <v>0</v>
      </c>
      <c r="X66" s="290">
        <f t="shared" si="18"/>
        <v>0</v>
      </c>
      <c r="Y66" s="290">
        <f t="shared" si="18"/>
        <v>0</v>
      </c>
      <c r="Z66" s="290">
        <f t="shared" si="18"/>
        <v>0</v>
      </c>
      <c r="AA66" s="290">
        <f t="shared" si="18"/>
        <v>0</v>
      </c>
      <c r="AB66" s="290">
        <f t="shared" si="18"/>
        <v>0</v>
      </c>
      <c r="AC66" s="290">
        <f t="shared" si="18"/>
        <v>0</v>
      </c>
      <c r="AD66" s="290">
        <f t="shared" si="18"/>
        <v>0</v>
      </c>
      <c r="AE66" s="290">
        <f>SUM(AE54:AE65)</f>
        <v>940.42</v>
      </c>
      <c r="AF66" s="281"/>
    </row>
    <row r="67" spans="2:33" ht="28.5" customHeight="1" x14ac:dyDescent="0.25">
      <c r="B67" s="18"/>
      <c r="C67" s="18"/>
      <c r="E67" s="280"/>
      <c r="F67" s="280"/>
      <c r="H67" s="280"/>
      <c r="I67" s="280"/>
      <c r="P67" s="289">
        <f t="shared" ref="P67:AE67" si="19">IFERROR(P66/$H$2,0)</f>
        <v>100.27777777777777</v>
      </c>
      <c r="Q67" s="289">
        <f t="shared" si="19"/>
        <v>0</v>
      </c>
      <c r="R67" s="289">
        <f t="shared" si="19"/>
        <v>7.7183462532299743</v>
      </c>
      <c r="S67" s="289">
        <f t="shared" si="19"/>
        <v>13.50516795865633</v>
      </c>
      <c r="T67" s="289">
        <f t="shared" si="19"/>
        <v>0</v>
      </c>
      <c r="U67" s="289">
        <f t="shared" si="19"/>
        <v>0</v>
      </c>
      <c r="V67" s="289">
        <f t="shared" si="19"/>
        <v>0</v>
      </c>
      <c r="W67" s="289">
        <f t="shared" si="19"/>
        <v>0</v>
      </c>
      <c r="X67" s="289">
        <f t="shared" si="19"/>
        <v>0</v>
      </c>
      <c r="Y67" s="289">
        <f t="shared" si="19"/>
        <v>0</v>
      </c>
      <c r="Z67" s="289">
        <f t="shared" si="19"/>
        <v>0</v>
      </c>
      <c r="AA67" s="289">
        <f t="shared" si="19"/>
        <v>0</v>
      </c>
      <c r="AB67" s="289">
        <f t="shared" si="19"/>
        <v>0</v>
      </c>
      <c r="AC67" s="289">
        <f t="shared" si="19"/>
        <v>0</v>
      </c>
      <c r="AD67" s="289">
        <f t="shared" si="19"/>
        <v>0</v>
      </c>
      <c r="AE67" s="289">
        <f t="shared" si="19"/>
        <v>121.50129198966407</v>
      </c>
      <c r="AF67" s="291" t="s">
        <v>326</v>
      </c>
    </row>
    <row r="68" spans="2:33" x14ac:dyDescent="0.25">
      <c r="B68" s="18"/>
      <c r="C68" s="18"/>
      <c r="E68" s="280"/>
      <c r="F68" s="280"/>
      <c r="H68" s="280"/>
      <c r="I68" s="280"/>
      <c r="P68" s="292"/>
      <c r="Q68" s="292"/>
      <c r="R68" s="292"/>
      <c r="S68" s="292"/>
      <c r="T68" s="292"/>
      <c r="U68" s="293"/>
      <c r="V68" s="294"/>
      <c r="W68" s="295"/>
      <c r="X68" s="295"/>
      <c r="Y68" s="295"/>
      <c r="Z68" s="295"/>
      <c r="AA68" s="295"/>
      <c r="AB68" s="295"/>
      <c r="AC68" s="295"/>
      <c r="AD68" s="296"/>
      <c r="AE68" s="292"/>
      <c r="AF68" s="297"/>
    </row>
    <row r="69" spans="2:33" outlineLevel="1" x14ac:dyDescent="0.25">
      <c r="B69" s="27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P1</v>
      </c>
      <c r="C69" s="273">
        <f>IF(C65&gt;0,C65+1,IF(DATE(YEAR('Basic project data'!$C$5),MONTH('Basic project data'!$C$5),1)=D69,1,0))</f>
        <v>10</v>
      </c>
      <c r="D69" s="274">
        <f>DATE(YEAR(D65),MONTH(D65)+1,DAY(D65))</f>
        <v>44927</v>
      </c>
      <c r="E69" s="323">
        <v>1</v>
      </c>
      <c r="F69" s="299">
        <f t="shared" ref="F69:F80" si="20">215/12*E69</f>
        <v>17.916666666666668</v>
      </c>
      <c r="G69" s="326">
        <v>6115.43</v>
      </c>
      <c r="H69" s="323">
        <v>0.5</v>
      </c>
      <c r="I69" s="299">
        <f t="shared" ref="I69:I80" si="21">215/12*H69</f>
        <v>8.9583333333333339</v>
      </c>
      <c r="J69" s="326">
        <v>3057.7150000000001</v>
      </c>
      <c r="K69" s="337"/>
      <c r="O69" s="274">
        <f t="shared" si="15"/>
        <v>44927</v>
      </c>
      <c r="P69" s="278">
        <v>37</v>
      </c>
      <c r="Q69" s="278">
        <v>10.6</v>
      </c>
      <c r="R69" s="278">
        <v>8.7149999999999999</v>
      </c>
      <c r="S69" s="278">
        <v>13.55</v>
      </c>
      <c r="T69" s="278"/>
      <c r="U69" s="278"/>
      <c r="V69" s="278"/>
      <c r="W69" s="278"/>
      <c r="X69" s="278"/>
      <c r="Y69" s="278"/>
      <c r="Z69" s="278"/>
      <c r="AA69" s="278"/>
      <c r="AB69" s="278"/>
      <c r="AC69" s="278"/>
      <c r="AD69" s="278"/>
      <c r="AE69" s="279">
        <f t="shared" ref="AE69:AE80" si="22">SUM(P69:AD69)</f>
        <v>69.864999999999995</v>
      </c>
      <c r="AF69" s="281"/>
      <c r="AG69" s="280"/>
    </row>
    <row r="70" spans="2:33" outlineLevel="1" x14ac:dyDescent="0.25">
      <c r="B70" s="27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P1</v>
      </c>
      <c r="C70" s="273">
        <f>IF(C69&gt;0,C69+1,IF(DATE(YEAR('Basic project data'!$C$5),MONTH('Basic project data'!$C$5),1)=D70,1,0))</f>
        <v>11</v>
      </c>
      <c r="D70" s="274">
        <f t="shared" ref="D70:D80" si="23">DATE(YEAR(D69),MONTH(D69)+1,DAY(D69))</f>
        <v>44958</v>
      </c>
      <c r="E70" s="322">
        <v>1</v>
      </c>
      <c r="F70" s="193">
        <f t="shared" si="20"/>
        <v>17.916666666666668</v>
      </c>
      <c r="G70" s="325">
        <v>6115.43</v>
      </c>
      <c r="H70" s="322">
        <v>0.5</v>
      </c>
      <c r="I70" s="193">
        <f t="shared" si="21"/>
        <v>8.9583333333333339</v>
      </c>
      <c r="J70" s="325">
        <v>3057.7150000000001</v>
      </c>
      <c r="K70" s="337"/>
      <c r="O70" s="274">
        <f t="shared" si="15"/>
        <v>44958</v>
      </c>
      <c r="P70" s="278">
        <v>45.6</v>
      </c>
      <c r="Q70" s="278">
        <v>5.5</v>
      </c>
      <c r="R70" s="278">
        <v>8</v>
      </c>
      <c r="S70" s="278">
        <v>5.625</v>
      </c>
      <c r="T70" s="278"/>
      <c r="U70" s="278"/>
      <c r="V70" s="278"/>
      <c r="W70" s="278"/>
      <c r="X70" s="278"/>
      <c r="Y70" s="278"/>
      <c r="Z70" s="278"/>
      <c r="AA70" s="278"/>
      <c r="AB70" s="278"/>
      <c r="AC70" s="278"/>
      <c r="AD70" s="278"/>
      <c r="AE70" s="279">
        <f t="shared" si="22"/>
        <v>64.724999999999994</v>
      </c>
      <c r="AF70" s="281"/>
    </row>
    <row r="71" spans="2:33" outlineLevel="1" x14ac:dyDescent="0.25">
      <c r="B71" s="27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P1</v>
      </c>
      <c r="C71" s="273">
        <f>IF(C70&gt;0,C70+1,IF(DATE(YEAR('Basic project data'!$C$5),MONTH('Basic project data'!$C$5),1)=D71,1,0))</f>
        <v>12</v>
      </c>
      <c r="D71" s="274">
        <f t="shared" si="23"/>
        <v>44986</v>
      </c>
      <c r="E71" s="322">
        <v>1</v>
      </c>
      <c r="F71" s="193">
        <f t="shared" si="20"/>
        <v>17.916666666666668</v>
      </c>
      <c r="G71" s="325">
        <v>6115.43</v>
      </c>
      <c r="H71" s="322">
        <v>0.5</v>
      </c>
      <c r="I71" s="193">
        <f t="shared" si="21"/>
        <v>8.9583333333333339</v>
      </c>
      <c r="J71" s="325">
        <v>3057.7150000000001</v>
      </c>
      <c r="K71" s="337"/>
      <c r="O71" s="274">
        <f t="shared" si="15"/>
        <v>44986</v>
      </c>
      <c r="P71" s="278">
        <v>54.375</v>
      </c>
      <c r="Q71" s="278">
        <v>7.2</v>
      </c>
      <c r="R71" s="278">
        <v>6.5</v>
      </c>
      <c r="S71" s="278">
        <v>8.5</v>
      </c>
      <c r="T71" s="278"/>
      <c r="U71" s="278"/>
      <c r="V71" s="278"/>
      <c r="W71" s="278"/>
      <c r="X71" s="278"/>
      <c r="Y71" s="278"/>
      <c r="Z71" s="278"/>
      <c r="AA71" s="278"/>
      <c r="AB71" s="278"/>
      <c r="AC71" s="278"/>
      <c r="AD71" s="278"/>
      <c r="AE71" s="279">
        <f t="shared" si="22"/>
        <v>76.575000000000003</v>
      </c>
      <c r="AF71" s="281"/>
    </row>
    <row r="72" spans="2:33" outlineLevel="1" x14ac:dyDescent="0.25">
      <c r="B72" s="27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P2</v>
      </c>
      <c r="C72" s="273">
        <f>IF(C71&gt;0,C71+1,IF(DATE(YEAR('Basic project data'!$C$5),MONTH('Basic project data'!$C$5),1)=D72,1,0))</f>
        <v>13</v>
      </c>
      <c r="D72" s="274">
        <f t="shared" si="23"/>
        <v>45017</v>
      </c>
      <c r="E72" s="322">
        <v>1</v>
      </c>
      <c r="F72" s="193">
        <f t="shared" si="20"/>
        <v>17.916666666666668</v>
      </c>
      <c r="G72" s="325">
        <v>6276.57</v>
      </c>
      <c r="H72" s="322">
        <v>0.5</v>
      </c>
      <c r="I72" s="193">
        <f t="shared" si="21"/>
        <v>8.9583333333333339</v>
      </c>
      <c r="J72" s="325">
        <v>3138.2849999999999</v>
      </c>
      <c r="K72" s="337"/>
      <c r="O72" s="274">
        <f t="shared" si="15"/>
        <v>45017</v>
      </c>
      <c r="P72" s="278">
        <v>39.6</v>
      </c>
      <c r="Q72" s="278">
        <v>8.75</v>
      </c>
      <c r="R72" s="278">
        <v>15.7</v>
      </c>
      <c r="S72" s="278">
        <v>12</v>
      </c>
      <c r="T72" s="278"/>
      <c r="U72" s="278"/>
      <c r="V72" s="278"/>
      <c r="W72" s="278"/>
      <c r="X72" s="278"/>
      <c r="Y72" s="278"/>
      <c r="Z72" s="278"/>
      <c r="AA72" s="278"/>
      <c r="AB72" s="278"/>
      <c r="AC72" s="278"/>
      <c r="AD72" s="278"/>
      <c r="AE72" s="279">
        <f t="shared" si="22"/>
        <v>76.05</v>
      </c>
      <c r="AF72" s="281"/>
    </row>
    <row r="73" spans="2:33" outlineLevel="1" x14ac:dyDescent="0.25">
      <c r="B73" s="27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P2</v>
      </c>
      <c r="C73" s="273">
        <f>IF(C72&gt;0,C72+1,IF(DATE(YEAR('Basic project data'!$C$5),MONTH('Basic project data'!$C$5),1)=D73,1,0))</f>
        <v>14</v>
      </c>
      <c r="D73" s="274">
        <f t="shared" si="23"/>
        <v>45047</v>
      </c>
      <c r="E73" s="322">
        <v>1</v>
      </c>
      <c r="F73" s="193">
        <f t="shared" si="20"/>
        <v>17.916666666666668</v>
      </c>
      <c r="G73" s="325">
        <v>6276.57</v>
      </c>
      <c r="H73" s="322">
        <v>0.5</v>
      </c>
      <c r="I73" s="193">
        <f t="shared" si="21"/>
        <v>8.9583333333333339</v>
      </c>
      <c r="J73" s="325">
        <v>3138.2849999999999</v>
      </c>
      <c r="K73" s="337"/>
      <c r="O73" s="274">
        <f t="shared" si="15"/>
        <v>45047</v>
      </c>
      <c r="P73" s="278">
        <v>41.1</v>
      </c>
      <c r="Q73" s="278">
        <v>10.125</v>
      </c>
      <c r="R73" s="278">
        <v>13.75</v>
      </c>
      <c r="S73" s="278">
        <v>6.125</v>
      </c>
      <c r="T73" s="278"/>
      <c r="U73" s="278"/>
      <c r="V73" s="278"/>
      <c r="W73" s="278"/>
      <c r="X73" s="278"/>
      <c r="Y73" s="278"/>
      <c r="Z73" s="278"/>
      <c r="AA73" s="278"/>
      <c r="AB73" s="278"/>
      <c r="AC73" s="278"/>
      <c r="AD73" s="278"/>
      <c r="AE73" s="279">
        <f t="shared" si="22"/>
        <v>71.099999999999994</v>
      </c>
      <c r="AF73" s="281"/>
    </row>
    <row r="74" spans="2:33" outlineLevel="1" x14ac:dyDescent="0.25">
      <c r="B74" s="27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P2</v>
      </c>
      <c r="C74" s="273">
        <f>IF(C73&gt;0,C73+1,IF(DATE(YEAR('Basic project data'!$C$5),MONTH('Basic project data'!$C$5),1)=D74,1,0))</f>
        <v>15</v>
      </c>
      <c r="D74" s="274">
        <f t="shared" si="23"/>
        <v>45078</v>
      </c>
      <c r="E74" s="322">
        <v>1</v>
      </c>
      <c r="F74" s="193">
        <f t="shared" si="20"/>
        <v>17.916666666666668</v>
      </c>
      <c r="G74" s="325">
        <v>6276.57</v>
      </c>
      <c r="H74" s="322">
        <v>0.5</v>
      </c>
      <c r="I74" s="193">
        <f t="shared" si="21"/>
        <v>8.9583333333333339</v>
      </c>
      <c r="J74" s="325">
        <v>3138.2849999999999</v>
      </c>
      <c r="K74" s="337"/>
      <c r="O74" s="274">
        <f t="shared" si="15"/>
        <v>45078</v>
      </c>
      <c r="P74" s="278">
        <v>37.125</v>
      </c>
      <c r="Q74" s="278">
        <v>21.5</v>
      </c>
      <c r="R74" s="278">
        <v>5.5</v>
      </c>
      <c r="S74" s="278">
        <v>7.5</v>
      </c>
      <c r="T74" s="278"/>
      <c r="U74" s="278"/>
      <c r="V74" s="278"/>
      <c r="W74" s="278"/>
      <c r="X74" s="278"/>
      <c r="Y74" s="278"/>
      <c r="Z74" s="278"/>
      <c r="AA74" s="278"/>
      <c r="AB74" s="278"/>
      <c r="AC74" s="278"/>
      <c r="AD74" s="278"/>
      <c r="AE74" s="279">
        <f t="shared" si="22"/>
        <v>71.625</v>
      </c>
      <c r="AF74" s="281"/>
    </row>
    <row r="75" spans="2:33" outlineLevel="1" x14ac:dyDescent="0.25">
      <c r="B75" s="27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P2</v>
      </c>
      <c r="C75" s="273">
        <f>IF(C74&gt;0,C74+1,IF(DATE(YEAR('Basic project data'!$C$5),MONTH('Basic project data'!$C$5),1)=D75,1,0))</f>
        <v>16</v>
      </c>
      <c r="D75" s="274">
        <f t="shared" si="23"/>
        <v>45108</v>
      </c>
      <c r="E75" s="322">
        <v>1</v>
      </c>
      <c r="F75" s="193">
        <f t="shared" si="20"/>
        <v>17.916666666666668</v>
      </c>
      <c r="G75" s="325">
        <v>6276.57</v>
      </c>
      <c r="H75" s="322">
        <v>0.5</v>
      </c>
      <c r="I75" s="193">
        <f t="shared" si="21"/>
        <v>8.9583333333333339</v>
      </c>
      <c r="J75" s="325">
        <v>3138.2849999999999</v>
      </c>
      <c r="K75" s="337"/>
      <c r="O75" s="274">
        <f t="shared" si="15"/>
        <v>45108</v>
      </c>
      <c r="P75" s="278">
        <v>43.7</v>
      </c>
      <c r="Q75" s="278">
        <v>10.75</v>
      </c>
      <c r="R75" s="278">
        <v>16.600000000000001</v>
      </c>
      <c r="S75" s="278">
        <v>6</v>
      </c>
      <c r="T75" s="278"/>
      <c r="U75" s="278"/>
      <c r="V75" s="278"/>
      <c r="W75" s="278"/>
      <c r="X75" s="278"/>
      <c r="Y75" s="278"/>
      <c r="Z75" s="278"/>
      <c r="AA75" s="278"/>
      <c r="AB75" s="278"/>
      <c r="AC75" s="278"/>
      <c r="AD75" s="278"/>
      <c r="AE75" s="279">
        <f t="shared" si="22"/>
        <v>77.050000000000011</v>
      </c>
      <c r="AF75" s="281"/>
    </row>
    <row r="76" spans="2:33" outlineLevel="1" x14ac:dyDescent="0.25">
      <c r="B76" s="27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P2</v>
      </c>
      <c r="C76" s="273">
        <f>IF(C75&gt;0,C75+1,IF(DATE(YEAR('Basic project data'!$C$5),MONTH('Basic project data'!$C$5),1)=D76,1,0))</f>
        <v>17</v>
      </c>
      <c r="D76" s="274">
        <f t="shared" si="23"/>
        <v>45139</v>
      </c>
      <c r="E76" s="322">
        <v>1</v>
      </c>
      <c r="F76" s="193">
        <f t="shared" si="20"/>
        <v>17.916666666666668</v>
      </c>
      <c r="G76" s="325">
        <v>6276.57</v>
      </c>
      <c r="H76" s="322">
        <v>0.5</v>
      </c>
      <c r="I76" s="193">
        <f t="shared" si="21"/>
        <v>8.9583333333333339</v>
      </c>
      <c r="J76" s="325">
        <v>3138.2849999999999</v>
      </c>
      <c r="K76" s="337"/>
      <c r="O76" s="274">
        <f t="shared" si="15"/>
        <v>45139</v>
      </c>
      <c r="P76" s="278">
        <v>22.55</v>
      </c>
      <c r="Q76" s="278">
        <v>7.2</v>
      </c>
      <c r="R76" s="278">
        <v>6.1</v>
      </c>
      <c r="S76" s="278">
        <v>8.5</v>
      </c>
      <c r="T76" s="278"/>
      <c r="U76" s="278"/>
      <c r="V76" s="278"/>
      <c r="W76" s="278"/>
      <c r="X76" s="278"/>
      <c r="Y76" s="278"/>
      <c r="Z76" s="278"/>
      <c r="AA76" s="278"/>
      <c r="AB76" s="278"/>
      <c r="AC76" s="278"/>
      <c r="AD76" s="278"/>
      <c r="AE76" s="279">
        <f t="shared" si="22"/>
        <v>44.35</v>
      </c>
      <c r="AF76" s="281"/>
    </row>
    <row r="77" spans="2:33" outlineLevel="1" x14ac:dyDescent="0.25">
      <c r="B77" s="27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P2</v>
      </c>
      <c r="C77" s="273">
        <f>IF(C76&gt;0,C76+1,IF(DATE(YEAR('Basic project data'!$C$5),MONTH('Basic project data'!$C$5),1)=D77,1,0))</f>
        <v>18</v>
      </c>
      <c r="D77" s="274">
        <f t="shared" si="23"/>
        <v>45170</v>
      </c>
      <c r="E77" s="322">
        <v>1</v>
      </c>
      <c r="F77" s="193">
        <f t="shared" si="20"/>
        <v>17.916666666666668</v>
      </c>
      <c r="G77" s="325">
        <v>6276.57</v>
      </c>
      <c r="H77" s="322">
        <v>0.5</v>
      </c>
      <c r="I77" s="193">
        <f t="shared" si="21"/>
        <v>8.9583333333333339</v>
      </c>
      <c r="J77" s="325">
        <v>3138.2849999999999</v>
      </c>
      <c r="K77" s="337"/>
      <c r="O77" s="274">
        <f t="shared" si="15"/>
        <v>45170</v>
      </c>
      <c r="P77" s="278">
        <v>37.125</v>
      </c>
      <c r="Q77" s="278">
        <v>12.5</v>
      </c>
      <c r="R77" s="278">
        <v>9.5</v>
      </c>
      <c r="S77" s="278">
        <v>10.75</v>
      </c>
      <c r="T77" s="278"/>
      <c r="U77" s="278"/>
      <c r="V77" s="278"/>
      <c r="W77" s="278"/>
      <c r="X77" s="278"/>
      <c r="Y77" s="278"/>
      <c r="Z77" s="278"/>
      <c r="AA77" s="278"/>
      <c r="AB77" s="278"/>
      <c r="AC77" s="278"/>
      <c r="AD77" s="278"/>
      <c r="AE77" s="279">
        <f t="shared" si="22"/>
        <v>69.875</v>
      </c>
      <c r="AF77" s="281"/>
    </row>
    <row r="78" spans="2:33" outlineLevel="1" x14ac:dyDescent="0.25">
      <c r="B78" s="27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P2</v>
      </c>
      <c r="C78" s="273">
        <f>IF(C77&gt;0,C77+1,IF(DATE(YEAR('Basic project data'!$C$5),MONTH('Basic project data'!$C$5),1)=D78,1,0))</f>
        <v>19</v>
      </c>
      <c r="D78" s="274">
        <f t="shared" si="23"/>
        <v>45200</v>
      </c>
      <c r="E78" s="322">
        <v>1</v>
      </c>
      <c r="F78" s="193">
        <f t="shared" si="20"/>
        <v>17.916666666666668</v>
      </c>
      <c r="G78" s="325">
        <v>6276.57</v>
      </c>
      <c r="H78" s="322">
        <v>0.5</v>
      </c>
      <c r="I78" s="193">
        <f t="shared" si="21"/>
        <v>8.9583333333333339</v>
      </c>
      <c r="J78" s="325">
        <v>3138.2849999999999</v>
      </c>
      <c r="K78" s="337"/>
      <c r="O78" s="274">
        <f t="shared" si="15"/>
        <v>45200</v>
      </c>
      <c r="P78" s="278">
        <v>43.7</v>
      </c>
      <c r="Q78" s="278">
        <v>5.5</v>
      </c>
      <c r="R78" s="278">
        <v>18.600000000000001</v>
      </c>
      <c r="S78" s="278">
        <v>6.125</v>
      </c>
      <c r="T78" s="278"/>
      <c r="U78" s="278"/>
      <c r="V78" s="278"/>
      <c r="W78" s="278"/>
      <c r="X78" s="278"/>
      <c r="Y78" s="278"/>
      <c r="Z78" s="278"/>
      <c r="AA78" s="278"/>
      <c r="AB78" s="278"/>
      <c r="AC78" s="278"/>
      <c r="AD78" s="278"/>
      <c r="AE78" s="279">
        <f t="shared" si="22"/>
        <v>73.925000000000011</v>
      </c>
      <c r="AF78" s="281"/>
    </row>
    <row r="79" spans="2:33" outlineLevel="1" x14ac:dyDescent="0.25">
      <c r="B79" s="27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P2</v>
      </c>
      <c r="C79" s="273">
        <f>IF(C78&gt;0,C78+1,IF(DATE(YEAR('Basic project data'!$C$5),MONTH('Basic project data'!$C$5),1)=D79,1,0))</f>
        <v>20</v>
      </c>
      <c r="D79" s="274">
        <f t="shared" si="23"/>
        <v>45231</v>
      </c>
      <c r="E79" s="322">
        <v>1</v>
      </c>
      <c r="F79" s="193">
        <f t="shared" si="20"/>
        <v>17.916666666666668</v>
      </c>
      <c r="G79" s="325">
        <v>9193.2900000000009</v>
      </c>
      <c r="H79" s="322">
        <v>0.5</v>
      </c>
      <c r="I79" s="193">
        <f t="shared" si="21"/>
        <v>8.9583333333333339</v>
      </c>
      <c r="J79" s="325">
        <v>4504.67</v>
      </c>
      <c r="K79" s="337"/>
      <c r="O79" s="274">
        <f t="shared" si="15"/>
        <v>45231</v>
      </c>
      <c r="P79" s="278">
        <v>45.6</v>
      </c>
      <c r="Q79" s="278">
        <v>8.75</v>
      </c>
      <c r="R79" s="278">
        <v>13.75</v>
      </c>
      <c r="S79" s="278">
        <v>5.625</v>
      </c>
      <c r="T79" s="278"/>
      <c r="U79" s="278"/>
      <c r="V79" s="278"/>
      <c r="W79" s="278"/>
      <c r="X79" s="278"/>
      <c r="Y79" s="278"/>
      <c r="Z79" s="278"/>
      <c r="AA79" s="278"/>
      <c r="AB79" s="278"/>
      <c r="AC79" s="278"/>
      <c r="AD79" s="278"/>
      <c r="AE79" s="279">
        <f t="shared" si="22"/>
        <v>73.724999999999994</v>
      </c>
      <c r="AF79" s="281"/>
    </row>
    <row r="80" spans="2:33" outlineLevel="1" x14ac:dyDescent="0.25">
      <c r="B80" s="27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P2</v>
      </c>
      <c r="C80" s="273">
        <f>IF(C79&gt;0,C79+1,IF(DATE(YEAR('Basic project data'!$C$5),MONTH('Basic project data'!$C$5),1)=D80,1,0))</f>
        <v>21</v>
      </c>
      <c r="D80" s="274">
        <f t="shared" si="23"/>
        <v>45261</v>
      </c>
      <c r="E80" s="322">
        <v>1</v>
      </c>
      <c r="F80" s="193">
        <f t="shared" si="20"/>
        <v>17.916666666666668</v>
      </c>
      <c r="G80" s="325">
        <v>6276.57</v>
      </c>
      <c r="H80" s="322">
        <v>0.5</v>
      </c>
      <c r="I80" s="193">
        <f t="shared" si="21"/>
        <v>8.9583333333333339</v>
      </c>
      <c r="J80" s="325">
        <v>3138.2849999999999</v>
      </c>
      <c r="K80" s="337"/>
      <c r="O80" s="274">
        <f t="shared" si="15"/>
        <v>45261</v>
      </c>
      <c r="P80" s="278">
        <v>50.32</v>
      </c>
      <c r="Q80" s="278">
        <v>10.125</v>
      </c>
      <c r="R80" s="278">
        <v>15.5</v>
      </c>
      <c r="S80" s="278">
        <v>1</v>
      </c>
      <c r="T80" s="278"/>
      <c r="U80" s="278"/>
      <c r="V80" s="278"/>
      <c r="W80" s="278"/>
      <c r="X80" s="278"/>
      <c r="Y80" s="278"/>
      <c r="Z80" s="278"/>
      <c r="AA80" s="278"/>
      <c r="AB80" s="278"/>
      <c r="AC80" s="278"/>
      <c r="AD80" s="278"/>
      <c r="AE80" s="279">
        <f t="shared" si="22"/>
        <v>76.944999999999993</v>
      </c>
      <c r="AF80" s="281"/>
    </row>
    <row r="81" spans="2:32" x14ac:dyDescent="0.25">
      <c r="B81" s="282"/>
      <c r="C81" s="283"/>
      <c r="D81" s="284">
        <f>D80</f>
        <v>45261</v>
      </c>
      <c r="E81" s="285"/>
      <c r="F81" s="286">
        <f>SUM(F69:F80)</f>
        <v>214.99999999999997</v>
      </c>
      <c r="G81" s="287">
        <f>SUM(G69:G80)</f>
        <v>77752.140000000014</v>
      </c>
      <c r="H81" s="301"/>
      <c r="I81" s="286">
        <f>SUM(I69:I80)</f>
        <v>107.49999999999999</v>
      </c>
      <c r="J81" s="287">
        <f>SUM(J69:J80)</f>
        <v>38784.095000000001</v>
      </c>
      <c r="O81" s="284">
        <f t="shared" si="15"/>
        <v>45261</v>
      </c>
      <c r="P81" s="290">
        <f>SUM(P69:P80)</f>
        <v>497.79500000000002</v>
      </c>
      <c r="Q81" s="290">
        <f>SUM(Q69:Q80)</f>
        <v>118.5</v>
      </c>
      <c r="R81" s="290">
        <f>SUM(R69:R80)</f>
        <v>138.215</v>
      </c>
      <c r="S81" s="290">
        <f>SUM(S69:S80)</f>
        <v>91.3</v>
      </c>
      <c r="T81" s="290">
        <f>SUM(T69:T80)</f>
        <v>0</v>
      </c>
      <c r="U81" s="290">
        <f t="shared" ref="U81:AD81" si="24">SUM(U69:U80)</f>
        <v>0</v>
      </c>
      <c r="V81" s="290">
        <f t="shared" si="24"/>
        <v>0</v>
      </c>
      <c r="W81" s="290">
        <f t="shared" si="24"/>
        <v>0</v>
      </c>
      <c r="X81" s="290">
        <f t="shared" si="24"/>
        <v>0</v>
      </c>
      <c r="Y81" s="290">
        <f t="shared" si="24"/>
        <v>0</v>
      </c>
      <c r="Z81" s="290">
        <f t="shared" si="24"/>
        <v>0</v>
      </c>
      <c r="AA81" s="290">
        <f t="shared" si="24"/>
        <v>0</v>
      </c>
      <c r="AB81" s="290">
        <f t="shared" si="24"/>
        <v>0</v>
      </c>
      <c r="AC81" s="290">
        <f t="shared" si="24"/>
        <v>0</v>
      </c>
      <c r="AD81" s="290">
        <f t="shared" si="24"/>
        <v>0</v>
      </c>
      <c r="AE81" s="290">
        <f>SUM(AE69:AE80)</f>
        <v>845.81</v>
      </c>
      <c r="AF81" s="281"/>
    </row>
    <row r="82" spans="2:32" ht="28.5" customHeight="1" x14ac:dyDescent="0.25">
      <c r="B82" s="18"/>
      <c r="C82" s="18"/>
      <c r="E82" s="280"/>
      <c r="F82" s="280"/>
      <c r="H82" s="280"/>
      <c r="I82" s="280"/>
      <c r="P82" s="289">
        <f t="shared" ref="P82:AE82" si="25">IFERROR(P81/$H$2,0)</f>
        <v>64.314599483204134</v>
      </c>
      <c r="Q82" s="289">
        <f t="shared" si="25"/>
        <v>15.310077519379844</v>
      </c>
      <c r="R82" s="289">
        <f t="shared" si="25"/>
        <v>17.857235142118864</v>
      </c>
      <c r="S82" s="289">
        <f t="shared" si="25"/>
        <v>11.795865633074934</v>
      </c>
      <c r="T82" s="289">
        <f t="shared" si="25"/>
        <v>0</v>
      </c>
      <c r="U82" s="289">
        <f t="shared" si="25"/>
        <v>0</v>
      </c>
      <c r="V82" s="289">
        <f t="shared" si="25"/>
        <v>0</v>
      </c>
      <c r="W82" s="289">
        <f t="shared" si="25"/>
        <v>0</v>
      </c>
      <c r="X82" s="289">
        <f t="shared" si="25"/>
        <v>0</v>
      </c>
      <c r="Y82" s="289">
        <f t="shared" si="25"/>
        <v>0</v>
      </c>
      <c r="Z82" s="289">
        <f t="shared" si="25"/>
        <v>0</v>
      </c>
      <c r="AA82" s="289">
        <f t="shared" si="25"/>
        <v>0</v>
      </c>
      <c r="AB82" s="289">
        <f t="shared" si="25"/>
        <v>0</v>
      </c>
      <c r="AC82" s="289">
        <f t="shared" si="25"/>
        <v>0</v>
      </c>
      <c r="AD82" s="289">
        <f t="shared" si="25"/>
        <v>0</v>
      </c>
      <c r="AE82" s="289">
        <f t="shared" si="25"/>
        <v>109.27777777777777</v>
      </c>
      <c r="AF82" s="291" t="s">
        <v>326</v>
      </c>
    </row>
    <row r="83" spans="2:32" x14ac:dyDescent="0.25">
      <c r="B83" s="18"/>
      <c r="C83" s="18"/>
      <c r="E83" s="280"/>
      <c r="F83" s="280"/>
      <c r="H83" s="280"/>
      <c r="I83" s="280"/>
      <c r="P83" s="292"/>
      <c r="Q83" s="292"/>
      <c r="R83" s="292"/>
      <c r="S83" s="292"/>
      <c r="T83" s="292"/>
      <c r="U83" s="293"/>
      <c r="V83" s="294"/>
      <c r="W83" s="295"/>
      <c r="X83" s="295"/>
      <c r="Y83" s="295"/>
      <c r="Z83" s="295"/>
      <c r="AA83" s="295"/>
      <c r="AB83" s="295"/>
      <c r="AC83" s="295"/>
      <c r="AD83" s="296"/>
      <c r="AE83" s="292"/>
      <c r="AF83" s="297"/>
    </row>
    <row r="84" spans="2:32" outlineLevel="1" x14ac:dyDescent="0.25">
      <c r="B84" s="27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P2</v>
      </c>
      <c r="C84" s="273">
        <f>IF(C80&gt;0,C80+1,IF(DATE(YEAR('Basic project data'!$C$5),MONTH('Basic project data'!$C$5),1)=D84,1,0))</f>
        <v>22</v>
      </c>
      <c r="D84" s="274">
        <f>DATE(YEAR(D80),MONTH(D80)+1,DAY(D80))</f>
        <v>45292</v>
      </c>
      <c r="E84" s="323">
        <v>1</v>
      </c>
      <c r="F84" s="299">
        <f t="shared" ref="F84:F95" si="26">215/12*E84</f>
        <v>17.916666666666668</v>
      </c>
      <c r="G84" s="326">
        <v>6276.57</v>
      </c>
      <c r="H84" s="323">
        <v>0.5</v>
      </c>
      <c r="I84" s="299">
        <f t="shared" ref="I84:I95" si="27">215/12*H84</f>
        <v>8.9583333333333339</v>
      </c>
      <c r="J84" s="326">
        <v>3138.2849999999999</v>
      </c>
      <c r="K84" s="337"/>
      <c r="O84" s="274">
        <f t="shared" si="15"/>
        <v>45292</v>
      </c>
      <c r="P84" s="278">
        <v>45.6</v>
      </c>
      <c r="Q84" s="278">
        <v>18.5</v>
      </c>
      <c r="R84" s="278">
        <v>8</v>
      </c>
      <c r="S84" s="278">
        <v>5.625</v>
      </c>
      <c r="T84" s="278"/>
      <c r="U84" s="278"/>
      <c r="V84" s="278"/>
      <c r="W84" s="278"/>
      <c r="X84" s="278"/>
      <c r="Y84" s="278"/>
      <c r="Z84" s="278"/>
      <c r="AA84" s="278"/>
      <c r="AB84" s="278"/>
      <c r="AC84" s="278"/>
      <c r="AD84" s="278"/>
      <c r="AE84" s="279">
        <f t="shared" ref="AE84:AE95" si="28">SUM(P84:AD84)</f>
        <v>77.724999999999994</v>
      </c>
      <c r="AF84" s="281"/>
    </row>
    <row r="85" spans="2:32" outlineLevel="1" x14ac:dyDescent="0.25">
      <c r="B85" s="27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P2</v>
      </c>
      <c r="C85" s="273">
        <f>IF(C84&gt;0,C84+1,IF(DATE(YEAR('Basic project data'!$C$5),MONTH('Basic project data'!$C$5),1)=D85,1,0))</f>
        <v>23</v>
      </c>
      <c r="D85" s="274">
        <f t="shared" ref="D85:D95" si="29">DATE(YEAR(D84),MONTH(D84)+1,DAY(D84))</f>
        <v>45323</v>
      </c>
      <c r="E85" s="322">
        <v>1</v>
      </c>
      <c r="F85" s="193">
        <f t="shared" si="26"/>
        <v>17.916666666666668</v>
      </c>
      <c r="G85" s="325">
        <v>6276.57</v>
      </c>
      <c r="H85" s="322">
        <v>0.5</v>
      </c>
      <c r="I85" s="193">
        <f t="shared" si="27"/>
        <v>8.9583333333333339</v>
      </c>
      <c r="J85" s="325">
        <v>3138.2849999999999</v>
      </c>
      <c r="K85" s="337"/>
      <c r="O85" s="274">
        <f t="shared" si="15"/>
        <v>45323</v>
      </c>
      <c r="P85" s="278">
        <v>54.375</v>
      </c>
      <c r="Q85" s="278">
        <v>7.2</v>
      </c>
      <c r="R85" s="278">
        <v>6.5</v>
      </c>
      <c r="S85" s="278">
        <v>8.5</v>
      </c>
      <c r="T85" s="278"/>
      <c r="U85" s="278"/>
      <c r="V85" s="278"/>
      <c r="W85" s="278"/>
      <c r="X85" s="278"/>
      <c r="Y85" s="278"/>
      <c r="Z85" s="278"/>
      <c r="AA85" s="278"/>
      <c r="AB85" s="278"/>
      <c r="AC85" s="278"/>
      <c r="AD85" s="278"/>
      <c r="AE85" s="279">
        <f t="shared" si="28"/>
        <v>76.575000000000003</v>
      </c>
      <c r="AF85" s="281"/>
    </row>
    <row r="86" spans="2:32" outlineLevel="1" x14ac:dyDescent="0.25">
      <c r="B86" s="27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P2</v>
      </c>
      <c r="C86" s="273">
        <f>IF(C85&gt;0,C85+1,IF(DATE(YEAR('Basic project data'!$C$5),MONTH('Basic project data'!$C$5),1)=D86,1,0))</f>
        <v>24</v>
      </c>
      <c r="D86" s="274">
        <f t="shared" si="29"/>
        <v>45352</v>
      </c>
      <c r="E86" s="322">
        <v>1</v>
      </c>
      <c r="F86" s="193">
        <f t="shared" si="26"/>
        <v>17.916666666666668</v>
      </c>
      <c r="G86" s="325">
        <v>6276.57</v>
      </c>
      <c r="H86" s="322">
        <v>0.5</v>
      </c>
      <c r="I86" s="193">
        <f t="shared" si="27"/>
        <v>8.9583333333333339</v>
      </c>
      <c r="J86" s="325">
        <v>3138.2849999999999</v>
      </c>
      <c r="K86" s="337"/>
      <c r="O86" s="274">
        <f t="shared" si="15"/>
        <v>45352</v>
      </c>
      <c r="P86" s="278">
        <v>23.43</v>
      </c>
      <c r="Q86" s="278">
        <v>8.75</v>
      </c>
      <c r="R86" s="278">
        <v>15.7</v>
      </c>
      <c r="S86" s="278">
        <v>12</v>
      </c>
      <c r="T86" s="278">
        <v>12.1</v>
      </c>
      <c r="U86" s="278"/>
      <c r="V86" s="278"/>
      <c r="W86" s="278"/>
      <c r="X86" s="278"/>
      <c r="Y86" s="278"/>
      <c r="Z86" s="278"/>
      <c r="AA86" s="278"/>
      <c r="AB86" s="278"/>
      <c r="AC86" s="278"/>
      <c r="AD86" s="278"/>
      <c r="AE86" s="279">
        <f t="shared" si="28"/>
        <v>71.97999999999999</v>
      </c>
      <c r="AF86" s="281"/>
    </row>
    <row r="87" spans="2:32" outlineLevel="1" x14ac:dyDescent="0.25">
      <c r="B87" s="27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P2</v>
      </c>
      <c r="C87" s="273">
        <f>IF(C86&gt;0,C86+1,IF(DATE(YEAR('Basic project data'!$C$5),MONTH('Basic project data'!$C$5),1)=D87,1,0))</f>
        <v>25</v>
      </c>
      <c r="D87" s="274">
        <f t="shared" si="29"/>
        <v>45383</v>
      </c>
      <c r="E87" s="322">
        <v>1</v>
      </c>
      <c r="F87" s="193">
        <f t="shared" si="26"/>
        <v>17.916666666666668</v>
      </c>
      <c r="G87" s="325">
        <v>6276.57</v>
      </c>
      <c r="H87" s="322">
        <v>0.5</v>
      </c>
      <c r="I87" s="193">
        <f t="shared" si="27"/>
        <v>8.9583333333333339</v>
      </c>
      <c r="J87" s="325">
        <v>3138.2849999999999</v>
      </c>
      <c r="K87" s="337"/>
      <c r="O87" s="274">
        <f t="shared" si="15"/>
        <v>45383</v>
      </c>
      <c r="P87" s="278"/>
      <c r="Q87" s="278">
        <v>37.125</v>
      </c>
      <c r="R87" s="278">
        <v>21.5</v>
      </c>
      <c r="S87" s="278"/>
      <c r="T87" s="278">
        <v>11.25</v>
      </c>
      <c r="U87" s="278"/>
      <c r="V87" s="278"/>
      <c r="W87" s="278"/>
      <c r="X87" s="278"/>
      <c r="Y87" s="278"/>
      <c r="Z87" s="278"/>
      <c r="AA87" s="278"/>
      <c r="AB87" s="278"/>
      <c r="AC87" s="278"/>
      <c r="AD87" s="278"/>
      <c r="AE87" s="279">
        <f t="shared" si="28"/>
        <v>69.875</v>
      </c>
      <c r="AF87" s="281"/>
    </row>
    <row r="88" spans="2:32" outlineLevel="1" x14ac:dyDescent="0.25">
      <c r="B88" s="27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P2</v>
      </c>
      <c r="C88" s="273">
        <f>IF(C87&gt;0,C87+1,IF(DATE(YEAR('Basic project data'!$C$5),MONTH('Basic project data'!$C$5),1)=D88,1,0))</f>
        <v>26</v>
      </c>
      <c r="D88" s="274">
        <f t="shared" si="29"/>
        <v>45413</v>
      </c>
      <c r="E88" s="322">
        <v>1</v>
      </c>
      <c r="F88" s="193">
        <f t="shared" si="26"/>
        <v>17.916666666666668</v>
      </c>
      <c r="G88" s="325">
        <v>6276.57</v>
      </c>
      <c r="H88" s="322">
        <v>0.5</v>
      </c>
      <c r="I88" s="193">
        <f t="shared" si="27"/>
        <v>8.9583333333333339</v>
      </c>
      <c r="J88" s="325">
        <v>3138.2849999999999</v>
      </c>
      <c r="K88" s="337"/>
      <c r="O88" s="274">
        <f t="shared" si="15"/>
        <v>45413</v>
      </c>
      <c r="P88" s="278"/>
      <c r="Q88" s="278">
        <v>43.7</v>
      </c>
      <c r="R88" s="278">
        <v>10.75</v>
      </c>
      <c r="S88" s="278"/>
      <c r="T88" s="278">
        <v>17</v>
      </c>
      <c r="U88" s="278"/>
      <c r="V88" s="278"/>
      <c r="W88" s="278"/>
      <c r="X88" s="278"/>
      <c r="Y88" s="278"/>
      <c r="Z88" s="278"/>
      <c r="AA88" s="278"/>
      <c r="AB88" s="278"/>
      <c r="AC88" s="278"/>
      <c r="AD88" s="278"/>
      <c r="AE88" s="279">
        <f t="shared" si="28"/>
        <v>71.45</v>
      </c>
      <c r="AF88" s="281"/>
    </row>
    <row r="89" spans="2:32" outlineLevel="1" x14ac:dyDescent="0.25">
      <c r="B89" s="27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P2</v>
      </c>
      <c r="C89" s="273">
        <f>IF(C88&gt;0,C88+1,IF(DATE(YEAR('Basic project data'!$C$5),MONTH('Basic project data'!$C$5),1)=D89,1,0))</f>
        <v>27</v>
      </c>
      <c r="D89" s="274">
        <f t="shared" si="29"/>
        <v>45444</v>
      </c>
      <c r="E89" s="322">
        <v>1</v>
      </c>
      <c r="F89" s="193">
        <f t="shared" si="26"/>
        <v>17.916666666666668</v>
      </c>
      <c r="G89" s="325">
        <v>6276.57</v>
      </c>
      <c r="H89" s="322">
        <v>0.5</v>
      </c>
      <c r="I89" s="193">
        <f t="shared" si="27"/>
        <v>8.9583333333333339</v>
      </c>
      <c r="J89" s="325">
        <v>3138.2849999999999</v>
      </c>
      <c r="K89" s="337"/>
      <c r="O89" s="274">
        <f t="shared" si="15"/>
        <v>45444</v>
      </c>
      <c r="P89" s="278"/>
      <c r="Q89" s="278">
        <v>22.55</v>
      </c>
      <c r="R89" s="278">
        <v>37.200000000000003</v>
      </c>
      <c r="S89" s="278"/>
      <c r="T89" s="278">
        <v>17.43</v>
      </c>
      <c r="U89" s="278"/>
      <c r="V89" s="278"/>
      <c r="W89" s="278"/>
      <c r="X89" s="278"/>
      <c r="Y89" s="278"/>
      <c r="Z89" s="278"/>
      <c r="AA89" s="278"/>
      <c r="AB89" s="278"/>
      <c r="AC89" s="278"/>
      <c r="AD89" s="278"/>
      <c r="AE89" s="279">
        <f t="shared" si="28"/>
        <v>77.180000000000007</v>
      </c>
      <c r="AF89" s="281"/>
    </row>
    <row r="90" spans="2:32" outlineLevel="1" x14ac:dyDescent="0.25">
      <c r="B90" s="27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P2</v>
      </c>
      <c r="C90" s="273">
        <f>IF(C89&gt;0,C89+1,IF(DATE(YEAR('Basic project data'!$C$5),MONTH('Basic project data'!$C$5),1)=D90,1,0))</f>
        <v>28</v>
      </c>
      <c r="D90" s="274">
        <f t="shared" si="29"/>
        <v>45474</v>
      </c>
      <c r="E90" s="322">
        <v>1</v>
      </c>
      <c r="F90" s="193">
        <f t="shared" si="26"/>
        <v>17.916666666666668</v>
      </c>
      <c r="G90" s="325">
        <v>6276.57</v>
      </c>
      <c r="H90" s="322">
        <v>0.5</v>
      </c>
      <c r="I90" s="193">
        <f t="shared" si="27"/>
        <v>8.9583333333333339</v>
      </c>
      <c r="J90" s="325">
        <v>3138.2849999999999</v>
      </c>
      <c r="K90" s="337"/>
      <c r="O90" s="274">
        <f t="shared" si="15"/>
        <v>45474</v>
      </c>
      <c r="P90" s="278"/>
      <c r="Q90" s="278">
        <v>37.125</v>
      </c>
      <c r="R90" s="278">
        <v>28.56</v>
      </c>
      <c r="S90" s="278"/>
      <c r="T90" s="278">
        <v>12.25</v>
      </c>
      <c r="U90" s="278"/>
      <c r="V90" s="278"/>
      <c r="W90" s="278"/>
      <c r="X90" s="278"/>
      <c r="Y90" s="278"/>
      <c r="Z90" s="278"/>
      <c r="AA90" s="278"/>
      <c r="AB90" s="278"/>
      <c r="AC90" s="278"/>
      <c r="AD90" s="278"/>
      <c r="AE90" s="279">
        <f t="shared" si="28"/>
        <v>77.935000000000002</v>
      </c>
      <c r="AF90" s="281"/>
    </row>
    <row r="91" spans="2:32" outlineLevel="1" x14ac:dyDescent="0.25">
      <c r="B91" s="27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P2</v>
      </c>
      <c r="C91" s="273">
        <f>IF(C90&gt;0,C90+1,IF(DATE(YEAR('Basic project data'!$C$5),MONTH('Basic project data'!$C$5),1)=D91,1,0))</f>
        <v>29</v>
      </c>
      <c r="D91" s="274">
        <f t="shared" si="29"/>
        <v>45505</v>
      </c>
      <c r="E91" s="322">
        <v>1</v>
      </c>
      <c r="F91" s="193">
        <f t="shared" si="26"/>
        <v>17.916666666666668</v>
      </c>
      <c r="G91" s="325">
        <v>6276.57</v>
      </c>
      <c r="H91" s="322">
        <v>0.5</v>
      </c>
      <c r="I91" s="193">
        <f t="shared" si="27"/>
        <v>8.9583333333333339</v>
      </c>
      <c r="J91" s="325">
        <v>3138.2849999999999</v>
      </c>
      <c r="K91" s="337"/>
      <c r="O91" s="274">
        <f t="shared" si="15"/>
        <v>45505</v>
      </c>
      <c r="P91" s="278"/>
      <c r="Q91" s="278">
        <v>6.1</v>
      </c>
      <c r="R91" s="278">
        <v>13.4</v>
      </c>
      <c r="S91" s="278"/>
      <c r="T91" s="278">
        <v>23</v>
      </c>
      <c r="U91" s="278"/>
      <c r="V91" s="278"/>
      <c r="W91" s="278"/>
      <c r="X91" s="278"/>
      <c r="Y91" s="278"/>
      <c r="Z91" s="278"/>
      <c r="AA91" s="278"/>
      <c r="AB91" s="278"/>
      <c r="AC91" s="278"/>
      <c r="AD91" s="278"/>
      <c r="AE91" s="279">
        <f t="shared" si="28"/>
        <v>42.5</v>
      </c>
      <c r="AF91" s="281"/>
    </row>
    <row r="92" spans="2:32" outlineLevel="1" x14ac:dyDescent="0.25">
      <c r="B92" s="27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P2</v>
      </c>
      <c r="C92" s="273">
        <f>IF(C91&gt;0,C91+1,IF(DATE(YEAR('Basic project data'!$C$5),MONTH('Basic project data'!$C$5),1)=D92,1,0))</f>
        <v>30</v>
      </c>
      <c r="D92" s="274">
        <f t="shared" si="29"/>
        <v>45536</v>
      </c>
      <c r="E92" s="322">
        <v>1</v>
      </c>
      <c r="F92" s="193">
        <f t="shared" si="26"/>
        <v>17.916666666666668</v>
      </c>
      <c r="G92" s="325">
        <v>6276.57</v>
      </c>
      <c r="H92" s="322">
        <v>0.5</v>
      </c>
      <c r="I92" s="193">
        <f t="shared" si="27"/>
        <v>8.9583333333333339</v>
      </c>
      <c r="J92" s="325">
        <v>3138.2849999999999</v>
      </c>
      <c r="K92" s="337"/>
      <c r="O92" s="274">
        <f t="shared" si="15"/>
        <v>45536</v>
      </c>
      <c r="P92" s="278"/>
      <c r="Q92" s="278">
        <v>9.5</v>
      </c>
      <c r="R92" s="278">
        <v>10.75</v>
      </c>
      <c r="S92" s="278"/>
      <c r="T92" s="278">
        <v>42.3</v>
      </c>
      <c r="U92" s="278"/>
      <c r="V92" s="278"/>
      <c r="W92" s="278"/>
      <c r="X92" s="278"/>
      <c r="Y92" s="278"/>
      <c r="Z92" s="278"/>
      <c r="AA92" s="278"/>
      <c r="AB92" s="278"/>
      <c r="AC92" s="278"/>
      <c r="AD92" s="278"/>
      <c r="AE92" s="279">
        <f t="shared" si="28"/>
        <v>62.55</v>
      </c>
      <c r="AF92" s="281"/>
    </row>
    <row r="93" spans="2:32" outlineLevel="1" x14ac:dyDescent="0.25">
      <c r="B93" s="27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P2</v>
      </c>
      <c r="C93" s="273">
        <f>IF(C92&gt;0,C92+1,IF(DATE(YEAR('Basic project data'!$C$5),MONTH('Basic project data'!$C$5),1)=D93,1,0))</f>
        <v>31</v>
      </c>
      <c r="D93" s="274">
        <f t="shared" si="29"/>
        <v>45566</v>
      </c>
      <c r="E93" s="322">
        <v>1</v>
      </c>
      <c r="F93" s="193">
        <f t="shared" si="26"/>
        <v>17.916666666666668</v>
      </c>
      <c r="G93" s="325">
        <v>6276.57</v>
      </c>
      <c r="H93" s="322">
        <v>0.5</v>
      </c>
      <c r="I93" s="193">
        <f t="shared" si="27"/>
        <v>8.9583333333333339</v>
      </c>
      <c r="J93" s="325">
        <v>3138.2849999999999</v>
      </c>
      <c r="K93" s="337"/>
      <c r="O93" s="274">
        <f t="shared" si="15"/>
        <v>45566</v>
      </c>
      <c r="P93" s="278"/>
      <c r="Q93" s="278">
        <v>18.600000000000001</v>
      </c>
      <c r="R93" s="278">
        <v>26.1</v>
      </c>
      <c r="S93" s="278"/>
      <c r="T93" s="278">
        <v>23.5</v>
      </c>
      <c r="U93" s="278"/>
      <c r="V93" s="278"/>
      <c r="W93" s="278"/>
      <c r="X93" s="278"/>
      <c r="Y93" s="278"/>
      <c r="Z93" s="278"/>
      <c r="AA93" s="278"/>
      <c r="AB93" s="278"/>
      <c r="AC93" s="278"/>
      <c r="AD93" s="278"/>
      <c r="AE93" s="279">
        <f t="shared" si="28"/>
        <v>68.2</v>
      </c>
      <c r="AF93" s="281"/>
    </row>
    <row r="94" spans="2:32" outlineLevel="1" x14ac:dyDescent="0.25">
      <c r="B94" s="27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P2</v>
      </c>
      <c r="C94" s="273">
        <f>IF(C93&gt;0,C93+1,IF(DATE(YEAR('Basic project data'!$C$5),MONTH('Basic project data'!$C$5),1)=D94,1,0))</f>
        <v>32</v>
      </c>
      <c r="D94" s="274">
        <f t="shared" si="29"/>
        <v>45597</v>
      </c>
      <c r="E94" s="322">
        <v>1</v>
      </c>
      <c r="F94" s="193">
        <f t="shared" si="26"/>
        <v>17.916666666666668</v>
      </c>
      <c r="G94" s="325">
        <v>9481.9509724406289</v>
      </c>
      <c r="H94" s="322">
        <v>0.5</v>
      </c>
      <c r="I94" s="193">
        <f t="shared" si="27"/>
        <v>8.9583333333333339</v>
      </c>
      <c r="J94" s="325">
        <v>4740.9754862203145</v>
      </c>
      <c r="K94" s="337"/>
      <c r="O94" s="274">
        <f t="shared" si="15"/>
        <v>45597</v>
      </c>
      <c r="P94" s="278"/>
      <c r="Q94" s="278">
        <v>13.75</v>
      </c>
      <c r="R94" s="278">
        <v>15.63</v>
      </c>
      <c r="S94" s="278"/>
      <c r="T94" s="278">
        <v>44</v>
      </c>
      <c r="U94" s="278"/>
      <c r="V94" s="278"/>
      <c r="W94" s="278"/>
      <c r="X94" s="278"/>
      <c r="Y94" s="278"/>
      <c r="Z94" s="278"/>
      <c r="AA94" s="278"/>
      <c r="AB94" s="278"/>
      <c r="AC94" s="278"/>
      <c r="AD94" s="278"/>
      <c r="AE94" s="279">
        <f t="shared" si="28"/>
        <v>73.38</v>
      </c>
      <c r="AF94" s="281"/>
    </row>
    <row r="95" spans="2:32" outlineLevel="1" x14ac:dyDescent="0.25">
      <c r="B95" s="27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P2</v>
      </c>
      <c r="C95" s="273">
        <f>IF(C94&gt;0,C94+1,IF(DATE(YEAR('Basic project data'!$C$5),MONTH('Basic project data'!$C$5),1)=D95,1,0))</f>
        <v>33</v>
      </c>
      <c r="D95" s="274">
        <f t="shared" si="29"/>
        <v>45627</v>
      </c>
      <c r="E95" s="322">
        <v>1</v>
      </c>
      <c r="F95" s="193">
        <f t="shared" si="26"/>
        <v>17.916666666666668</v>
      </c>
      <c r="G95" s="325">
        <v>6518.1487402492803</v>
      </c>
      <c r="H95" s="322">
        <v>0.5</v>
      </c>
      <c r="I95" s="193">
        <f t="shared" si="27"/>
        <v>8.9583333333333339</v>
      </c>
      <c r="J95" s="325">
        <v>3259.0743701246402</v>
      </c>
      <c r="K95" s="337"/>
      <c r="O95" s="274">
        <f t="shared" si="15"/>
        <v>45627</v>
      </c>
      <c r="P95" s="278"/>
      <c r="Q95" s="278">
        <v>5.5</v>
      </c>
      <c r="R95" s="278">
        <v>8</v>
      </c>
      <c r="S95" s="278"/>
      <c r="T95" s="278">
        <v>50.32</v>
      </c>
      <c r="U95" s="278"/>
      <c r="V95" s="278"/>
      <c r="W95" s="278"/>
      <c r="X95" s="278"/>
      <c r="Y95" s="278"/>
      <c r="Z95" s="278"/>
      <c r="AA95" s="278"/>
      <c r="AB95" s="278"/>
      <c r="AC95" s="278"/>
      <c r="AD95" s="278"/>
      <c r="AE95" s="279">
        <f t="shared" si="28"/>
        <v>63.82</v>
      </c>
      <c r="AF95" s="281"/>
    </row>
    <row r="96" spans="2:32" x14ac:dyDescent="0.25">
      <c r="B96" s="282"/>
      <c r="C96" s="283"/>
      <c r="D96" s="284">
        <f>D95</f>
        <v>45627</v>
      </c>
      <c r="E96" s="285"/>
      <c r="F96" s="286">
        <f>SUM(F84:F95)</f>
        <v>214.99999999999997</v>
      </c>
      <c r="G96" s="287">
        <f>SUM(G84:G95)</f>
        <v>78765.799712689899</v>
      </c>
      <c r="H96" s="301"/>
      <c r="I96" s="286">
        <f>SUM(I84:I95)</f>
        <v>107.49999999999999</v>
      </c>
      <c r="J96" s="287">
        <f>SUM(J84:J95)</f>
        <v>39382.89985634495</v>
      </c>
      <c r="O96" s="284">
        <f t="shared" si="15"/>
        <v>45627</v>
      </c>
      <c r="P96" s="290">
        <f>SUM(P84:P95)</f>
        <v>123.405</v>
      </c>
      <c r="Q96" s="290">
        <f>SUM(Q84:Q95)</f>
        <v>228.4</v>
      </c>
      <c r="R96" s="290">
        <f>SUM(R84:R95)</f>
        <v>202.09</v>
      </c>
      <c r="S96" s="290">
        <f>SUM(S84:S95)</f>
        <v>26.125</v>
      </c>
      <c r="T96" s="290">
        <f>SUM(T84:T95)</f>
        <v>253.14999999999998</v>
      </c>
      <c r="U96" s="290">
        <f t="shared" ref="U96:AD96" si="30">SUM(U84:U95)</f>
        <v>0</v>
      </c>
      <c r="V96" s="290">
        <f t="shared" si="30"/>
        <v>0</v>
      </c>
      <c r="W96" s="290">
        <f t="shared" si="30"/>
        <v>0</v>
      </c>
      <c r="X96" s="290">
        <f t="shared" si="30"/>
        <v>0</v>
      </c>
      <c r="Y96" s="290">
        <f t="shared" si="30"/>
        <v>0</v>
      </c>
      <c r="Z96" s="290">
        <f t="shared" si="30"/>
        <v>0</v>
      </c>
      <c r="AA96" s="290">
        <f t="shared" si="30"/>
        <v>0</v>
      </c>
      <c r="AB96" s="290">
        <f t="shared" si="30"/>
        <v>0</v>
      </c>
      <c r="AC96" s="290">
        <f t="shared" si="30"/>
        <v>0</v>
      </c>
      <c r="AD96" s="290">
        <f t="shared" si="30"/>
        <v>0</v>
      </c>
      <c r="AE96" s="290">
        <f>SUM(AE84:AE95)</f>
        <v>833.17000000000007</v>
      </c>
      <c r="AF96" s="281"/>
    </row>
    <row r="97" spans="2:32" ht="28.5" customHeight="1" x14ac:dyDescent="0.25">
      <c r="B97" s="18"/>
      <c r="C97" s="18"/>
      <c r="E97" s="280"/>
      <c r="F97" s="280"/>
      <c r="H97" s="280"/>
      <c r="I97" s="280"/>
      <c r="P97" s="289">
        <f t="shared" ref="P97:AE97" si="31">IFERROR(P96/$H$2,0)</f>
        <v>15.943798449612403</v>
      </c>
      <c r="Q97" s="289">
        <f t="shared" si="31"/>
        <v>29.50904392764858</v>
      </c>
      <c r="R97" s="289">
        <f t="shared" si="31"/>
        <v>26.109819121447028</v>
      </c>
      <c r="S97" s="289">
        <f t="shared" si="31"/>
        <v>3.3753229974160206</v>
      </c>
      <c r="T97" s="289">
        <f t="shared" si="31"/>
        <v>32.706718346253226</v>
      </c>
      <c r="U97" s="289">
        <f t="shared" si="31"/>
        <v>0</v>
      </c>
      <c r="V97" s="289">
        <f t="shared" si="31"/>
        <v>0</v>
      </c>
      <c r="W97" s="289">
        <f t="shared" si="31"/>
        <v>0</v>
      </c>
      <c r="X97" s="289">
        <f t="shared" si="31"/>
        <v>0</v>
      </c>
      <c r="Y97" s="289">
        <f t="shared" si="31"/>
        <v>0</v>
      </c>
      <c r="Z97" s="289">
        <f t="shared" si="31"/>
        <v>0</v>
      </c>
      <c r="AA97" s="289">
        <f t="shared" si="31"/>
        <v>0</v>
      </c>
      <c r="AB97" s="289">
        <f t="shared" si="31"/>
        <v>0</v>
      </c>
      <c r="AC97" s="289">
        <f t="shared" si="31"/>
        <v>0</v>
      </c>
      <c r="AD97" s="289">
        <f t="shared" si="31"/>
        <v>0</v>
      </c>
      <c r="AE97" s="289">
        <f t="shared" si="31"/>
        <v>107.64470284237727</v>
      </c>
      <c r="AF97" s="291" t="s">
        <v>326</v>
      </c>
    </row>
    <row r="98" spans="2:32" x14ac:dyDescent="0.25">
      <c r="B98" s="18"/>
      <c r="C98" s="18"/>
      <c r="E98" s="280"/>
      <c r="F98" s="280"/>
      <c r="H98" s="280"/>
      <c r="I98" s="280"/>
      <c r="P98" s="292"/>
      <c r="Q98" s="292"/>
      <c r="R98" s="292"/>
      <c r="S98" s="292"/>
      <c r="T98" s="292"/>
      <c r="U98" s="293"/>
      <c r="V98" s="294"/>
      <c r="W98" s="295"/>
      <c r="X98" s="295"/>
      <c r="Y98" s="295"/>
      <c r="Z98" s="295"/>
      <c r="AA98" s="295"/>
      <c r="AB98" s="295"/>
      <c r="AC98" s="295"/>
      <c r="AD98" s="296"/>
      <c r="AE98" s="292"/>
      <c r="AF98" s="297"/>
    </row>
    <row r="99" spans="2:32" outlineLevel="1" x14ac:dyDescent="0.25">
      <c r="B99" s="27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P2</v>
      </c>
      <c r="C99" s="273">
        <f>IF(C95&gt;0,C95+1,IF(DATE(YEAR('Basic project data'!$C$5),MONTH('Basic project data'!$C$5),1)=D99,1,0))</f>
        <v>34</v>
      </c>
      <c r="D99" s="274">
        <f>DATE(YEAR(D95),MONTH(D95)+1,DAY(D95))</f>
        <v>45658</v>
      </c>
      <c r="E99" s="323">
        <v>1</v>
      </c>
      <c r="F99" s="299">
        <f t="shared" ref="F99:F110" si="32">215/12*E99</f>
        <v>17.916666666666668</v>
      </c>
      <c r="G99" s="326">
        <v>6518.1487402492803</v>
      </c>
      <c r="H99" s="323">
        <v>0.5</v>
      </c>
      <c r="I99" s="299">
        <f t="shared" ref="I99:I110" si="33">215/12*H99</f>
        <v>8.9583333333333339</v>
      </c>
      <c r="J99" s="326">
        <v>3259.0743701246402</v>
      </c>
      <c r="K99" s="337"/>
      <c r="O99" s="274">
        <f t="shared" si="15"/>
        <v>45658</v>
      </c>
      <c r="P99" s="278"/>
      <c r="Q99" s="278">
        <v>14.6</v>
      </c>
      <c r="R99" s="278">
        <v>28.75</v>
      </c>
      <c r="S99" s="278"/>
      <c r="T99" s="278">
        <v>36</v>
      </c>
      <c r="U99" s="278"/>
      <c r="V99" s="278"/>
      <c r="W99" s="278"/>
      <c r="X99" s="278"/>
      <c r="Y99" s="278"/>
      <c r="Z99" s="278"/>
      <c r="AA99" s="278"/>
      <c r="AB99" s="278"/>
      <c r="AC99" s="278"/>
      <c r="AD99" s="278"/>
      <c r="AE99" s="279">
        <f t="shared" ref="AE99:AE110" si="34">SUM(P99:AD99)</f>
        <v>79.349999999999994</v>
      </c>
      <c r="AF99" s="281"/>
    </row>
    <row r="100" spans="2:32" outlineLevel="1" x14ac:dyDescent="0.25">
      <c r="B100" s="27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P2</v>
      </c>
      <c r="C100" s="273">
        <f>IF(C99&gt;0,C99+1,IF(DATE(YEAR('Basic project data'!$C$5),MONTH('Basic project data'!$C$5),1)=D100,1,0))</f>
        <v>35</v>
      </c>
      <c r="D100" s="274">
        <f t="shared" ref="D100:D110" si="35">DATE(YEAR(D99),MONTH(D99)+1,DAY(D99))</f>
        <v>45689</v>
      </c>
      <c r="E100" s="322">
        <v>1</v>
      </c>
      <c r="F100" s="193">
        <f t="shared" si="32"/>
        <v>17.916666666666668</v>
      </c>
      <c r="G100" s="325">
        <v>6518.1487402492803</v>
      </c>
      <c r="H100" s="322">
        <v>0.5</v>
      </c>
      <c r="I100" s="193">
        <f t="shared" si="33"/>
        <v>8.9583333333333339</v>
      </c>
      <c r="J100" s="325">
        <v>3259.0743701246402</v>
      </c>
      <c r="K100" s="337"/>
      <c r="O100" s="274">
        <f t="shared" si="15"/>
        <v>45689</v>
      </c>
      <c r="P100" s="278"/>
      <c r="Q100" s="278">
        <v>21.5</v>
      </c>
      <c r="R100" s="278">
        <v>18</v>
      </c>
      <c r="S100" s="278"/>
      <c r="T100" s="278">
        <v>36.5</v>
      </c>
      <c r="U100" s="278"/>
      <c r="V100" s="278"/>
      <c r="W100" s="278"/>
      <c r="X100" s="278"/>
      <c r="Y100" s="278"/>
      <c r="Z100" s="278"/>
      <c r="AA100" s="278"/>
      <c r="AB100" s="278"/>
      <c r="AC100" s="278"/>
      <c r="AD100" s="278"/>
      <c r="AE100" s="279">
        <f t="shared" si="34"/>
        <v>76</v>
      </c>
      <c r="AF100" s="281"/>
    </row>
    <row r="101" spans="2:32" ht="15.75" outlineLevel="1" thickBot="1" x14ac:dyDescent="0.3">
      <c r="B101" s="396"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P2</v>
      </c>
      <c r="C101" s="273">
        <f>IF(C100&gt;0,C100+1,IF(DATE(YEAR('Basic project data'!$C$5),MONTH('Basic project data'!$C$5),1)=D101,1,0))</f>
        <v>36</v>
      </c>
      <c r="D101" s="274">
        <f t="shared" si="35"/>
        <v>45717</v>
      </c>
      <c r="E101" s="322">
        <v>1</v>
      </c>
      <c r="F101" s="193">
        <f t="shared" si="32"/>
        <v>17.916666666666668</v>
      </c>
      <c r="G101" s="325">
        <v>6518.1487402492803</v>
      </c>
      <c r="H101" s="387">
        <v>0.5</v>
      </c>
      <c r="I101" s="193">
        <f t="shared" si="33"/>
        <v>8.9583333333333339</v>
      </c>
      <c r="J101" s="388">
        <v>3259.0743701246402</v>
      </c>
      <c r="K101" s="337"/>
      <c r="O101" s="274">
        <f t="shared" si="15"/>
        <v>45717</v>
      </c>
      <c r="P101" s="401"/>
      <c r="Q101" s="401">
        <v>10.125</v>
      </c>
      <c r="R101" s="401">
        <v>38.5</v>
      </c>
      <c r="S101" s="401"/>
      <c r="T101" s="401">
        <v>27.5</v>
      </c>
      <c r="U101" s="278"/>
      <c r="V101" s="278"/>
      <c r="W101" s="278"/>
      <c r="X101" s="278"/>
      <c r="Y101" s="278"/>
      <c r="Z101" s="278"/>
      <c r="AA101" s="278"/>
      <c r="AB101" s="278"/>
      <c r="AC101" s="278"/>
      <c r="AD101" s="278"/>
      <c r="AE101" s="279">
        <f t="shared" si="34"/>
        <v>76.125</v>
      </c>
      <c r="AF101" s="281"/>
    </row>
    <row r="102" spans="2:32" outlineLevel="1" x14ac:dyDescent="0.25">
      <c r="B102" s="398" t="s">
        <v>29</v>
      </c>
      <c r="C102" s="395">
        <f>IF(C101&gt;0,C101+1,IF(DATE(YEAR('Basic project data'!$C$5),MONTH('Basic project data'!$C$5),1)=D102,1,0))</f>
        <v>37</v>
      </c>
      <c r="D102" s="274">
        <f t="shared" si="35"/>
        <v>45748</v>
      </c>
      <c r="E102" s="275"/>
      <c r="F102" s="193">
        <f t="shared" si="32"/>
        <v>0</v>
      </c>
      <c r="G102" s="385"/>
      <c r="H102" s="391">
        <f>AE102/(1720/12)</f>
        <v>0.33488372093023255</v>
      </c>
      <c r="I102" s="386">
        <f>215/12*H102</f>
        <v>6</v>
      </c>
      <c r="J102" s="393">
        <f>I102*F41</f>
        <v>2172.7162467497606</v>
      </c>
      <c r="O102" s="274">
        <f t="shared" si="15"/>
        <v>45748</v>
      </c>
      <c r="P102" s="403"/>
      <c r="Q102" s="404">
        <v>48</v>
      </c>
      <c r="R102" s="404"/>
      <c r="S102" s="404"/>
      <c r="T102" s="405"/>
      <c r="U102" s="400"/>
      <c r="V102" s="278"/>
      <c r="W102" s="278"/>
      <c r="X102" s="278"/>
      <c r="Y102" s="278"/>
      <c r="Z102" s="278"/>
      <c r="AA102" s="278"/>
      <c r="AB102" s="278"/>
      <c r="AC102" s="278"/>
      <c r="AD102" s="278"/>
      <c r="AE102" s="279">
        <f t="shared" si="34"/>
        <v>48</v>
      </c>
      <c r="AF102" s="281"/>
    </row>
    <row r="103" spans="2:32" ht="15.75" outlineLevel="1" thickBot="1" x14ac:dyDescent="0.3">
      <c r="B103" s="399" t="s">
        <v>29</v>
      </c>
      <c r="C103" s="395">
        <f>IF(C102&gt;0,C102+1,IF(DATE(YEAR('Basic project data'!$C$5),MONTH('Basic project data'!$C$5),1)=D103,1,0))</f>
        <v>38</v>
      </c>
      <c r="D103" s="274">
        <f t="shared" si="35"/>
        <v>45778</v>
      </c>
      <c r="E103" s="275"/>
      <c r="F103" s="193">
        <f t="shared" si="32"/>
        <v>0</v>
      </c>
      <c r="G103" s="385"/>
      <c r="H103" s="392">
        <f>AE103/(1720/12)</f>
        <v>0.16744186046511628</v>
      </c>
      <c r="I103" s="386">
        <f t="shared" si="33"/>
        <v>3</v>
      </c>
      <c r="J103" s="394">
        <f>I103*F41</f>
        <v>1086.3581233748803</v>
      </c>
      <c r="O103" s="274">
        <f t="shared" si="15"/>
        <v>45778</v>
      </c>
      <c r="P103" s="406"/>
      <c r="Q103" s="407">
        <v>24</v>
      </c>
      <c r="R103" s="407"/>
      <c r="S103" s="407"/>
      <c r="T103" s="408"/>
      <c r="U103" s="400"/>
      <c r="V103" s="278"/>
      <c r="W103" s="278"/>
      <c r="X103" s="278"/>
      <c r="Y103" s="278"/>
      <c r="Z103" s="278"/>
      <c r="AA103" s="278"/>
      <c r="AB103" s="278"/>
      <c r="AC103" s="278"/>
      <c r="AD103" s="278"/>
      <c r="AE103" s="279">
        <f t="shared" si="34"/>
        <v>24</v>
      </c>
      <c r="AF103" s="281"/>
    </row>
    <row r="104" spans="2:32" outlineLevel="1" x14ac:dyDescent="0.25">
      <c r="B104" s="397"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73">
        <f>IF(C103&gt;0,C103+1,IF(DATE(YEAR('Basic project data'!$C$5),MONTH('Basic project data'!$C$5),1)=D104,1,0))</f>
        <v>39</v>
      </c>
      <c r="D104" s="274">
        <f t="shared" si="35"/>
        <v>45809</v>
      </c>
      <c r="E104" s="275"/>
      <c r="F104" s="193">
        <f t="shared" si="32"/>
        <v>0</v>
      </c>
      <c r="G104" s="277"/>
      <c r="H104" s="389"/>
      <c r="I104" s="193">
        <f t="shared" si="33"/>
        <v>0</v>
      </c>
      <c r="J104" s="390"/>
      <c r="O104" s="274">
        <f t="shared" si="15"/>
        <v>45809</v>
      </c>
      <c r="P104" s="402"/>
      <c r="Q104" s="402"/>
      <c r="R104" s="402"/>
      <c r="S104" s="402"/>
      <c r="T104" s="402"/>
      <c r="U104" s="278"/>
      <c r="V104" s="278"/>
      <c r="W104" s="278"/>
      <c r="X104" s="278"/>
      <c r="Y104" s="278"/>
      <c r="Z104" s="278"/>
      <c r="AA104" s="278"/>
      <c r="AB104" s="278"/>
      <c r="AC104" s="278"/>
      <c r="AD104" s="278"/>
      <c r="AE104" s="279">
        <f t="shared" si="34"/>
        <v>0</v>
      </c>
      <c r="AF104" s="281"/>
    </row>
    <row r="105" spans="2:32" outlineLevel="1" x14ac:dyDescent="0.25">
      <c r="B105" s="27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73">
        <f>IF(C104&gt;0,C104+1,IF(DATE(YEAR('Basic project data'!$C$5),MONTH('Basic project data'!$C$5),1)=D105,1,0))</f>
        <v>40</v>
      </c>
      <c r="D105" s="274">
        <f t="shared" si="35"/>
        <v>45839</v>
      </c>
      <c r="E105" s="275"/>
      <c r="F105" s="193">
        <f t="shared" si="32"/>
        <v>0</v>
      </c>
      <c r="G105" s="277"/>
      <c r="H105" s="275"/>
      <c r="I105" s="193">
        <f t="shared" si="33"/>
        <v>0</v>
      </c>
      <c r="J105" s="277"/>
      <c r="O105" s="274">
        <f t="shared" si="15"/>
        <v>45839</v>
      </c>
      <c r="P105" s="278"/>
      <c r="Q105" s="278"/>
      <c r="R105" s="278"/>
      <c r="S105" s="278"/>
      <c r="T105" s="278"/>
      <c r="U105" s="278"/>
      <c r="V105" s="278"/>
      <c r="W105" s="278"/>
      <c r="X105" s="278"/>
      <c r="Y105" s="278"/>
      <c r="Z105" s="278"/>
      <c r="AA105" s="278"/>
      <c r="AB105" s="278"/>
      <c r="AC105" s="278"/>
      <c r="AD105" s="278"/>
      <c r="AE105" s="279">
        <f t="shared" si="34"/>
        <v>0</v>
      </c>
      <c r="AF105" s="281"/>
    </row>
    <row r="106" spans="2:32" outlineLevel="1" x14ac:dyDescent="0.25">
      <c r="B106" s="27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73">
        <f>IF(C105&gt;0,C105+1,IF(DATE(YEAR('Basic project data'!$C$5),MONTH('Basic project data'!$C$5),1)=D106,1,0))</f>
        <v>41</v>
      </c>
      <c r="D106" s="274">
        <f t="shared" si="35"/>
        <v>45870</v>
      </c>
      <c r="E106" s="275"/>
      <c r="F106" s="193">
        <f t="shared" si="32"/>
        <v>0</v>
      </c>
      <c r="G106" s="277"/>
      <c r="H106" s="275"/>
      <c r="I106" s="193">
        <f t="shared" si="33"/>
        <v>0</v>
      </c>
      <c r="J106" s="277"/>
      <c r="O106" s="274">
        <f t="shared" si="15"/>
        <v>45870</v>
      </c>
      <c r="P106" s="278"/>
      <c r="Q106" s="278"/>
      <c r="R106" s="278"/>
      <c r="S106" s="278"/>
      <c r="T106" s="278"/>
      <c r="U106" s="278"/>
      <c r="V106" s="278"/>
      <c r="W106" s="278"/>
      <c r="X106" s="278"/>
      <c r="Y106" s="278"/>
      <c r="Z106" s="278"/>
      <c r="AA106" s="278"/>
      <c r="AB106" s="278"/>
      <c r="AC106" s="278"/>
      <c r="AD106" s="278"/>
      <c r="AE106" s="279">
        <f t="shared" si="34"/>
        <v>0</v>
      </c>
      <c r="AF106" s="281"/>
    </row>
    <row r="107" spans="2:32" outlineLevel="1" x14ac:dyDescent="0.25">
      <c r="B107" s="27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73">
        <f>IF(C106&gt;0,C106+1,IF(DATE(YEAR('Basic project data'!$C$5),MONTH('Basic project data'!$C$5),1)=D107,1,0))</f>
        <v>42</v>
      </c>
      <c r="D107" s="274">
        <f t="shared" si="35"/>
        <v>45901</v>
      </c>
      <c r="E107" s="275"/>
      <c r="F107" s="193">
        <f t="shared" si="32"/>
        <v>0</v>
      </c>
      <c r="G107" s="277"/>
      <c r="H107" s="275"/>
      <c r="I107" s="193">
        <f t="shared" si="33"/>
        <v>0</v>
      </c>
      <c r="J107" s="277"/>
      <c r="O107" s="274">
        <f t="shared" si="15"/>
        <v>45901</v>
      </c>
      <c r="P107" s="278"/>
      <c r="Q107" s="278"/>
      <c r="R107" s="278"/>
      <c r="S107" s="278"/>
      <c r="T107" s="278"/>
      <c r="U107" s="278"/>
      <c r="V107" s="278"/>
      <c r="W107" s="278"/>
      <c r="X107" s="278"/>
      <c r="Y107" s="278"/>
      <c r="Z107" s="278"/>
      <c r="AA107" s="278"/>
      <c r="AB107" s="278"/>
      <c r="AC107" s="278"/>
      <c r="AD107" s="278"/>
      <c r="AE107" s="279">
        <f t="shared" si="34"/>
        <v>0</v>
      </c>
      <c r="AF107" s="281"/>
    </row>
    <row r="108" spans="2:32" outlineLevel="1" x14ac:dyDescent="0.25">
      <c r="B108" s="27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73">
        <f>IF(C107&gt;0,C107+1,IF(DATE(YEAR('Basic project data'!$C$5),MONTH('Basic project data'!$C$5),1)=D108,1,0))</f>
        <v>43</v>
      </c>
      <c r="D108" s="274">
        <f t="shared" si="35"/>
        <v>45931</v>
      </c>
      <c r="E108" s="275"/>
      <c r="F108" s="193">
        <f t="shared" si="32"/>
        <v>0</v>
      </c>
      <c r="G108" s="277"/>
      <c r="H108" s="275"/>
      <c r="I108" s="193">
        <f t="shared" si="33"/>
        <v>0</v>
      </c>
      <c r="J108" s="277"/>
      <c r="O108" s="274">
        <f t="shared" si="15"/>
        <v>45931</v>
      </c>
      <c r="P108" s="278"/>
      <c r="Q108" s="278"/>
      <c r="R108" s="278"/>
      <c r="S108" s="278"/>
      <c r="T108" s="278"/>
      <c r="U108" s="278"/>
      <c r="V108" s="278"/>
      <c r="W108" s="278"/>
      <c r="X108" s="278"/>
      <c r="Y108" s="278"/>
      <c r="Z108" s="278"/>
      <c r="AA108" s="278"/>
      <c r="AB108" s="278"/>
      <c r="AC108" s="278"/>
      <c r="AD108" s="278"/>
      <c r="AE108" s="279">
        <f t="shared" si="34"/>
        <v>0</v>
      </c>
      <c r="AF108" s="281"/>
    </row>
    <row r="109" spans="2:32" outlineLevel="1" x14ac:dyDescent="0.25">
      <c r="B109" s="27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73">
        <f>IF(C108&gt;0,C108+1,IF(DATE(YEAR('Basic project data'!$C$5),MONTH('Basic project data'!$C$5),1)=D109,1,0))</f>
        <v>44</v>
      </c>
      <c r="D109" s="274">
        <f t="shared" si="35"/>
        <v>45962</v>
      </c>
      <c r="E109" s="275"/>
      <c r="F109" s="193">
        <f t="shared" si="32"/>
        <v>0</v>
      </c>
      <c r="G109" s="277"/>
      <c r="H109" s="275"/>
      <c r="I109" s="193">
        <f t="shared" si="33"/>
        <v>0</v>
      </c>
      <c r="J109" s="277"/>
      <c r="O109" s="274">
        <f t="shared" si="15"/>
        <v>45962</v>
      </c>
      <c r="P109" s="278"/>
      <c r="Q109" s="278"/>
      <c r="R109" s="278"/>
      <c r="S109" s="278"/>
      <c r="T109" s="278"/>
      <c r="U109" s="278"/>
      <c r="V109" s="278"/>
      <c r="W109" s="278"/>
      <c r="X109" s="278"/>
      <c r="Y109" s="278"/>
      <c r="Z109" s="278"/>
      <c r="AA109" s="278"/>
      <c r="AB109" s="278"/>
      <c r="AC109" s="278"/>
      <c r="AD109" s="278"/>
      <c r="AE109" s="279">
        <f t="shared" si="34"/>
        <v>0</v>
      </c>
      <c r="AF109" s="281"/>
    </row>
    <row r="110" spans="2:32" outlineLevel="1" x14ac:dyDescent="0.25">
      <c r="B110" s="27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73">
        <f>IF(C109&gt;0,C109+1,IF(DATE(YEAR('Basic project data'!$C$5),MONTH('Basic project data'!$C$5),1)=D110,1,0))</f>
        <v>45</v>
      </c>
      <c r="D110" s="274">
        <f t="shared" si="35"/>
        <v>45992</v>
      </c>
      <c r="E110" s="275"/>
      <c r="F110" s="193">
        <f t="shared" si="32"/>
        <v>0</v>
      </c>
      <c r="G110" s="277"/>
      <c r="H110" s="275"/>
      <c r="I110" s="193">
        <f t="shared" si="33"/>
        <v>0</v>
      </c>
      <c r="J110" s="277"/>
      <c r="O110" s="274">
        <f t="shared" si="15"/>
        <v>45992</v>
      </c>
      <c r="P110" s="278"/>
      <c r="Q110" s="278"/>
      <c r="R110" s="278"/>
      <c r="S110" s="278"/>
      <c r="T110" s="278"/>
      <c r="U110" s="278"/>
      <c r="V110" s="278"/>
      <c r="W110" s="278"/>
      <c r="X110" s="278"/>
      <c r="Y110" s="278"/>
      <c r="Z110" s="278"/>
      <c r="AA110" s="278"/>
      <c r="AB110" s="278"/>
      <c r="AC110" s="278"/>
      <c r="AD110" s="278"/>
      <c r="AE110" s="279">
        <f t="shared" si="34"/>
        <v>0</v>
      </c>
      <c r="AF110" s="281"/>
    </row>
    <row r="111" spans="2:32" x14ac:dyDescent="0.25">
      <c r="B111" s="282"/>
      <c r="C111" s="283"/>
      <c r="D111" s="284">
        <f>D110</f>
        <v>45992</v>
      </c>
      <c r="E111" s="285"/>
      <c r="F111" s="286">
        <f>SUM(F99:F110)</f>
        <v>53.75</v>
      </c>
      <c r="G111" s="287">
        <f>SUM(G99:G110)</f>
        <v>19554.446220747843</v>
      </c>
      <c r="H111" s="288"/>
      <c r="I111" s="286">
        <f>SUM(I99:I110)</f>
        <v>35.875</v>
      </c>
      <c r="J111" s="287">
        <f>SUM(J99:J110)</f>
        <v>13036.297480498562</v>
      </c>
      <c r="O111" s="284">
        <f t="shared" si="15"/>
        <v>45992</v>
      </c>
      <c r="P111" s="290">
        <f>SUM(P99:P110)</f>
        <v>0</v>
      </c>
      <c r="Q111" s="290">
        <f>SUM(Q99:Q110)</f>
        <v>118.22499999999999</v>
      </c>
      <c r="R111" s="290">
        <f>SUM(R99:R110)</f>
        <v>85.25</v>
      </c>
      <c r="S111" s="290">
        <f>SUM(S99:S110)</f>
        <v>0</v>
      </c>
      <c r="T111" s="290">
        <f>SUM(T99:T110)</f>
        <v>100</v>
      </c>
      <c r="U111" s="290">
        <f t="shared" ref="U111:AD111" si="36">SUM(U99:U110)</f>
        <v>0</v>
      </c>
      <c r="V111" s="290">
        <f t="shared" si="36"/>
        <v>0</v>
      </c>
      <c r="W111" s="290">
        <f t="shared" si="36"/>
        <v>0</v>
      </c>
      <c r="X111" s="290">
        <f t="shared" si="36"/>
        <v>0</v>
      </c>
      <c r="Y111" s="290">
        <f t="shared" si="36"/>
        <v>0</v>
      </c>
      <c r="Z111" s="290">
        <f t="shared" si="36"/>
        <v>0</v>
      </c>
      <c r="AA111" s="290">
        <f t="shared" si="36"/>
        <v>0</v>
      </c>
      <c r="AB111" s="290">
        <f t="shared" si="36"/>
        <v>0</v>
      </c>
      <c r="AC111" s="290">
        <f t="shared" si="36"/>
        <v>0</v>
      </c>
      <c r="AD111" s="290">
        <f t="shared" si="36"/>
        <v>0</v>
      </c>
      <c r="AE111" s="290">
        <f>SUM(AE99:AE110)</f>
        <v>303.47500000000002</v>
      </c>
      <c r="AF111" s="281"/>
    </row>
    <row r="112" spans="2:32" ht="28.5" customHeight="1" x14ac:dyDescent="0.25">
      <c r="B112" s="18"/>
      <c r="C112" s="18"/>
      <c r="E112" s="280"/>
      <c r="F112" s="280"/>
      <c r="H112" s="280"/>
      <c r="I112" s="280"/>
      <c r="P112" s="289">
        <f t="shared" ref="P112:AE112" si="37">IFERROR(P111/$H$2,0)</f>
        <v>0</v>
      </c>
      <c r="Q112" s="289">
        <f t="shared" si="37"/>
        <v>15.274547803617569</v>
      </c>
      <c r="R112" s="289">
        <f t="shared" si="37"/>
        <v>11.01421188630491</v>
      </c>
      <c r="S112" s="289">
        <f t="shared" si="37"/>
        <v>0</v>
      </c>
      <c r="T112" s="289">
        <f t="shared" si="37"/>
        <v>12.919896640826874</v>
      </c>
      <c r="U112" s="289">
        <f t="shared" si="37"/>
        <v>0</v>
      </c>
      <c r="V112" s="289">
        <f t="shared" si="37"/>
        <v>0</v>
      </c>
      <c r="W112" s="289">
        <f t="shared" si="37"/>
        <v>0</v>
      </c>
      <c r="X112" s="289">
        <f t="shared" si="37"/>
        <v>0</v>
      </c>
      <c r="Y112" s="289">
        <f t="shared" si="37"/>
        <v>0</v>
      </c>
      <c r="Z112" s="289">
        <f t="shared" si="37"/>
        <v>0</v>
      </c>
      <c r="AA112" s="289">
        <f t="shared" si="37"/>
        <v>0</v>
      </c>
      <c r="AB112" s="289">
        <f t="shared" si="37"/>
        <v>0</v>
      </c>
      <c r="AC112" s="289">
        <f t="shared" si="37"/>
        <v>0</v>
      </c>
      <c r="AD112" s="289">
        <f t="shared" si="37"/>
        <v>0</v>
      </c>
      <c r="AE112" s="289">
        <f t="shared" si="37"/>
        <v>39.208656330749356</v>
      </c>
      <c r="AF112" s="291" t="s">
        <v>326</v>
      </c>
    </row>
    <row r="113" spans="2:32" x14ac:dyDescent="0.25">
      <c r="B113" s="18"/>
      <c r="C113" s="18"/>
      <c r="E113" s="280"/>
      <c r="F113" s="280"/>
      <c r="H113" s="280"/>
      <c r="I113" s="280"/>
      <c r="P113" s="292"/>
      <c r="Q113" s="292"/>
      <c r="R113" s="292"/>
      <c r="S113" s="292"/>
      <c r="T113" s="292"/>
      <c r="U113" s="293"/>
      <c r="V113" s="294"/>
      <c r="W113" s="295"/>
      <c r="X113" s="295"/>
      <c r="Y113" s="295"/>
      <c r="Z113" s="295"/>
      <c r="AA113" s="295"/>
      <c r="AB113" s="295"/>
      <c r="AC113" s="295"/>
      <c r="AD113" s="296"/>
      <c r="AE113" s="292"/>
      <c r="AF113" s="297"/>
    </row>
    <row r="114" spans="2:32" outlineLevel="1" x14ac:dyDescent="0.25">
      <c r="B114" s="27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73">
        <f>IF(C110&gt;0,C110+1,IF(DATE(YEAR('Basic project data'!$C$5),MONTH('Basic project data'!$C$5),1)=D114,1,0))</f>
        <v>46</v>
      </c>
      <c r="D114" s="274">
        <f>DATE(YEAR(D110),MONTH(D110)+1,DAY(D110))</f>
        <v>46023</v>
      </c>
      <c r="E114" s="298"/>
      <c r="F114" s="299">
        <f t="shared" ref="F114:F125" si="38">215/12*E114</f>
        <v>0</v>
      </c>
      <c r="G114" s="300"/>
      <c r="H114" s="298"/>
      <c r="I114" s="193">
        <f t="shared" ref="I114:I125" si="39">215/12*H114</f>
        <v>0</v>
      </c>
      <c r="J114" s="300"/>
      <c r="O114" s="274">
        <f t="shared" ref="O114:O156" si="40">D114</f>
        <v>46023</v>
      </c>
      <c r="P114" s="278"/>
      <c r="Q114" s="278"/>
      <c r="R114" s="278"/>
      <c r="S114" s="278"/>
      <c r="T114" s="278"/>
      <c r="U114" s="278"/>
      <c r="V114" s="278"/>
      <c r="W114" s="278"/>
      <c r="X114" s="278"/>
      <c r="Y114" s="278"/>
      <c r="Z114" s="278"/>
      <c r="AA114" s="278"/>
      <c r="AB114" s="278"/>
      <c r="AC114" s="278"/>
      <c r="AD114" s="278"/>
      <c r="AE114" s="279">
        <f t="shared" ref="AE114:AE125" si="41">SUM(P114:AD114)</f>
        <v>0</v>
      </c>
      <c r="AF114" s="281"/>
    </row>
    <row r="115" spans="2:32" outlineLevel="1" x14ac:dyDescent="0.25">
      <c r="B115" s="27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73">
        <f>IF(C114&gt;0,C114+1,IF(DATE(YEAR('Basic project data'!$C$5),MONTH('Basic project data'!$C$5),1)=D115,1,0))</f>
        <v>47</v>
      </c>
      <c r="D115" s="274">
        <f t="shared" ref="D115:D125" si="42">DATE(YEAR(D114),MONTH(D114)+1,DAY(D114))</f>
        <v>46054</v>
      </c>
      <c r="E115" s="275"/>
      <c r="F115" s="193">
        <f t="shared" si="38"/>
        <v>0</v>
      </c>
      <c r="G115" s="277"/>
      <c r="H115" s="275"/>
      <c r="I115" s="193">
        <f t="shared" si="39"/>
        <v>0</v>
      </c>
      <c r="J115" s="277"/>
      <c r="O115" s="274">
        <f t="shared" si="40"/>
        <v>46054</v>
      </c>
      <c r="P115" s="278"/>
      <c r="Q115" s="278"/>
      <c r="R115" s="278"/>
      <c r="S115" s="278"/>
      <c r="T115" s="278"/>
      <c r="U115" s="278"/>
      <c r="V115" s="278"/>
      <c r="W115" s="278"/>
      <c r="X115" s="278"/>
      <c r="Y115" s="278"/>
      <c r="Z115" s="278"/>
      <c r="AA115" s="278"/>
      <c r="AB115" s="278"/>
      <c r="AC115" s="278"/>
      <c r="AD115" s="278"/>
      <c r="AE115" s="279">
        <f t="shared" si="41"/>
        <v>0</v>
      </c>
      <c r="AF115" s="281"/>
    </row>
    <row r="116" spans="2:32" outlineLevel="1" x14ac:dyDescent="0.25">
      <c r="B116" s="27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73">
        <f>IF(C115&gt;0,C115+1,IF(DATE(YEAR('Basic project data'!$C$5),MONTH('Basic project data'!$C$5),1)=D116,1,0))</f>
        <v>48</v>
      </c>
      <c r="D116" s="274">
        <f t="shared" si="42"/>
        <v>46082</v>
      </c>
      <c r="E116" s="275"/>
      <c r="F116" s="193">
        <f t="shared" si="38"/>
        <v>0</v>
      </c>
      <c r="G116" s="277"/>
      <c r="H116" s="275"/>
      <c r="I116" s="193">
        <f t="shared" si="39"/>
        <v>0</v>
      </c>
      <c r="J116" s="277"/>
      <c r="O116" s="274">
        <f t="shared" si="40"/>
        <v>46082</v>
      </c>
      <c r="P116" s="278"/>
      <c r="Q116" s="278"/>
      <c r="R116" s="278"/>
      <c r="S116" s="278"/>
      <c r="T116" s="278"/>
      <c r="U116" s="278"/>
      <c r="V116" s="278"/>
      <c r="W116" s="278"/>
      <c r="X116" s="278"/>
      <c r="Y116" s="278"/>
      <c r="Z116" s="278"/>
      <c r="AA116" s="278"/>
      <c r="AB116" s="278"/>
      <c r="AC116" s="278"/>
      <c r="AD116" s="278"/>
      <c r="AE116" s="279">
        <f t="shared" si="41"/>
        <v>0</v>
      </c>
      <c r="AF116" s="281"/>
    </row>
    <row r="117" spans="2:32" outlineLevel="1" x14ac:dyDescent="0.25">
      <c r="B117" s="27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73">
        <f>IF(C116&gt;0,C116+1,IF(DATE(YEAR('Basic project data'!$C$5),MONTH('Basic project data'!$C$5),1)=D117,1,0))</f>
        <v>49</v>
      </c>
      <c r="D117" s="274">
        <f t="shared" si="42"/>
        <v>46113</v>
      </c>
      <c r="E117" s="275"/>
      <c r="F117" s="193">
        <f t="shared" si="38"/>
        <v>0</v>
      </c>
      <c r="G117" s="277"/>
      <c r="H117" s="275"/>
      <c r="I117" s="193">
        <f t="shared" si="39"/>
        <v>0</v>
      </c>
      <c r="J117" s="277"/>
      <c r="O117" s="274">
        <f t="shared" si="40"/>
        <v>46113</v>
      </c>
      <c r="P117" s="278"/>
      <c r="Q117" s="278"/>
      <c r="R117" s="278"/>
      <c r="S117" s="278"/>
      <c r="T117" s="278"/>
      <c r="U117" s="278"/>
      <c r="V117" s="278"/>
      <c r="W117" s="278"/>
      <c r="X117" s="278"/>
      <c r="Y117" s="278"/>
      <c r="Z117" s="278"/>
      <c r="AA117" s="278"/>
      <c r="AB117" s="278"/>
      <c r="AC117" s="278"/>
      <c r="AD117" s="278"/>
      <c r="AE117" s="279">
        <f t="shared" si="41"/>
        <v>0</v>
      </c>
      <c r="AF117" s="281"/>
    </row>
    <row r="118" spans="2:32" outlineLevel="1" x14ac:dyDescent="0.25">
      <c r="B118" s="27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73">
        <f>IF(C117&gt;0,C117+1,IF(DATE(YEAR('Basic project data'!$C$5),MONTH('Basic project data'!$C$5),1)=D118,1,0))</f>
        <v>50</v>
      </c>
      <c r="D118" s="274">
        <f t="shared" si="42"/>
        <v>46143</v>
      </c>
      <c r="E118" s="275"/>
      <c r="F118" s="193">
        <f t="shared" si="38"/>
        <v>0</v>
      </c>
      <c r="G118" s="277"/>
      <c r="H118" s="275"/>
      <c r="I118" s="193">
        <f t="shared" si="39"/>
        <v>0</v>
      </c>
      <c r="J118" s="277"/>
      <c r="O118" s="274">
        <f t="shared" si="40"/>
        <v>46143</v>
      </c>
      <c r="P118" s="278"/>
      <c r="Q118" s="278"/>
      <c r="R118" s="278"/>
      <c r="S118" s="278"/>
      <c r="T118" s="278"/>
      <c r="U118" s="278"/>
      <c r="V118" s="278"/>
      <c r="W118" s="278"/>
      <c r="X118" s="278"/>
      <c r="Y118" s="278"/>
      <c r="Z118" s="278"/>
      <c r="AA118" s="278"/>
      <c r="AB118" s="278"/>
      <c r="AC118" s="278"/>
      <c r="AD118" s="278"/>
      <c r="AE118" s="279">
        <f t="shared" si="41"/>
        <v>0</v>
      </c>
      <c r="AF118" s="281"/>
    </row>
    <row r="119" spans="2:32" outlineLevel="1" x14ac:dyDescent="0.25">
      <c r="B119" s="27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73">
        <f>IF(C118&gt;0,C118+1,IF(DATE(YEAR('Basic project data'!$C$5),MONTH('Basic project data'!$C$5),1)=D119,1,0))</f>
        <v>51</v>
      </c>
      <c r="D119" s="274">
        <f t="shared" si="42"/>
        <v>46174</v>
      </c>
      <c r="E119" s="275"/>
      <c r="F119" s="193">
        <f t="shared" si="38"/>
        <v>0</v>
      </c>
      <c r="G119" s="277"/>
      <c r="H119" s="275"/>
      <c r="I119" s="193">
        <f t="shared" si="39"/>
        <v>0</v>
      </c>
      <c r="J119" s="277"/>
      <c r="O119" s="274">
        <f t="shared" si="40"/>
        <v>46174</v>
      </c>
      <c r="P119" s="278"/>
      <c r="Q119" s="278"/>
      <c r="R119" s="278"/>
      <c r="S119" s="278"/>
      <c r="T119" s="278"/>
      <c r="U119" s="278"/>
      <c r="V119" s="278"/>
      <c r="W119" s="278"/>
      <c r="X119" s="278"/>
      <c r="Y119" s="278"/>
      <c r="Z119" s="278"/>
      <c r="AA119" s="278"/>
      <c r="AB119" s="278"/>
      <c r="AC119" s="278"/>
      <c r="AD119" s="278"/>
      <c r="AE119" s="279">
        <f t="shared" si="41"/>
        <v>0</v>
      </c>
      <c r="AF119" s="281"/>
    </row>
    <row r="120" spans="2:32" outlineLevel="1" x14ac:dyDescent="0.25">
      <c r="B120" s="27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73">
        <f>IF(C119&gt;0,C119+1,IF(DATE(YEAR('Basic project data'!$C$5),MONTH('Basic project data'!$C$5),1)=D120,1,0))</f>
        <v>52</v>
      </c>
      <c r="D120" s="274">
        <f t="shared" si="42"/>
        <v>46204</v>
      </c>
      <c r="E120" s="275"/>
      <c r="F120" s="193">
        <f t="shared" si="38"/>
        <v>0</v>
      </c>
      <c r="G120" s="277"/>
      <c r="H120" s="275"/>
      <c r="I120" s="193">
        <f t="shared" si="39"/>
        <v>0</v>
      </c>
      <c r="J120" s="277"/>
      <c r="O120" s="274">
        <f t="shared" si="40"/>
        <v>46204</v>
      </c>
      <c r="P120" s="278"/>
      <c r="Q120" s="278"/>
      <c r="R120" s="278"/>
      <c r="S120" s="278"/>
      <c r="T120" s="278"/>
      <c r="U120" s="278"/>
      <c r="V120" s="278"/>
      <c r="W120" s="278"/>
      <c r="X120" s="278"/>
      <c r="Y120" s="278"/>
      <c r="Z120" s="278"/>
      <c r="AA120" s="278"/>
      <c r="AB120" s="278"/>
      <c r="AC120" s="278"/>
      <c r="AD120" s="278"/>
      <c r="AE120" s="279">
        <f t="shared" si="41"/>
        <v>0</v>
      </c>
      <c r="AF120" s="281"/>
    </row>
    <row r="121" spans="2:32" outlineLevel="1" x14ac:dyDescent="0.25">
      <c r="B121" s="27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73">
        <f>IF(C120&gt;0,C120+1,IF(DATE(YEAR('Basic project data'!$C$5),MONTH('Basic project data'!$C$5),1)=D121,1,0))</f>
        <v>53</v>
      </c>
      <c r="D121" s="274">
        <f t="shared" si="42"/>
        <v>46235</v>
      </c>
      <c r="E121" s="275"/>
      <c r="F121" s="193">
        <f t="shared" si="38"/>
        <v>0</v>
      </c>
      <c r="G121" s="277"/>
      <c r="H121" s="275"/>
      <c r="I121" s="193">
        <f t="shared" si="39"/>
        <v>0</v>
      </c>
      <c r="J121" s="277"/>
      <c r="O121" s="274">
        <f t="shared" si="40"/>
        <v>46235</v>
      </c>
      <c r="P121" s="278"/>
      <c r="Q121" s="278"/>
      <c r="R121" s="278"/>
      <c r="S121" s="278"/>
      <c r="T121" s="278"/>
      <c r="U121" s="278"/>
      <c r="V121" s="278"/>
      <c r="W121" s="278"/>
      <c r="X121" s="278"/>
      <c r="Y121" s="278"/>
      <c r="Z121" s="278"/>
      <c r="AA121" s="278"/>
      <c r="AB121" s="278"/>
      <c r="AC121" s="278"/>
      <c r="AD121" s="278"/>
      <c r="AE121" s="279">
        <f t="shared" si="41"/>
        <v>0</v>
      </c>
      <c r="AF121" s="281"/>
    </row>
    <row r="122" spans="2:32" outlineLevel="1" x14ac:dyDescent="0.25">
      <c r="B122" s="27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73">
        <f>IF(C121&gt;0,C121+1,IF(DATE(YEAR('Basic project data'!$C$5),MONTH('Basic project data'!$C$5),1)=D122,1,0))</f>
        <v>54</v>
      </c>
      <c r="D122" s="274">
        <f t="shared" si="42"/>
        <v>46266</v>
      </c>
      <c r="E122" s="275"/>
      <c r="F122" s="193">
        <f t="shared" si="38"/>
        <v>0</v>
      </c>
      <c r="G122" s="277"/>
      <c r="H122" s="275"/>
      <c r="I122" s="193">
        <f t="shared" si="39"/>
        <v>0</v>
      </c>
      <c r="J122" s="277"/>
      <c r="O122" s="274">
        <f t="shared" si="40"/>
        <v>46266</v>
      </c>
      <c r="P122" s="278"/>
      <c r="Q122" s="278"/>
      <c r="R122" s="278"/>
      <c r="S122" s="278"/>
      <c r="T122" s="278"/>
      <c r="U122" s="278"/>
      <c r="V122" s="278"/>
      <c r="W122" s="278"/>
      <c r="X122" s="278"/>
      <c r="Y122" s="278"/>
      <c r="Z122" s="278"/>
      <c r="AA122" s="278"/>
      <c r="AB122" s="278"/>
      <c r="AC122" s="278"/>
      <c r="AD122" s="278"/>
      <c r="AE122" s="279">
        <f t="shared" si="41"/>
        <v>0</v>
      </c>
      <c r="AF122" s="281"/>
    </row>
    <row r="123" spans="2:32" outlineLevel="1" x14ac:dyDescent="0.25">
      <c r="B123" s="27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73">
        <f>IF(C122&gt;0,C122+1,IF(DATE(YEAR('Basic project data'!$C$5),MONTH('Basic project data'!$C$5),1)=D123,1,0))</f>
        <v>55</v>
      </c>
      <c r="D123" s="274">
        <f t="shared" si="42"/>
        <v>46296</v>
      </c>
      <c r="E123" s="275"/>
      <c r="F123" s="193">
        <f t="shared" si="38"/>
        <v>0</v>
      </c>
      <c r="G123" s="277"/>
      <c r="H123" s="275"/>
      <c r="I123" s="193">
        <f t="shared" si="39"/>
        <v>0</v>
      </c>
      <c r="J123" s="277"/>
      <c r="O123" s="274">
        <f t="shared" si="40"/>
        <v>46296</v>
      </c>
      <c r="P123" s="278"/>
      <c r="Q123" s="278"/>
      <c r="R123" s="278"/>
      <c r="S123" s="278"/>
      <c r="T123" s="278"/>
      <c r="U123" s="278"/>
      <c r="V123" s="278"/>
      <c r="W123" s="278"/>
      <c r="X123" s="278"/>
      <c r="Y123" s="278"/>
      <c r="Z123" s="278"/>
      <c r="AA123" s="278"/>
      <c r="AB123" s="278"/>
      <c r="AC123" s="278"/>
      <c r="AD123" s="278"/>
      <c r="AE123" s="279">
        <f t="shared" si="41"/>
        <v>0</v>
      </c>
      <c r="AF123" s="281"/>
    </row>
    <row r="124" spans="2:32" outlineLevel="1" x14ac:dyDescent="0.25">
      <c r="B124" s="27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73">
        <f>IF(C123&gt;0,C123+1,IF(DATE(YEAR('Basic project data'!$C$5),MONTH('Basic project data'!$C$5),1)=D124,1,0))</f>
        <v>56</v>
      </c>
      <c r="D124" s="274">
        <f t="shared" si="42"/>
        <v>46327</v>
      </c>
      <c r="E124" s="275"/>
      <c r="F124" s="193">
        <f t="shared" si="38"/>
        <v>0</v>
      </c>
      <c r="G124" s="277"/>
      <c r="H124" s="275"/>
      <c r="I124" s="193">
        <f t="shared" si="39"/>
        <v>0</v>
      </c>
      <c r="J124" s="277"/>
      <c r="O124" s="274">
        <f t="shared" si="40"/>
        <v>46327</v>
      </c>
      <c r="P124" s="278"/>
      <c r="Q124" s="278"/>
      <c r="R124" s="278"/>
      <c r="S124" s="278"/>
      <c r="T124" s="278"/>
      <c r="U124" s="278"/>
      <c r="V124" s="278"/>
      <c r="W124" s="278"/>
      <c r="X124" s="278"/>
      <c r="Y124" s="278"/>
      <c r="Z124" s="278"/>
      <c r="AA124" s="278"/>
      <c r="AB124" s="278"/>
      <c r="AC124" s="278"/>
      <c r="AD124" s="278"/>
      <c r="AE124" s="279">
        <f t="shared" si="41"/>
        <v>0</v>
      </c>
      <c r="AF124" s="281"/>
    </row>
    <row r="125" spans="2:32" outlineLevel="1" x14ac:dyDescent="0.25">
      <c r="B125" s="27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73">
        <f>IF(C124&gt;0,C124+1,IF(DATE(YEAR('Basic project data'!$C$5),MONTH('Basic project data'!$C$5),1)=D125,1,0))</f>
        <v>57</v>
      </c>
      <c r="D125" s="274">
        <f t="shared" si="42"/>
        <v>46357</v>
      </c>
      <c r="E125" s="275"/>
      <c r="F125" s="193">
        <f t="shared" si="38"/>
        <v>0</v>
      </c>
      <c r="G125" s="277"/>
      <c r="H125" s="275"/>
      <c r="I125" s="193">
        <f t="shared" si="39"/>
        <v>0</v>
      </c>
      <c r="J125" s="277"/>
      <c r="O125" s="274">
        <f t="shared" si="40"/>
        <v>46357</v>
      </c>
      <c r="P125" s="278"/>
      <c r="Q125" s="278"/>
      <c r="R125" s="278"/>
      <c r="S125" s="278"/>
      <c r="T125" s="278"/>
      <c r="U125" s="278"/>
      <c r="V125" s="278"/>
      <c r="W125" s="278"/>
      <c r="X125" s="278"/>
      <c r="Y125" s="278"/>
      <c r="Z125" s="278"/>
      <c r="AA125" s="278"/>
      <c r="AB125" s="278"/>
      <c r="AC125" s="278"/>
      <c r="AD125" s="278"/>
      <c r="AE125" s="279">
        <f t="shared" si="41"/>
        <v>0</v>
      </c>
      <c r="AF125" s="281"/>
    </row>
    <row r="126" spans="2:32" x14ac:dyDescent="0.25">
      <c r="B126" s="282"/>
      <c r="C126" s="283"/>
      <c r="D126" s="284">
        <f>D125</f>
        <v>46357</v>
      </c>
      <c r="E126" s="285"/>
      <c r="F126" s="286">
        <f>SUM(F114:F125)</f>
        <v>0</v>
      </c>
      <c r="G126" s="287">
        <f>SUM(G114:G125)</f>
        <v>0</v>
      </c>
      <c r="H126" s="288"/>
      <c r="I126" s="286">
        <f>SUM(I114:I125)</f>
        <v>0</v>
      </c>
      <c r="J126" s="287">
        <f>SUM(J114:J125)</f>
        <v>0</v>
      </c>
      <c r="O126" s="284">
        <f t="shared" si="40"/>
        <v>46357</v>
      </c>
      <c r="P126" s="290">
        <f>SUM(P114:P125)</f>
        <v>0</v>
      </c>
      <c r="Q126" s="290">
        <f>SUM(Q114:Q125)</f>
        <v>0</v>
      </c>
      <c r="R126" s="290">
        <f>SUM(R114:R125)</f>
        <v>0</v>
      </c>
      <c r="S126" s="290">
        <f>SUM(S114:S125)</f>
        <v>0</v>
      </c>
      <c r="T126" s="290">
        <f>SUM(T114:T125)</f>
        <v>0</v>
      </c>
      <c r="U126" s="290">
        <f t="shared" ref="U126:AD126" si="43">SUM(U114:U125)</f>
        <v>0</v>
      </c>
      <c r="V126" s="290">
        <f t="shared" si="43"/>
        <v>0</v>
      </c>
      <c r="W126" s="290">
        <f t="shared" si="43"/>
        <v>0</v>
      </c>
      <c r="X126" s="290">
        <f t="shared" si="43"/>
        <v>0</v>
      </c>
      <c r="Y126" s="290">
        <f t="shared" si="43"/>
        <v>0</v>
      </c>
      <c r="Z126" s="290">
        <f t="shared" si="43"/>
        <v>0</v>
      </c>
      <c r="AA126" s="290">
        <f t="shared" si="43"/>
        <v>0</v>
      </c>
      <c r="AB126" s="290">
        <f t="shared" si="43"/>
        <v>0</v>
      </c>
      <c r="AC126" s="290">
        <f t="shared" si="43"/>
        <v>0</v>
      </c>
      <c r="AD126" s="290">
        <f t="shared" si="43"/>
        <v>0</v>
      </c>
      <c r="AE126" s="290">
        <f>SUM(AE114:AE125)</f>
        <v>0</v>
      </c>
      <c r="AF126" s="281"/>
    </row>
    <row r="127" spans="2:32" ht="28.5" customHeight="1" x14ac:dyDescent="0.25">
      <c r="B127" s="18"/>
      <c r="C127" s="18"/>
      <c r="E127" s="280"/>
      <c r="F127" s="280"/>
      <c r="H127" s="280"/>
      <c r="I127" s="280"/>
      <c r="P127" s="289">
        <f t="shared" ref="P127:AE127" si="44">IFERROR(P126/$H$2,0)</f>
        <v>0</v>
      </c>
      <c r="Q127" s="289">
        <f t="shared" si="44"/>
        <v>0</v>
      </c>
      <c r="R127" s="289">
        <f t="shared" si="44"/>
        <v>0</v>
      </c>
      <c r="S127" s="289">
        <f t="shared" si="44"/>
        <v>0</v>
      </c>
      <c r="T127" s="289">
        <f t="shared" si="44"/>
        <v>0</v>
      </c>
      <c r="U127" s="289">
        <f t="shared" si="44"/>
        <v>0</v>
      </c>
      <c r="V127" s="289">
        <f t="shared" si="44"/>
        <v>0</v>
      </c>
      <c r="W127" s="289">
        <f t="shared" si="44"/>
        <v>0</v>
      </c>
      <c r="X127" s="289">
        <f t="shared" si="44"/>
        <v>0</v>
      </c>
      <c r="Y127" s="289">
        <f t="shared" si="44"/>
        <v>0</v>
      </c>
      <c r="Z127" s="289">
        <f t="shared" si="44"/>
        <v>0</v>
      </c>
      <c r="AA127" s="289">
        <f t="shared" si="44"/>
        <v>0</v>
      </c>
      <c r="AB127" s="289">
        <f t="shared" si="44"/>
        <v>0</v>
      </c>
      <c r="AC127" s="289">
        <f t="shared" si="44"/>
        <v>0</v>
      </c>
      <c r="AD127" s="289">
        <f t="shared" si="44"/>
        <v>0</v>
      </c>
      <c r="AE127" s="289">
        <f t="shared" si="44"/>
        <v>0</v>
      </c>
      <c r="AF127" s="291" t="s">
        <v>326</v>
      </c>
    </row>
    <row r="128" spans="2:32" x14ac:dyDescent="0.25">
      <c r="B128" s="18"/>
      <c r="C128" s="18"/>
      <c r="E128" s="280"/>
      <c r="F128" s="280"/>
      <c r="H128" s="280"/>
      <c r="I128" s="280"/>
      <c r="P128" s="292"/>
      <c r="Q128" s="292"/>
      <c r="R128" s="292"/>
      <c r="S128" s="292"/>
      <c r="T128" s="292"/>
      <c r="U128" s="293"/>
      <c r="V128" s="294"/>
      <c r="W128" s="295"/>
      <c r="X128" s="295"/>
      <c r="Y128" s="295"/>
      <c r="Z128" s="295"/>
      <c r="AA128" s="295"/>
      <c r="AB128" s="295"/>
      <c r="AC128" s="295"/>
      <c r="AD128" s="296"/>
      <c r="AE128" s="292"/>
      <c r="AF128" s="297"/>
    </row>
    <row r="129" spans="2:32" outlineLevel="1" x14ac:dyDescent="0.25">
      <c r="B129" s="27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73">
        <f>IF(C125&gt;0,C125+1,IF(DATE(YEAR('Basic project data'!$C$5),MONTH('Basic project data'!$C$5),1)=D129,1,0))</f>
        <v>58</v>
      </c>
      <c r="D129" s="274">
        <f>DATE(YEAR(D125),MONTH(D125)+1,DAY(D125))</f>
        <v>46388</v>
      </c>
      <c r="E129" s="275"/>
      <c r="F129" s="299">
        <f t="shared" ref="F129:F140" si="45">215/12*E129</f>
        <v>0</v>
      </c>
      <c r="G129" s="300"/>
      <c r="H129" s="298"/>
      <c r="I129" s="299">
        <f t="shared" ref="I129:I140" si="46">215/12*H129</f>
        <v>0</v>
      </c>
      <c r="J129" s="300"/>
      <c r="O129" s="274">
        <f t="shared" si="40"/>
        <v>46388</v>
      </c>
      <c r="P129" s="278"/>
      <c r="Q129" s="278"/>
      <c r="R129" s="278"/>
      <c r="S129" s="278"/>
      <c r="T129" s="278"/>
      <c r="U129" s="278"/>
      <c r="V129" s="278"/>
      <c r="W129" s="278"/>
      <c r="X129" s="278"/>
      <c r="Y129" s="278"/>
      <c r="Z129" s="278"/>
      <c r="AA129" s="278"/>
      <c r="AB129" s="278"/>
      <c r="AC129" s="278"/>
      <c r="AD129" s="278"/>
      <c r="AE129" s="279">
        <f t="shared" ref="AE129:AE140" si="47">SUM(P129:AD129)</f>
        <v>0</v>
      </c>
      <c r="AF129" s="281"/>
    </row>
    <row r="130" spans="2:32" outlineLevel="1" x14ac:dyDescent="0.25">
      <c r="B130" s="27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73">
        <f>IF(C129&gt;0,C129+1,IF(DATE(YEAR('Basic project data'!$C$5),MONTH('Basic project data'!$C$5),1)=D130,1,0))</f>
        <v>59</v>
      </c>
      <c r="D130" s="274">
        <f t="shared" ref="D130:D140" si="48">DATE(YEAR(D129),MONTH(D129)+1,DAY(D129))</f>
        <v>46419</v>
      </c>
      <c r="E130" s="275"/>
      <c r="F130" s="193">
        <f t="shared" si="45"/>
        <v>0</v>
      </c>
      <c r="G130" s="277"/>
      <c r="H130" s="275"/>
      <c r="I130" s="193">
        <f t="shared" si="46"/>
        <v>0</v>
      </c>
      <c r="J130" s="277"/>
      <c r="O130" s="274">
        <f t="shared" si="40"/>
        <v>46419</v>
      </c>
      <c r="P130" s="278"/>
      <c r="Q130" s="278"/>
      <c r="R130" s="278"/>
      <c r="S130" s="278"/>
      <c r="T130" s="278"/>
      <c r="U130" s="278"/>
      <c r="V130" s="278"/>
      <c r="W130" s="278"/>
      <c r="X130" s="278"/>
      <c r="Y130" s="278"/>
      <c r="Z130" s="278"/>
      <c r="AA130" s="278"/>
      <c r="AB130" s="278"/>
      <c r="AC130" s="278"/>
      <c r="AD130" s="278"/>
      <c r="AE130" s="279">
        <f t="shared" si="47"/>
        <v>0</v>
      </c>
      <c r="AF130" s="281"/>
    </row>
    <row r="131" spans="2:32" outlineLevel="1" x14ac:dyDescent="0.25">
      <c r="B131" s="27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73">
        <f>IF(C130&gt;0,C130+1,IF(DATE(YEAR('Basic project data'!$C$5),MONTH('Basic project data'!$C$5),1)=D131,1,0))</f>
        <v>60</v>
      </c>
      <c r="D131" s="274">
        <f t="shared" si="48"/>
        <v>46447</v>
      </c>
      <c r="E131" s="275"/>
      <c r="F131" s="193">
        <f t="shared" si="45"/>
        <v>0</v>
      </c>
      <c r="G131" s="277"/>
      <c r="H131" s="275"/>
      <c r="I131" s="193">
        <f t="shared" si="46"/>
        <v>0</v>
      </c>
      <c r="J131" s="277"/>
      <c r="O131" s="274">
        <f t="shared" si="40"/>
        <v>46447</v>
      </c>
      <c r="P131" s="278"/>
      <c r="Q131" s="278"/>
      <c r="R131" s="278"/>
      <c r="S131" s="278"/>
      <c r="T131" s="278"/>
      <c r="U131" s="278"/>
      <c r="V131" s="278"/>
      <c r="W131" s="278"/>
      <c r="X131" s="278"/>
      <c r="Y131" s="278"/>
      <c r="Z131" s="278"/>
      <c r="AA131" s="278"/>
      <c r="AB131" s="278"/>
      <c r="AC131" s="278"/>
      <c r="AD131" s="278"/>
      <c r="AE131" s="279">
        <f t="shared" si="47"/>
        <v>0</v>
      </c>
      <c r="AF131" s="281"/>
    </row>
    <row r="132" spans="2:32" outlineLevel="1" x14ac:dyDescent="0.25">
      <c r="B132" s="27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73">
        <f>IF(C131&gt;0,C131+1,IF(DATE(YEAR('Basic project data'!$C$5),MONTH('Basic project data'!$C$5),1)=D132,1,0))</f>
        <v>61</v>
      </c>
      <c r="D132" s="274">
        <f t="shared" si="48"/>
        <v>46478</v>
      </c>
      <c r="E132" s="275"/>
      <c r="F132" s="193">
        <f t="shared" si="45"/>
        <v>0</v>
      </c>
      <c r="G132" s="277"/>
      <c r="H132" s="275"/>
      <c r="I132" s="193">
        <f t="shared" si="46"/>
        <v>0</v>
      </c>
      <c r="J132" s="277"/>
      <c r="O132" s="274">
        <f t="shared" si="40"/>
        <v>46478</v>
      </c>
      <c r="P132" s="278"/>
      <c r="Q132" s="278"/>
      <c r="R132" s="278"/>
      <c r="S132" s="278"/>
      <c r="T132" s="278"/>
      <c r="U132" s="278"/>
      <c r="V132" s="278"/>
      <c r="W132" s="278"/>
      <c r="X132" s="278"/>
      <c r="Y132" s="278"/>
      <c r="Z132" s="278"/>
      <c r="AA132" s="278"/>
      <c r="AB132" s="278"/>
      <c r="AC132" s="278"/>
      <c r="AD132" s="278"/>
      <c r="AE132" s="279">
        <f t="shared" si="47"/>
        <v>0</v>
      </c>
      <c r="AF132" s="281"/>
    </row>
    <row r="133" spans="2:32" outlineLevel="1" x14ac:dyDescent="0.25">
      <c r="B133" s="27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73">
        <f>IF(C132&gt;0,C132+1,IF(DATE(YEAR('Basic project data'!$C$5),MONTH('Basic project data'!$C$5),1)=D133,1,0))</f>
        <v>62</v>
      </c>
      <c r="D133" s="274">
        <f t="shared" si="48"/>
        <v>46508</v>
      </c>
      <c r="E133" s="275"/>
      <c r="F133" s="193">
        <f t="shared" si="45"/>
        <v>0</v>
      </c>
      <c r="G133" s="277"/>
      <c r="H133" s="275"/>
      <c r="I133" s="193">
        <f t="shared" si="46"/>
        <v>0</v>
      </c>
      <c r="J133" s="277"/>
      <c r="O133" s="274">
        <f t="shared" si="40"/>
        <v>46508</v>
      </c>
      <c r="P133" s="278"/>
      <c r="Q133" s="278"/>
      <c r="R133" s="278"/>
      <c r="S133" s="278"/>
      <c r="T133" s="278"/>
      <c r="U133" s="278"/>
      <c r="V133" s="278"/>
      <c r="W133" s="278"/>
      <c r="X133" s="278"/>
      <c r="Y133" s="278"/>
      <c r="Z133" s="278"/>
      <c r="AA133" s="278"/>
      <c r="AB133" s="278"/>
      <c r="AC133" s="278"/>
      <c r="AD133" s="278"/>
      <c r="AE133" s="279">
        <f t="shared" si="47"/>
        <v>0</v>
      </c>
      <c r="AF133" s="281"/>
    </row>
    <row r="134" spans="2:32" outlineLevel="1" x14ac:dyDescent="0.25">
      <c r="B134" s="27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73">
        <f>IF(C133&gt;0,C133+1,IF(DATE(YEAR('Basic project data'!$C$5),MONTH('Basic project data'!$C$5),1)=D134,1,0))</f>
        <v>63</v>
      </c>
      <c r="D134" s="274">
        <f t="shared" si="48"/>
        <v>46539</v>
      </c>
      <c r="E134" s="275"/>
      <c r="F134" s="193">
        <f t="shared" si="45"/>
        <v>0</v>
      </c>
      <c r="G134" s="277"/>
      <c r="H134" s="275"/>
      <c r="I134" s="193">
        <f t="shared" si="46"/>
        <v>0</v>
      </c>
      <c r="J134" s="277"/>
      <c r="O134" s="274">
        <f t="shared" si="40"/>
        <v>46539</v>
      </c>
      <c r="P134" s="278"/>
      <c r="Q134" s="278"/>
      <c r="R134" s="278"/>
      <c r="S134" s="278"/>
      <c r="T134" s="278"/>
      <c r="U134" s="278"/>
      <c r="V134" s="278"/>
      <c r="W134" s="278"/>
      <c r="X134" s="278"/>
      <c r="Y134" s="278"/>
      <c r="Z134" s="278"/>
      <c r="AA134" s="278"/>
      <c r="AB134" s="278"/>
      <c r="AC134" s="278"/>
      <c r="AD134" s="278"/>
      <c r="AE134" s="279">
        <f t="shared" si="47"/>
        <v>0</v>
      </c>
      <c r="AF134" s="281"/>
    </row>
    <row r="135" spans="2:32" outlineLevel="1" x14ac:dyDescent="0.25">
      <c r="B135" s="27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73">
        <f>IF(C134&gt;0,C134+1,IF(DATE(YEAR('Basic project data'!$C$5),MONTH('Basic project data'!$C$5),1)=D135,1,0))</f>
        <v>64</v>
      </c>
      <c r="D135" s="274">
        <f t="shared" si="48"/>
        <v>46569</v>
      </c>
      <c r="E135" s="275"/>
      <c r="F135" s="193">
        <f t="shared" si="45"/>
        <v>0</v>
      </c>
      <c r="G135" s="277"/>
      <c r="H135" s="275"/>
      <c r="I135" s="193">
        <f t="shared" si="46"/>
        <v>0</v>
      </c>
      <c r="J135" s="277"/>
      <c r="O135" s="274">
        <f t="shared" si="40"/>
        <v>46569</v>
      </c>
      <c r="P135" s="278"/>
      <c r="Q135" s="278"/>
      <c r="R135" s="278"/>
      <c r="S135" s="278"/>
      <c r="T135" s="278"/>
      <c r="U135" s="278"/>
      <c r="V135" s="278"/>
      <c r="W135" s="278"/>
      <c r="X135" s="278"/>
      <c r="Y135" s="278"/>
      <c r="Z135" s="278"/>
      <c r="AA135" s="278"/>
      <c r="AB135" s="278"/>
      <c r="AC135" s="278"/>
      <c r="AD135" s="278"/>
      <c r="AE135" s="279">
        <f t="shared" si="47"/>
        <v>0</v>
      </c>
      <c r="AF135" s="281"/>
    </row>
    <row r="136" spans="2:32" outlineLevel="1" x14ac:dyDescent="0.25">
      <c r="B136" s="27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73">
        <f>IF(C135&gt;0,C135+1,IF(DATE(YEAR('Basic project data'!$C$5),MONTH('Basic project data'!$C$5),1)=D136,1,0))</f>
        <v>65</v>
      </c>
      <c r="D136" s="274">
        <f t="shared" si="48"/>
        <v>46600</v>
      </c>
      <c r="E136" s="275"/>
      <c r="F136" s="193">
        <f t="shared" si="45"/>
        <v>0</v>
      </c>
      <c r="G136" s="277"/>
      <c r="H136" s="275"/>
      <c r="I136" s="193">
        <f t="shared" si="46"/>
        <v>0</v>
      </c>
      <c r="J136" s="277"/>
      <c r="O136" s="274">
        <f t="shared" si="40"/>
        <v>46600</v>
      </c>
      <c r="P136" s="278"/>
      <c r="Q136" s="278"/>
      <c r="R136" s="278"/>
      <c r="S136" s="278"/>
      <c r="T136" s="278"/>
      <c r="U136" s="278"/>
      <c r="V136" s="278"/>
      <c r="W136" s="278"/>
      <c r="X136" s="278"/>
      <c r="Y136" s="278"/>
      <c r="Z136" s="278"/>
      <c r="AA136" s="278"/>
      <c r="AB136" s="278"/>
      <c r="AC136" s="278"/>
      <c r="AD136" s="278"/>
      <c r="AE136" s="279">
        <f t="shared" si="47"/>
        <v>0</v>
      </c>
      <c r="AF136" s="281"/>
    </row>
    <row r="137" spans="2:32" outlineLevel="1" x14ac:dyDescent="0.25">
      <c r="B137" s="27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73">
        <f>IF(C136&gt;0,C136+1,IF(DATE(YEAR('Basic project data'!$C$5),MONTH('Basic project data'!$C$5),1)=D137,1,0))</f>
        <v>66</v>
      </c>
      <c r="D137" s="274">
        <f t="shared" si="48"/>
        <v>46631</v>
      </c>
      <c r="E137" s="275"/>
      <c r="F137" s="193">
        <f t="shared" si="45"/>
        <v>0</v>
      </c>
      <c r="G137" s="277"/>
      <c r="H137" s="275"/>
      <c r="I137" s="193">
        <f t="shared" si="46"/>
        <v>0</v>
      </c>
      <c r="J137" s="277"/>
      <c r="O137" s="274">
        <f t="shared" si="40"/>
        <v>46631</v>
      </c>
      <c r="P137" s="278"/>
      <c r="Q137" s="278"/>
      <c r="R137" s="278"/>
      <c r="S137" s="278"/>
      <c r="T137" s="278"/>
      <c r="U137" s="278"/>
      <c r="V137" s="278"/>
      <c r="W137" s="278"/>
      <c r="X137" s="278"/>
      <c r="Y137" s="278"/>
      <c r="Z137" s="278"/>
      <c r="AA137" s="278"/>
      <c r="AB137" s="278"/>
      <c r="AC137" s="278"/>
      <c r="AD137" s="278"/>
      <c r="AE137" s="279">
        <f t="shared" si="47"/>
        <v>0</v>
      </c>
      <c r="AF137" s="281"/>
    </row>
    <row r="138" spans="2:32" outlineLevel="1" x14ac:dyDescent="0.25">
      <c r="B138" s="27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73">
        <f>IF(C137&gt;0,C137+1,IF(DATE(YEAR('Basic project data'!$C$5),MONTH('Basic project data'!$C$5),1)=D138,1,0))</f>
        <v>67</v>
      </c>
      <c r="D138" s="274">
        <f t="shared" si="48"/>
        <v>46661</v>
      </c>
      <c r="E138" s="275"/>
      <c r="F138" s="193">
        <f t="shared" si="45"/>
        <v>0</v>
      </c>
      <c r="G138" s="277"/>
      <c r="H138" s="275"/>
      <c r="I138" s="193">
        <f t="shared" si="46"/>
        <v>0</v>
      </c>
      <c r="J138" s="277"/>
      <c r="O138" s="274">
        <f t="shared" si="40"/>
        <v>46661</v>
      </c>
      <c r="P138" s="278"/>
      <c r="Q138" s="278"/>
      <c r="R138" s="278"/>
      <c r="S138" s="278"/>
      <c r="T138" s="278"/>
      <c r="U138" s="278"/>
      <c r="V138" s="278"/>
      <c r="W138" s="278"/>
      <c r="X138" s="278"/>
      <c r="Y138" s="278"/>
      <c r="Z138" s="278"/>
      <c r="AA138" s="278"/>
      <c r="AB138" s="278"/>
      <c r="AC138" s="278"/>
      <c r="AD138" s="278"/>
      <c r="AE138" s="279">
        <f t="shared" si="47"/>
        <v>0</v>
      </c>
      <c r="AF138" s="281"/>
    </row>
    <row r="139" spans="2:32" outlineLevel="1" x14ac:dyDescent="0.25">
      <c r="B139" s="27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73">
        <f>IF(C138&gt;0,C138+1,IF(DATE(YEAR('Basic project data'!$C$5),MONTH('Basic project data'!$C$5),1)=D139,1,0))</f>
        <v>68</v>
      </c>
      <c r="D139" s="274">
        <f t="shared" si="48"/>
        <v>46692</v>
      </c>
      <c r="E139" s="275"/>
      <c r="F139" s="193">
        <f t="shared" si="45"/>
        <v>0</v>
      </c>
      <c r="G139" s="277"/>
      <c r="H139" s="275"/>
      <c r="I139" s="193">
        <f t="shared" si="46"/>
        <v>0</v>
      </c>
      <c r="J139" s="277"/>
      <c r="O139" s="274">
        <f t="shared" si="40"/>
        <v>46692</v>
      </c>
      <c r="P139" s="278"/>
      <c r="Q139" s="278"/>
      <c r="R139" s="278"/>
      <c r="S139" s="278"/>
      <c r="T139" s="278"/>
      <c r="U139" s="278"/>
      <c r="V139" s="278"/>
      <c r="W139" s="278"/>
      <c r="X139" s="278"/>
      <c r="Y139" s="278"/>
      <c r="Z139" s="278"/>
      <c r="AA139" s="278"/>
      <c r="AB139" s="278"/>
      <c r="AC139" s="278"/>
      <c r="AD139" s="278"/>
      <c r="AE139" s="279">
        <f t="shared" si="47"/>
        <v>0</v>
      </c>
      <c r="AF139" s="281"/>
    </row>
    <row r="140" spans="2:32" outlineLevel="1" x14ac:dyDescent="0.25">
      <c r="B140" s="27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73">
        <f>IF(C139&gt;0,C139+1,IF(DATE(YEAR('Basic project data'!$C$5),MONTH('Basic project data'!$C$5),1)=D140,1,0))</f>
        <v>69</v>
      </c>
      <c r="D140" s="274">
        <f t="shared" si="48"/>
        <v>46722</v>
      </c>
      <c r="E140" s="275"/>
      <c r="F140" s="193">
        <f t="shared" si="45"/>
        <v>0</v>
      </c>
      <c r="G140" s="277"/>
      <c r="H140" s="275"/>
      <c r="I140" s="193">
        <f t="shared" si="46"/>
        <v>0</v>
      </c>
      <c r="J140" s="277"/>
      <c r="O140" s="274">
        <f t="shared" si="40"/>
        <v>46722</v>
      </c>
      <c r="P140" s="278"/>
      <c r="Q140" s="278"/>
      <c r="R140" s="278"/>
      <c r="S140" s="278"/>
      <c r="T140" s="278"/>
      <c r="U140" s="278"/>
      <c r="V140" s="278"/>
      <c r="W140" s="278"/>
      <c r="X140" s="278"/>
      <c r="Y140" s="278"/>
      <c r="Z140" s="278"/>
      <c r="AA140" s="278"/>
      <c r="AB140" s="278"/>
      <c r="AC140" s="278"/>
      <c r="AD140" s="278"/>
      <c r="AE140" s="279">
        <f t="shared" si="47"/>
        <v>0</v>
      </c>
      <c r="AF140" s="281"/>
    </row>
    <row r="141" spans="2:32" x14ac:dyDescent="0.25">
      <c r="B141" s="282"/>
      <c r="C141" s="283"/>
      <c r="D141" s="284">
        <f>D140</f>
        <v>46722</v>
      </c>
      <c r="E141" s="285"/>
      <c r="F141" s="286">
        <f>SUM(F129:F140)</f>
        <v>0</v>
      </c>
      <c r="G141" s="287">
        <f>SUM(G129:G140)</f>
        <v>0</v>
      </c>
      <c r="H141" s="288"/>
      <c r="I141" s="286">
        <f>SUM(I129:I140)</f>
        <v>0</v>
      </c>
      <c r="J141" s="287">
        <f>SUM(J129:J140)</f>
        <v>0</v>
      </c>
      <c r="O141" s="284">
        <f t="shared" si="40"/>
        <v>46722</v>
      </c>
      <c r="P141" s="290">
        <f>SUM(P129:P140)</f>
        <v>0</v>
      </c>
      <c r="Q141" s="290">
        <f>SUM(Q129:Q140)</f>
        <v>0</v>
      </c>
      <c r="R141" s="290">
        <f>SUM(R129:R140)</f>
        <v>0</v>
      </c>
      <c r="S141" s="290">
        <f>SUM(S129:S140)</f>
        <v>0</v>
      </c>
      <c r="T141" s="290">
        <f>SUM(T129:T140)</f>
        <v>0</v>
      </c>
      <c r="U141" s="290">
        <f t="shared" ref="U141:AD141" si="49">SUM(U129:U140)</f>
        <v>0</v>
      </c>
      <c r="V141" s="290">
        <f t="shared" si="49"/>
        <v>0</v>
      </c>
      <c r="W141" s="290">
        <f t="shared" si="49"/>
        <v>0</v>
      </c>
      <c r="X141" s="290">
        <f t="shared" si="49"/>
        <v>0</v>
      </c>
      <c r="Y141" s="290">
        <f t="shared" si="49"/>
        <v>0</v>
      </c>
      <c r="Z141" s="290">
        <f t="shared" si="49"/>
        <v>0</v>
      </c>
      <c r="AA141" s="290">
        <f t="shared" si="49"/>
        <v>0</v>
      </c>
      <c r="AB141" s="290">
        <f t="shared" si="49"/>
        <v>0</v>
      </c>
      <c r="AC141" s="290">
        <f t="shared" si="49"/>
        <v>0</v>
      </c>
      <c r="AD141" s="290">
        <f t="shared" si="49"/>
        <v>0</v>
      </c>
      <c r="AE141" s="290">
        <f>SUM(AE129:AE140)</f>
        <v>0</v>
      </c>
      <c r="AF141" s="281"/>
    </row>
    <row r="142" spans="2:32" ht="28.5" customHeight="1" x14ac:dyDescent="0.25">
      <c r="B142" s="18"/>
      <c r="C142" s="18"/>
      <c r="E142" s="280"/>
      <c r="F142" s="280"/>
      <c r="H142" s="280"/>
      <c r="I142" s="280"/>
      <c r="P142" s="289">
        <f t="shared" ref="P142:AE142" si="50">IFERROR(P141/$H$2,0)</f>
        <v>0</v>
      </c>
      <c r="Q142" s="289">
        <f t="shared" si="50"/>
        <v>0</v>
      </c>
      <c r="R142" s="289">
        <f t="shared" si="50"/>
        <v>0</v>
      </c>
      <c r="S142" s="289">
        <f t="shared" si="50"/>
        <v>0</v>
      </c>
      <c r="T142" s="289">
        <f t="shared" si="50"/>
        <v>0</v>
      </c>
      <c r="U142" s="289">
        <f t="shared" si="50"/>
        <v>0</v>
      </c>
      <c r="V142" s="289">
        <f t="shared" si="50"/>
        <v>0</v>
      </c>
      <c r="W142" s="289">
        <f t="shared" si="50"/>
        <v>0</v>
      </c>
      <c r="X142" s="289">
        <f t="shared" si="50"/>
        <v>0</v>
      </c>
      <c r="Y142" s="289">
        <f t="shared" si="50"/>
        <v>0</v>
      </c>
      <c r="Z142" s="289">
        <f t="shared" si="50"/>
        <v>0</v>
      </c>
      <c r="AA142" s="289">
        <f t="shared" si="50"/>
        <v>0</v>
      </c>
      <c r="AB142" s="289">
        <f t="shared" si="50"/>
        <v>0</v>
      </c>
      <c r="AC142" s="289">
        <f t="shared" si="50"/>
        <v>0</v>
      </c>
      <c r="AD142" s="289">
        <f t="shared" si="50"/>
        <v>0</v>
      </c>
      <c r="AE142" s="289">
        <f t="shared" si="50"/>
        <v>0</v>
      </c>
      <c r="AF142" s="291" t="s">
        <v>326</v>
      </c>
    </row>
    <row r="143" spans="2:32" x14ac:dyDescent="0.25">
      <c r="B143" s="18"/>
      <c r="C143" s="18"/>
      <c r="E143" s="280"/>
      <c r="F143" s="280"/>
      <c r="H143" s="280"/>
      <c r="I143" s="280"/>
      <c r="P143" s="292"/>
      <c r="Q143" s="292"/>
      <c r="R143" s="292"/>
      <c r="S143" s="292"/>
      <c r="T143" s="292"/>
      <c r="U143" s="293"/>
      <c r="V143" s="294"/>
      <c r="W143" s="295"/>
      <c r="X143" s="295"/>
      <c r="Y143" s="295"/>
      <c r="Z143" s="295"/>
      <c r="AA143" s="295"/>
      <c r="AB143" s="295"/>
      <c r="AC143" s="295"/>
      <c r="AD143" s="296"/>
      <c r="AE143" s="292"/>
      <c r="AF143" s="297"/>
    </row>
    <row r="144" spans="2:32" outlineLevel="1" x14ac:dyDescent="0.25">
      <c r="B144" s="27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73">
        <f>IF(C140&gt;0,C140+1,IF(DATE(YEAR('Basic project data'!$C$5),MONTH('Basic project data'!$C$5),1)=D144,1,0))</f>
        <v>70</v>
      </c>
      <c r="D144" s="274">
        <f>DATE(YEAR(D140),MONTH(D140)+1,DAY(D140))</f>
        <v>46753</v>
      </c>
      <c r="E144" s="298"/>
      <c r="F144" s="299">
        <f t="shared" ref="F144:F155" si="51">215/12*E144</f>
        <v>0</v>
      </c>
      <c r="G144" s="302"/>
      <c r="H144" s="298"/>
      <c r="I144" s="299">
        <f t="shared" ref="I144:I155" si="52">215/12*H144</f>
        <v>0</v>
      </c>
      <c r="J144" s="300"/>
      <c r="O144" s="274">
        <f t="shared" si="40"/>
        <v>46753</v>
      </c>
      <c r="P144" s="278"/>
      <c r="Q144" s="278"/>
      <c r="R144" s="278"/>
      <c r="S144" s="278"/>
      <c r="T144" s="278"/>
      <c r="U144" s="278"/>
      <c r="V144" s="278"/>
      <c r="W144" s="278"/>
      <c r="X144" s="278"/>
      <c r="Y144" s="278"/>
      <c r="Z144" s="278"/>
      <c r="AA144" s="278"/>
      <c r="AB144" s="278"/>
      <c r="AC144" s="278"/>
      <c r="AD144" s="278"/>
      <c r="AE144" s="279">
        <f t="shared" ref="AE144:AE155" si="53">SUM(P144:AD144)</f>
        <v>0</v>
      </c>
      <c r="AF144" s="281"/>
    </row>
    <row r="145" spans="1:32" outlineLevel="1" x14ac:dyDescent="0.25">
      <c r="B145" s="27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73">
        <f>IF(C144&gt;0,C144+1,IF(DATE(YEAR('Basic project data'!$C$5),MONTH('Basic project data'!$C$5),1)=D145,1,0))</f>
        <v>71</v>
      </c>
      <c r="D145" s="274">
        <f t="shared" ref="D145:D155" si="54">DATE(YEAR(D144),MONTH(D144)+1,DAY(D144))</f>
        <v>46784</v>
      </c>
      <c r="E145" s="275"/>
      <c r="F145" s="193">
        <f t="shared" si="51"/>
        <v>0</v>
      </c>
      <c r="G145" s="276"/>
      <c r="H145" s="275"/>
      <c r="I145" s="193">
        <f t="shared" si="52"/>
        <v>0</v>
      </c>
      <c r="J145" s="277"/>
      <c r="O145" s="274">
        <f t="shared" si="40"/>
        <v>46784</v>
      </c>
      <c r="P145" s="278"/>
      <c r="Q145" s="278"/>
      <c r="R145" s="278"/>
      <c r="S145" s="278"/>
      <c r="T145" s="278"/>
      <c r="U145" s="278"/>
      <c r="V145" s="278"/>
      <c r="W145" s="278"/>
      <c r="X145" s="278"/>
      <c r="Y145" s="278"/>
      <c r="Z145" s="278"/>
      <c r="AA145" s="278"/>
      <c r="AB145" s="278"/>
      <c r="AC145" s="278"/>
      <c r="AD145" s="278"/>
      <c r="AE145" s="279">
        <f t="shared" si="53"/>
        <v>0</v>
      </c>
      <c r="AF145" s="281"/>
    </row>
    <row r="146" spans="1:32" outlineLevel="1" x14ac:dyDescent="0.25">
      <c r="B146" s="27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73">
        <f>IF(C145&gt;0,C145+1,IF(DATE(YEAR('Basic project data'!$C$5),MONTH('Basic project data'!$C$5),1)=D146,1,0))</f>
        <v>72</v>
      </c>
      <c r="D146" s="274">
        <f t="shared" si="54"/>
        <v>46813</v>
      </c>
      <c r="E146" s="275"/>
      <c r="F146" s="193">
        <f t="shared" si="51"/>
        <v>0</v>
      </c>
      <c r="G146" s="276"/>
      <c r="H146" s="275"/>
      <c r="I146" s="193">
        <f t="shared" si="52"/>
        <v>0</v>
      </c>
      <c r="J146" s="277"/>
      <c r="O146" s="274">
        <f t="shared" si="40"/>
        <v>46813</v>
      </c>
      <c r="P146" s="278"/>
      <c r="Q146" s="278"/>
      <c r="R146" s="278"/>
      <c r="S146" s="278"/>
      <c r="T146" s="278"/>
      <c r="U146" s="278"/>
      <c r="V146" s="278"/>
      <c r="W146" s="278"/>
      <c r="X146" s="278"/>
      <c r="Y146" s="278"/>
      <c r="Z146" s="278"/>
      <c r="AA146" s="278"/>
      <c r="AB146" s="278"/>
      <c r="AC146" s="278"/>
      <c r="AD146" s="278"/>
      <c r="AE146" s="279">
        <f t="shared" si="53"/>
        <v>0</v>
      </c>
      <c r="AF146" s="281"/>
    </row>
    <row r="147" spans="1:32" outlineLevel="1" x14ac:dyDescent="0.25">
      <c r="B147" s="27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73">
        <f>IF(C146&gt;0,C146+1,IF(DATE(YEAR('Basic project data'!$C$5),MONTH('Basic project data'!$C$5),1)=D147,1,0))</f>
        <v>73</v>
      </c>
      <c r="D147" s="274">
        <f t="shared" si="54"/>
        <v>46844</v>
      </c>
      <c r="E147" s="275"/>
      <c r="F147" s="193">
        <f t="shared" si="51"/>
        <v>0</v>
      </c>
      <c r="G147" s="276"/>
      <c r="H147" s="275"/>
      <c r="I147" s="193">
        <f t="shared" si="52"/>
        <v>0</v>
      </c>
      <c r="J147" s="277"/>
      <c r="O147" s="274">
        <f t="shared" si="40"/>
        <v>46844</v>
      </c>
      <c r="P147" s="278"/>
      <c r="Q147" s="278"/>
      <c r="R147" s="278"/>
      <c r="S147" s="278"/>
      <c r="T147" s="278"/>
      <c r="U147" s="278"/>
      <c r="V147" s="278"/>
      <c r="W147" s="278"/>
      <c r="X147" s="278"/>
      <c r="Y147" s="278"/>
      <c r="Z147" s="278"/>
      <c r="AA147" s="278"/>
      <c r="AB147" s="278"/>
      <c r="AC147" s="278"/>
      <c r="AD147" s="278"/>
      <c r="AE147" s="279">
        <f t="shared" si="53"/>
        <v>0</v>
      </c>
      <c r="AF147" s="281"/>
    </row>
    <row r="148" spans="1:32" outlineLevel="1" x14ac:dyDescent="0.25">
      <c r="B148" s="27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73">
        <f>IF(C147&gt;0,C147+1,IF(DATE(YEAR('Basic project data'!$C$5),MONTH('Basic project data'!$C$5),1)=D148,1,0))</f>
        <v>74</v>
      </c>
      <c r="D148" s="274">
        <f t="shared" si="54"/>
        <v>46874</v>
      </c>
      <c r="E148" s="275"/>
      <c r="F148" s="193">
        <f t="shared" si="51"/>
        <v>0</v>
      </c>
      <c r="G148" s="276"/>
      <c r="H148" s="275"/>
      <c r="I148" s="193">
        <f t="shared" si="52"/>
        <v>0</v>
      </c>
      <c r="J148" s="277"/>
      <c r="O148" s="274">
        <f t="shared" si="40"/>
        <v>46874</v>
      </c>
      <c r="P148" s="278"/>
      <c r="Q148" s="278"/>
      <c r="R148" s="278"/>
      <c r="S148" s="278"/>
      <c r="T148" s="278"/>
      <c r="U148" s="278"/>
      <c r="V148" s="278"/>
      <c r="W148" s="278"/>
      <c r="X148" s="278"/>
      <c r="Y148" s="278"/>
      <c r="Z148" s="278"/>
      <c r="AA148" s="278"/>
      <c r="AB148" s="278"/>
      <c r="AC148" s="278"/>
      <c r="AD148" s="278"/>
      <c r="AE148" s="279">
        <f t="shared" si="53"/>
        <v>0</v>
      </c>
      <c r="AF148" s="281"/>
    </row>
    <row r="149" spans="1:32" outlineLevel="1" x14ac:dyDescent="0.25">
      <c r="B149" s="27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73">
        <f>IF(C148&gt;0,C148+1,IF(DATE(YEAR('Basic project data'!$C$5),MONTH('Basic project data'!$C$5),1)=D149,1,0))</f>
        <v>75</v>
      </c>
      <c r="D149" s="274">
        <f t="shared" si="54"/>
        <v>46905</v>
      </c>
      <c r="E149" s="275"/>
      <c r="F149" s="193">
        <f t="shared" si="51"/>
        <v>0</v>
      </c>
      <c r="G149" s="276"/>
      <c r="H149" s="275"/>
      <c r="I149" s="193">
        <f t="shared" si="52"/>
        <v>0</v>
      </c>
      <c r="J149" s="277"/>
      <c r="O149" s="274">
        <f t="shared" si="40"/>
        <v>46905</v>
      </c>
      <c r="P149" s="278"/>
      <c r="Q149" s="278"/>
      <c r="R149" s="278"/>
      <c r="S149" s="278"/>
      <c r="T149" s="278"/>
      <c r="U149" s="278"/>
      <c r="V149" s="278"/>
      <c r="W149" s="278"/>
      <c r="X149" s="278"/>
      <c r="Y149" s="278"/>
      <c r="Z149" s="278"/>
      <c r="AA149" s="278"/>
      <c r="AB149" s="278"/>
      <c r="AC149" s="278"/>
      <c r="AD149" s="278"/>
      <c r="AE149" s="279">
        <f t="shared" si="53"/>
        <v>0</v>
      </c>
      <c r="AF149" s="281"/>
    </row>
    <row r="150" spans="1:32" outlineLevel="1" x14ac:dyDescent="0.25">
      <c r="B150" s="27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73">
        <f>IF(C149&gt;0,C149+1,IF(DATE(YEAR('Basic project data'!$C$5),MONTH('Basic project data'!$C$5),1)=D150,1,0))</f>
        <v>76</v>
      </c>
      <c r="D150" s="274">
        <f t="shared" si="54"/>
        <v>46935</v>
      </c>
      <c r="E150" s="275"/>
      <c r="F150" s="193">
        <f t="shared" si="51"/>
        <v>0</v>
      </c>
      <c r="G150" s="276"/>
      <c r="H150" s="275"/>
      <c r="I150" s="193">
        <f t="shared" si="52"/>
        <v>0</v>
      </c>
      <c r="J150" s="277"/>
      <c r="O150" s="274">
        <f t="shared" si="40"/>
        <v>46935</v>
      </c>
      <c r="P150" s="278"/>
      <c r="Q150" s="278"/>
      <c r="R150" s="278"/>
      <c r="S150" s="278"/>
      <c r="T150" s="278"/>
      <c r="U150" s="278"/>
      <c r="V150" s="278"/>
      <c r="W150" s="278"/>
      <c r="X150" s="278"/>
      <c r="Y150" s="278"/>
      <c r="Z150" s="278"/>
      <c r="AA150" s="278"/>
      <c r="AB150" s="278"/>
      <c r="AC150" s="278"/>
      <c r="AD150" s="278"/>
      <c r="AE150" s="279">
        <f t="shared" si="53"/>
        <v>0</v>
      </c>
      <c r="AF150" s="281"/>
    </row>
    <row r="151" spans="1:32" outlineLevel="1" x14ac:dyDescent="0.25">
      <c r="B151" s="27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73">
        <f>IF(C150&gt;0,C150+1,IF(DATE(YEAR('Basic project data'!$C$5),MONTH('Basic project data'!$C$5),1)=D151,1,0))</f>
        <v>77</v>
      </c>
      <c r="D151" s="274">
        <f t="shared" si="54"/>
        <v>46966</v>
      </c>
      <c r="E151" s="275"/>
      <c r="F151" s="193">
        <f t="shared" si="51"/>
        <v>0</v>
      </c>
      <c r="G151" s="276"/>
      <c r="H151" s="275"/>
      <c r="I151" s="193">
        <f t="shared" si="52"/>
        <v>0</v>
      </c>
      <c r="J151" s="277"/>
      <c r="O151" s="274">
        <f t="shared" si="40"/>
        <v>46966</v>
      </c>
      <c r="P151" s="278"/>
      <c r="Q151" s="278"/>
      <c r="R151" s="278"/>
      <c r="S151" s="278"/>
      <c r="T151" s="278"/>
      <c r="U151" s="278"/>
      <c r="V151" s="278"/>
      <c r="W151" s="278"/>
      <c r="X151" s="278"/>
      <c r="Y151" s="278"/>
      <c r="Z151" s="278"/>
      <c r="AA151" s="278"/>
      <c r="AB151" s="278"/>
      <c r="AC151" s="278"/>
      <c r="AD151" s="278"/>
      <c r="AE151" s="279">
        <f t="shared" si="53"/>
        <v>0</v>
      </c>
      <c r="AF151" s="281"/>
    </row>
    <row r="152" spans="1:32" outlineLevel="1" x14ac:dyDescent="0.25">
      <c r="B152" s="27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73">
        <f>IF(C151&gt;0,C151+1,IF(DATE(YEAR('Basic project data'!$C$5),MONTH('Basic project data'!$C$5),1)=D152,1,0))</f>
        <v>78</v>
      </c>
      <c r="D152" s="274">
        <f t="shared" si="54"/>
        <v>46997</v>
      </c>
      <c r="E152" s="275"/>
      <c r="F152" s="193">
        <f t="shared" si="51"/>
        <v>0</v>
      </c>
      <c r="G152" s="276"/>
      <c r="H152" s="275"/>
      <c r="I152" s="193">
        <f t="shared" si="52"/>
        <v>0</v>
      </c>
      <c r="J152" s="277"/>
      <c r="O152" s="274">
        <f t="shared" si="40"/>
        <v>46997</v>
      </c>
      <c r="P152" s="278"/>
      <c r="Q152" s="278"/>
      <c r="R152" s="278"/>
      <c r="S152" s="278"/>
      <c r="T152" s="278"/>
      <c r="U152" s="278"/>
      <c r="V152" s="278"/>
      <c r="W152" s="278"/>
      <c r="X152" s="278"/>
      <c r="Y152" s="278"/>
      <c r="Z152" s="278"/>
      <c r="AA152" s="278"/>
      <c r="AB152" s="278"/>
      <c r="AC152" s="278"/>
      <c r="AD152" s="278"/>
      <c r="AE152" s="279">
        <f t="shared" si="53"/>
        <v>0</v>
      </c>
      <c r="AF152" s="281"/>
    </row>
    <row r="153" spans="1:32" outlineLevel="1" x14ac:dyDescent="0.25">
      <c r="B153" s="27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73">
        <f>IF(C152&gt;0,C152+1,IF(DATE(YEAR('Basic project data'!$C$5),MONTH('Basic project data'!$C$5),1)=D153,1,0))</f>
        <v>79</v>
      </c>
      <c r="D153" s="274">
        <f t="shared" si="54"/>
        <v>47027</v>
      </c>
      <c r="E153" s="275"/>
      <c r="F153" s="193">
        <f t="shared" si="51"/>
        <v>0</v>
      </c>
      <c r="G153" s="276"/>
      <c r="H153" s="275"/>
      <c r="I153" s="193">
        <f t="shared" si="52"/>
        <v>0</v>
      </c>
      <c r="J153" s="277"/>
      <c r="O153" s="274">
        <f t="shared" si="40"/>
        <v>47027</v>
      </c>
      <c r="P153" s="278"/>
      <c r="Q153" s="278"/>
      <c r="R153" s="278"/>
      <c r="S153" s="278"/>
      <c r="T153" s="278"/>
      <c r="U153" s="278"/>
      <c r="V153" s="278"/>
      <c r="W153" s="278"/>
      <c r="X153" s="278"/>
      <c r="Y153" s="278"/>
      <c r="Z153" s="278"/>
      <c r="AA153" s="278"/>
      <c r="AB153" s="278"/>
      <c r="AC153" s="278"/>
      <c r="AD153" s="278"/>
      <c r="AE153" s="279">
        <f t="shared" si="53"/>
        <v>0</v>
      </c>
      <c r="AF153" s="281"/>
    </row>
    <row r="154" spans="1:32" outlineLevel="1" x14ac:dyDescent="0.25">
      <c r="B154" s="27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73">
        <f>IF(C153&gt;0,C153+1,IF(DATE(YEAR('Basic project data'!$C$5),MONTH('Basic project data'!$C$5),1)=D154,1,0))</f>
        <v>80</v>
      </c>
      <c r="D154" s="274">
        <f t="shared" si="54"/>
        <v>47058</v>
      </c>
      <c r="E154" s="275"/>
      <c r="F154" s="193">
        <f t="shared" si="51"/>
        <v>0</v>
      </c>
      <c r="G154" s="276"/>
      <c r="H154" s="275"/>
      <c r="I154" s="193">
        <f t="shared" si="52"/>
        <v>0</v>
      </c>
      <c r="J154" s="277"/>
      <c r="O154" s="274">
        <f t="shared" si="40"/>
        <v>47058</v>
      </c>
      <c r="P154" s="278"/>
      <c r="Q154" s="278"/>
      <c r="R154" s="278"/>
      <c r="S154" s="278"/>
      <c r="T154" s="278"/>
      <c r="U154" s="278"/>
      <c r="V154" s="278"/>
      <c r="W154" s="278"/>
      <c r="X154" s="278"/>
      <c r="Y154" s="278"/>
      <c r="Z154" s="278"/>
      <c r="AA154" s="278"/>
      <c r="AB154" s="278"/>
      <c r="AC154" s="278"/>
      <c r="AD154" s="278"/>
      <c r="AE154" s="279">
        <f t="shared" si="53"/>
        <v>0</v>
      </c>
      <c r="AF154" s="281"/>
    </row>
    <row r="155" spans="1:32" outlineLevel="1" x14ac:dyDescent="0.25">
      <c r="B155" s="27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73">
        <f>IF(C154&gt;0,C154+1,IF(DATE(YEAR('Basic project data'!$C$5),MONTH('Basic project data'!$C$5),1)=D155,1,0))</f>
        <v>81</v>
      </c>
      <c r="D155" s="274">
        <f t="shared" si="54"/>
        <v>47088</v>
      </c>
      <c r="E155" s="275"/>
      <c r="F155" s="193">
        <f t="shared" si="51"/>
        <v>0</v>
      </c>
      <c r="G155" s="276"/>
      <c r="H155" s="275"/>
      <c r="I155" s="193">
        <f t="shared" si="52"/>
        <v>0</v>
      </c>
      <c r="J155" s="277"/>
      <c r="O155" s="274">
        <f t="shared" si="40"/>
        <v>47088</v>
      </c>
      <c r="P155" s="278"/>
      <c r="Q155" s="278"/>
      <c r="R155" s="278"/>
      <c r="S155" s="278"/>
      <c r="T155" s="278"/>
      <c r="U155" s="278"/>
      <c r="V155" s="278"/>
      <c r="W155" s="278"/>
      <c r="X155" s="278"/>
      <c r="Y155" s="278"/>
      <c r="Z155" s="278"/>
      <c r="AA155" s="278"/>
      <c r="AB155" s="278"/>
      <c r="AC155" s="278"/>
      <c r="AD155" s="278"/>
      <c r="AE155" s="279">
        <f t="shared" si="53"/>
        <v>0</v>
      </c>
      <c r="AF155" s="281"/>
    </row>
    <row r="156" spans="1:32" x14ac:dyDescent="0.25">
      <c r="B156" s="282"/>
      <c r="C156" s="283"/>
      <c r="D156" s="284">
        <f>D155</f>
        <v>47088</v>
      </c>
      <c r="E156" s="285"/>
      <c r="F156" s="286">
        <f>SUM(F144:F155)</f>
        <v>0</v>
      </c>
      <c r="G156" s="287">
        <f>SUM(G144:G155)</f>
        <v>0</v>
      </c>
      <c r="H156" s="288"/>
      <c r="I156" s="286">
        <f>SUM(I144:I155)</f>
        <v>0</v>
      </c>
      <c r="J156" s="287">
        <f>SUM(J144:J155)</f>
        <v>0</v>
      </c>
      <c r="O156" s="284">
        <f t="shared" si="40"/>
        <v>47088</v>
      </c>
      <c r="P156" s="290">
        <f>SUM(P144:P155)</f>
        <v>0</v>
      </c>
      <c r="Q156" s="290">
        <f>SUM(Q144:Q155)</f>
        <v>0</v>
      </c>
      <c r="R156" s="290">
        <f>SUM(R144:R155)</f>
        <v>0</v>
      </c>
      <c r="S156" s="290">
        <f>SUM(S144:S155)</f>
        <v>0</v>
      </c>
      <c r="T156" s="290">
        <f>SUM(T144:T155)</f>
        <v>0</v>
      </c>
      <c r="U156" s="290">
        <f t="shared" ref="U156:AD156" si="55">SUM(U144:U155)</f>
        <v>0</v>
      </c>
      <c r="V156" s="290">
        <f t="shared" si="55"/>
        <v>0</v>
      </c>
      <c r="W156" s="290">
        <f t="shared" si="55"/>
        <v>0</v>
      </c>
      <c r="X156" s="290">
        <f t="shared" si="55"/>
        <v>0</v>
      </c>
      <c r="Y156" s="290">
        <f t="shared" si="55"/>
        <v>0</v>
      </c>
      <c r="Z156" s="290">
        <f t="shared" si="55"/>
        <v>0</v>
      </c>
      <c r="AA156" s="290">
        <f t="shared" si="55"/>
        <v>0</v>
      </c>
      <c r="AB156" s="290">
        <f t="shared" si="55"/>
        <v>0</v>
      </c>
      <c r="AC156" s="290">
        <f t="shared" si="55"/>
        <v>0</v>
      </c>
      <c r="AD156" s="290">
        <f t="shared" si="55"/>
        <v>0</v>
      </c>
      <c r="AE156" s="290">
        <f>SUM(AE144:AE155)</f>
        <v>0</v>
      </c>
      <c r="AF156" s="281"/>
    </row>
    <row r="157" spans="1:32" ht="28.5" customHeight="1" x14ac:dyDescent="0.25">
      <c r="A157" s="18"/>
      <c r="B157" s="18"/>
      <c r="C157" s="18"/>
      <c r="D157" s="18"/>
      <c r="E157" s="280"/>
      <c r="F157" s="280"/>
      <c r="H157" s="280"/>
      <c r="I157" s="280"/>
      <c r="P157" s="289">
        <f t="shared" ref="P157:AE157" si="56">IFERROR(P156/$H$2,0)</f>
        <v>0</v>
      </c>
      <c r="Q157" s="289">
        <f t="shared" si="56"/>
        <v>0</v>
      </c>
      <c r="R157" s="289">
        <f t="shared" si="56"/>
        <v>0</v>
      </c>
      <c r="S157" s="289">
        <f t="shared" si="56"/>
        <v>0</v>
      </c>
      <c r="T157" s="289">
        <f t="shared" si="56"/>
        <v>0</v>
      </c>
      <c r="U157" s="289">
        <f t="shared" si="56"/>
        <v>0</v>
      </c>
      <c r="V157" s="289">
        <f t="shared" si="56"/>
        <v>0</v>
      </c>
      <c r="W157" s="289">
        <f t="shared" si="56"/>
        <v>0</v>
      </c>
      <c r="X157" s="289">
        <f t="shared" si="56"/>
        <v>0</v>
      </c>
      <c r="Y157" s="289">
        <f t="shared" si="56"/>
        <v>0</v>
      </c>
      <c r="Z157" s="289">
        <f t="shared" si="56"/>
        <v>0</v>
      </c>
      <c r="AA157" s="289">
        <f t="shared" si="56"/>
        <v>0</v>
      </c>
      <c r="AB157" s="289">
        <f t="shared" si="56"/>
        <v>0</v>
      </c>
      <c r="AC157" s="289">
        <f t="shared" si="56"/>
        <v>0</v>
      </c>
      <c r="AD157" s="289">
        <f t="shared" si="56"/>
        <v>0</v>
      </c>
      <c r="AE157" s="289">
        <f t="shared" si="56"/>
        <v>0</v>
      </c>
      <c r="AF157" s="291" t="s">
        <v>326</v>
      </c>
    </row>
    <row r="158" spans="1:32" x14ac:dyDescent="0.25">
      <c r="A158" s="18"/>
      <c r="B158" s="18"/>
      <c r="C158" s="18"/>
      <c r="D158" s="18"/>
      <c r="E158" s="280"/>
      <c r="F158" s="280"/>
      <c r="H158" s="280"/>
      <c r="I158" s="280"/>
      <c r="P158" s="303"/>
      <c r="Q158" s="303"/>
      <c r="R158" s="303"/>
      <c r="S158" s="303"/>
      <c r="T158" s="303"/>
      <c r="U158" s="304"/>
      <c r="V158" s="305"/>
      <c r="W158" s="305"/>
      <c r="X158" s="305"/>
      <c r="Y158" s="305"/>
      <c r="Z158" s="305"/>
      <c r="AA158" s="305"/>
      <c r="AB158" s="305"/>
      <c r="AC158" s="305"/>
      <c r="AD158" s="306"/>
      <c r="AE158" s="303"/>
      <c r="AF158" s="297"/>
    </row>
    <row r="159" spans="1:32" x14ac:dyDescent="0.25">
      <c r="E159" s="280"/>
      <c r="F159" s="280"/>
      <c r="H159" s="280"/>
      <c r="I159" s="280"/>
      <c r="L159" s="280"/>
      <c r="M159" s="280"/>
      <c r="N159" s="280"/>
      <c r="P159" s="280"/>
      <c r="Q159" s="280"/>
      <c r="R159" s="280"/>
      <c r="S159" s="280"/>
      <c r="T159" s="280"/>
      <c r="U159" s="280"/>
      <c r="V159" s="280"/>
      <c r="W159" s="280"/>
      <c r="X159" s="280"/>
      <c r="Y159" s="280"/>
      <c r="Z159" s="280"/>
      <c r="AA159" s="280"/>
      <c r="AB159" s="280"/>
      <c r="AC159" s="280"/>
      <c r="AD159" s="280"/>
      <c r="AE159" s="280"/>
      <c r="AF159" s="280"/>
    </row>
    <row r="160" spans="1:32" x14ac:dyDescent="0.25">
      <c r="E160" s="280"/>
      <c r="F160" s="280"/>
      <c r="H160" s="280"/>
      <c r="I160" s="280"/>
      <c r="L160" s="280"/>
      <c r="M160" s="280"/>
      <c r="N160" s="280"/>
      <c r="P160" s="280"/>
      <c r="Q160" s="280"/>
      <c r="R160" s="280"/>
      <c r="S160" s="280"/>
      <c r="T160" s="280"/>
      <c r="U160" s="280"/>
      <c r="V160" s="280"/>
      <c r="W160" s="280"/>
      <c r="X160" s="280"/>
      <c r="Y160" s="280"/>
      <c r="Z160" s="280"/>
      <c r="AA160" s="280"/>
      <c r="AB160" s="280"/>
      <c r="AC160" s="280"/>
      <c r="AD160" s="280"/>
      <c r="AE160" s="280"/>
      <c r="AF160" s="280"/>
    </row>
    <row r="161" spans="5:32" x14ac:dyDescent="0.25">
      <c r="E161" s="280"/>
      <c r="F161" s="280"/>
      <c r="H161" s="280"/>
      <c r="I161" s="280"/>
      <c r="P161" s="280"/>
      <c r="Q161" s="280"/>
      <c r="R161" s="280"/>
      <c r="S161" s="280"/>
      <c r="T161" s="280"/>
      <c r="U161" s="280"/>
      <c r="V161" s="280"/>
      <c r="W161" s="280"/>
      <c r="X161" s="280"/>
      <c r="Y161" s="280"/>
      <c r="Z161" s="280"/>
      <c r="AA161" s="280"/>
      <c r="AB161" s="280"/>
      <c r="AC161" s="280"/>
      <c r="AD161" s="280"/>
      <c r="AE161" s="280"/>
      <c r="AF161" s="280"/>
    </row>
    <row r="162" spans="5:32" x14ac:dyDescent="0.25">
      <c r="E162" s="280"/>
      <c r="F162" s="280"/>
      <c r="H162" s="280"/>
      <c r="I162" s="280"/>
      <c r="P162" s="280"/>
      <c r="Q162" s="280"/>
      <c r="R162" s="280"/>
      <c r="S162" s="280"/>
      <c r="T162" s="280"/>
      <c r="U162" s="280"/>
      <c r="V162" s="280"/>
      <c r="W162" s="280"/>
      <c r="X162" s="280"/>
      <c r="Y162" s="280"/>
      <c r="Z162" s="280"/>
      <c r="AA162" s="280"/>
      <c r="AB162" s="280"/>
      <c r="AC162" s="280"/>
      <c r="AD162" s="280"/>
      <c r="AE162" s="280"/>
      <c r="AF162" s="280"/>
    </row>
    <row r="163" spans="5:32" x14ac:dyDescent="0.25">
      <c r="E163" s="280"/>
      <c r="F163" s="280"/>
      <c r="H163" s="280"/>
      <c r="I163" s="280"/>
      <c r="P163" s="280"/>
      <c r="Q163" s="280"/>
      <c r="R163" s="280"/>
      <c r="S163" s="280"/>
      <c r="T163" s="280"/>
      <c r="U163" s="280"/>
      <c r="V163" s="280"/>
      <c r="W163" s="280"/>
      <c r="X163" s="280"/>
      <c r="Y163" s="280"/>
      <c r="Z163" s="280"/>
      <c r="AA163" s="280"/>
      <c r="AB163" s="280"/>
      <c r="AC163" s="280"/>
      <c r="AD163" s="280"/>
      <c r="AE163" s="280"/>
      <c r="AF163" s="280"/>
    </row>
    <row r="164" spans="5:32" x14ac:dyDescent="0.25">
      <c r="E164" s="280"/>
      <c r="F164" s="280"/>
      <c r="H164" s="280"/>
      <c r="I164" s="280"/>
      <c r="P164" s="280"/>
      <c r="Q164" s="280"/>
      <c r="R164" s="280"/>
      <c r="S164" s="280"/>
      <c r="T164" s="280"/>
      <c r="U164" s="280"/>
      <c r="V164" s="280"/>
      <c r="W164" s="280"/>
      <c r="X164" s="280"/>
      <c r="Y164" s="280"/>
      <c r="Z164" s="280"/>
      <c r="AA164" s="280"/>
      <c r="AB164" s="280"/>
      <c r="AC164" s="280"/>
      <c r="AD164" s="280"/>
      <c r="AE164" s="280"/>
      <c r="AF164" s="280"/>
    </row>
    <row r="165" spans="5:32" x14ac:dyDescent="0.25">
      <c r="E165" s="280"/>
      <c r="F165" s="280"/>
      <c r="H165" s="280"/>
      <c r="I165" s="280"/>
      <c r="P165" s="280"/>
      <c r="Q165" s="280"/>
      <c r="R165" s="280"/>
      <c r="S165" s="280"/>
      <c r="T165" s="280"/>
      <c r="U165" s="280"/>
      <c r="V165" s="280"/>
      <c r="W165" s="280"/>
      <c r="X165" s="280"/>
      <c r="Y165" s="280"/>
      <c r="Z165" s="280"/>
      <c r="AA165" s="280"/>
      <c r="AB165" s="280"/>
      <c r="AC165" s="280"/>
      <c r="AD165" s="280"/>
      <c r="AE165" s="280"/>
      <c r="AF165" s="280"/>
    </row>
    <row r="166" spans="5:32" x14ac:dyDescent="0.25">
      <c r="E166" s="280"/>
      <c r="F166" s="280"/>
      <c r="H166" s="280"/>
      <c r="I166" s="280"/>
      <c r="P166" s="280"/>
      <c r="Q166" s="280"/>
      <c r="R166" s="280"/>
      <c r="S166" s="280"/>
      <c r="T166" s="280"/>
      <c r="U166" s="280"/>
      <c r="V166" s="280"/>
      <c r="W166" s="280"/>
      <c r="X166" s="280"/>
      <c r="Y166" s="280"/>
      <c r="Z166" s="280"/>
      <c r="AA166" s="280"/>
      <c r="AB166" s="280"/>
      <c r="AC166" s="280"/>
      <c r="AD166" s="280"/>
      <c r="AE166" s="280"/>
      <c r="AF166" s="280"/>
    </row>
    <row r="167" spans="5:32" x14ac:dyDescent="0.25">
      <c r="E167" s="280"/>
      <c r="F167" s="280"/>
      <c r="H167" s="280"/>
      <c r="I167" s="280"/>
      <c r="P167" s="280"/>
      <c r="Q167" s="280"/>
      <c r="R167" s="280"/>
      <c r="S167" s="280"/>
      <c r="T167" s="280"/>
      <c r="U167" s="280"/>
      <c r="V167" s="280"/>
      <c r="W167" s="280"/>
      <c r="X167" s="280"/>
      <c r="Y167" s="280"/>
      <c r="Z167" s="280"/>
      <c r="AA167" s="280"/>
      <c r="AB167" s="280"/>
      <c r="AC167" s="280"/>
      <c r="AD167" s="280"/>
      <c r="AE167" s="280"/>
      <c r="AF167" s="280"/>
    </row>
    <row r="168" spans="5:32" x14ac:dyDescent="0.25">
      <c r="P168" s="280"/>
      <c r="Q168" s="280"/>
      <c r="R168" s="280"/>
      <c r="S168" s="280"/>
      <c r="T168" s="280"/>
      <c r="U168" s="280"/>
      <c r="V168" s="280"/>
      <c r="W168" s="280"/>
      <c r="X168" s="280"/>
      <c r="Y168" s="280"/>
      <c r="Z168" s="280"/>
      <c r="AA168" s="280"/>
      <c r="AB168" s="280"/>
      <c r="AC168" s="280"/>
      <c r="AD168" s="280"/>
      <c r="AE168" s="280"/>
      <c r="AF168" s="280"/>
    </row>
    <row r="169" spans="5:32" x14ac:dyDescent="0.25">
      <c r="P169" s="280"/>
      <c r="Q169" s="280"/>
      <c r="R169" s="280"/>
      <c r="S169" s="280"/>
      <c r="T169" s="280"/>
      <c r="U169" s="280"/>
      <c r="V169" s="280"/>
      <c r="W169" s="280"/>
      <c r="X169" s="280"/>
      <c r="Y169" s="280"/>
      <c r="Z169" s="280"/>
      <c r="AA169" s="280"/>
      <c r="AB169" s="280"/>
      <c r="AC169" s="280"/>
      <c r="AD169" s="280"/>
      <c r="AE169" s="280"/>
      <c r="AF169" s="280"/>
    </row>
    <row r="170" spans="5:32" x14ac:dyDescent="0.25">
      <c r="P170" s="280"/>
      <c r="Q170" s="280"/>
      <c r="R170" s="280"/>
      <c r="S170" s="280"/>
      <c r="T170" s="280"/>
      <c r="U170" s="280"/>
      <c r="V170" s="280"/>
      <c r="W170" s="280"/>
      <c r="X170" s="280"/>
      <c r="Y170" s="280"/>
      <c r="Z170" s="280"/>
      <c r="AA170" s="280"/>
      <c r="AB170" s="280"/>
      <c r="AC170" s="280"/>
      <c r="AD170" s="280"/>
      <c r="AE170" s="280"/>
      <c r="AF170" s="280"/>
    </row>
    <row r="171" spans="5:32" x14ac:dyDescent="0.25">
      <c r="P171" s="280"/>
      <c r="Q171" s="280"/>
      <c r="R171" s="280"/>
      <c r="S171" s="280"/>
      <c r="T171" s="280"/>
      <c r="U171" s="280"/>
      <c r="V171" s="280"/>
      <c r="W171" s="280"/>
      <c r="X171" s="280"/>
      <c r="Y171" s="280"/>
      <c r="Z171" s="280"/>
      <c r="AA171" s="280"/>
      <c r="AB171" s="280"/>
      <c r="AC171" s="280"/>
      <c r="AD171" s="280"/>
      <c r="AE171" s="280"/>
      <c r="AF171" s="280"/>
    </row>
    <row r="172" spans="5:32" x14ac:dyDescent="0.25">
      <c r="P172" s="280"/>
      <c r="Q172" s="280"/>
      <c r="R172" s="280"/>
      <c r="S172" s="280"/>
      <c r="T172" s="280"/>
      <c r="U172" s="280"/>
      <c r="V172" s="280"/>
      <c r="W172" s="280"/>
      <c r="X172" s="280"/>
      <c r="Y172" s="280"/>
      <c r="Z172" s="280"/>
      <c r="AA172" s="280"/>
      <c r="AB172" s="280"/>
      <c r="AC172" s="280"/>
      <c r="AD172" s="280"/>
      <c r="AE172" s="280"/>
      <c r="AF172" s="280"/>
    </row>
    <row r="173" spans="5:32" x14ac:dyDescent="0.25">
      <c r="P173" s="280"/>
      <c r="Q173" s="280"/>
      <c r="R173" s="280"/>
      <c r="S173" s="280"/>
      <c r="T173" s="280"/>
      <c r="U173" s="280"/>
      <c r="V173" s="280"/>
      <c r="W173" s="280"/>
      <c r="X173" s="280"/>
      <c r="Y173" s="280"/>
      <c r="Z173" s="280"/>
      <c r="AA173" s="280"/>
      <c r="AB173" s="280"/>
      <c r="AC173" s="280"/>
      <c r="AD173" s="280"/>
      <c r="AE173" s="280"/>
      <c r="AF173" s="280"/>
    </row>
    <row r="174" spans="5:32" x14ac:dyDescent="0.25">
      <c r="P174" s="280"/>
      <c r="Q174" s="280"/>
      <c r="R174" s="280"/>
      <c r="S174" s="280"/>
      <c r="T174" s="280"/>
      <c r="U174" s="280"/>
      <c r="V174" s="280"/>
      <c r="W174" s="280"/>
      <c r="X174" s="280"/>
      <c r="Y174" s="280"/>
      <c r="Z174" s="280"/>
      <c r="AA174" s="280"/>
      <c r="AB174" s="280"/>
      <c r="AC174" s="280"/>
      <c r="AD174" s="280"/>
      <c r="AE174" s="280"/>
      <c r="AF174" s="280"/>
    </row>
    <row r="175" spans="5:32" x14ac:dyDescent="0.25">
      <c r="P175" s="280"/>
      <c r="Q175" s="280"/>
      <c r="R175" s="280"/>
      <c r="S175" s="280"/>
      <c r="T175" s="280"/>
      <c r="U175" s="280"/>
      <c r="V175" s="280"/>
      <c r="W175" s="280"/>
      <c r="X175" s="280"/>
      <c r="Y175" s="280"/>
      <c r="Z175" s="280"/>
      <c r="AA175" s="280"/>
      <c r="AB175" s="280"/>
      <c r="AC175" s="280"/>
      <c r="AD175" s="280"/>
      <c r="AE175" s="280"/>
      <c r="AF175" s="280"/>
    </row>
    <row r="176" spans="5:32" x14ac:dyDescent="0.25">
      <c r="P176" s="280"/>
      <c r="Q176" s="280"/>
      <c r="R176" s="280"/>
      <c r="S176" s="280"/>
      <c r="T176" s="280"/>
      <c r="U176" s="280"/>
      <c r="V176" s="280"/>
      <c r="W176" s="280"/>
      <c r="X176" s="280"/>
      <c r="Y176" s="280"/>
      <c r="Z176" s="280"/>
      <c r="AA176" s="280"/>
      <c r="AB176" s="280"/>
      <c r="AC176" s="280"/>
      <c r="AD176" s="280"/>
      <c r="AE176" s="280"/>
      <c r="AF176" s="280"/>
    </row>
    <row r="177" spans="16:32" x14ac:dyDescent="0.25">
      <c r="P177" s="280"/>
      <c r="Q177" s="280"/>
      <c r="R177" s="280"/>
      <c r="S177" s="280"/>
      <c r="T177" s="280"/>
      <c r="U177" s="280"/>
      <c r="V177" s="280"/>
      <c r="W177" s="280"/>
      <c r="X177" s="280"/>
      <c r="Y177" s="280"/>
      <c r="Z177" s="280"/>
      <c r="AA177" s="280"/>
      <c r="AB177" s="280"/>
      <c r="AC177" s="280"/>
      <c r="AD177" s="280"/>
      <c r="AE177" s="280"/>
      <c r="AF177" s="280"/>
    </row>
    <row r="178" spans="16:32" x14ac:dyDescent="0.25">
      <c r="P178" s="280"/>
      <c r="Q178" s="280"/>
      <c r="R178" s="280"/>
      <c r="S178" s="280"/>
      <c r="T178" s="280"/>
      <c r="U178" s="280"/>
      <c r="V178" s="280"/>
      <c r="W178" s="280"/>
      <c r="X178" s="280"/>
      <c r="Y178" s="280"/>
      <c r="Z178" s="280"/>
      <c r="AA178" s="280"/>
      <c r="AB178" s="280"/>
      <c r="AC178" s="280"/>
      <c r="AD178" s="280"/>
      <c r="AE178" s="280"/>
      <c r="AF178" s="280"/>
    </row>
    <row r="179" spans="16:32" x14ac:dyDescent="0.25">
      <c r="P179" s="280"/>
      <c r="Q179" s="280"/>
      <c r="R179" s="280"/>
      <c r="S179" s="280"/>
      <c r="T179" s="280"/>
      <c r="U179" s="280"/>
      <c r="V179" s="280"/>
      <c r="W179" s="280"/>
      <c r="X179" s="280"/>
      <c r="Y179" s="280"/>
      <c r="Z179" s="280"/>
      <c r="AA179" s="280"/>
      <c r="AB179" s="280"/>
      <c r="AC179" s="280"/>
      <c r="AD179" s="280"/>
      <c r="AE179" s="280"/>
      <c r="AF179" s="280"/>
    </row>
    <row r="180" spans="16:32" x14ac:dyDescent="0.25">
      <c r="P180" s="280"/>
      <c r="Q180" s="280"/>
      <c r="R180" s="280"/>
      <c r="S180" s="280"/>
      <c r="T180" s="280"/>
      <c r="U180" s="280"/>
      <c r="V180" s="280"/>
      <c r="W180" s="280"/>
      <c r="X180" s="280"/>
      <c r="Y180" s="280"/>
      <c r="Z180" s="280"/>
      <c r="AA180" s="280"/>
      <c r="AB180" s="280"/>
      <c r="AC180" s="280"/>
      <c r="AD180" s="280"/>
      <c r="AE180" s="280"/>
      <c r="AF180" s="280"/>
    </row>
    <row r="181" spans="16:32" x14ac:dyDescent="0.25">
      <c r="P181" s="280"/>
      <c r="Q181" s="280"/>
      <c r="R181" s="280"/>
      <c r="S181" s="280"/>
      <c r="T181" s="280"/>
      <c r="U181" s="280"/>
      <c r="V181" s="280"/>
      <c r="W181" s="280"/>
      <c r="X181" s="280"/>
      <c r="Y181" s="280"/>
      <c r="Z181" s="280"/>
      <c r="AA181" s="280"/>
      <c r="AB181" s="280"/>
      <c r="AC181" s="280"/>
      <c r="AD181" s="280"/>
      <c r="AE181" s="280"/>
      <c r="AF181" s="280"/>
    </row>
    <row r="182" spans="16:32" x14ac:dyDescent="0.25">
      <c r="P182" s="280"/>
      <c r="Q182" s="280"/>
      <c r="R182" s="280"/>
      <c r="S182" s="280"/>
      <c r="T182" s="280"/>
      <c r="U182" s="280"/>
      <c r="V182" s="280"/>
      <c r="W182" s="280"/>
      <c r="X182" s="280"/>
      <c r="Y182" s="280"/>
      <c r="Z182" s="280"/>
      <c r="AA182" s="280"/>
      <c r="AB182" s="280"/>
      <c r="AC182" s="280"/>
      <c r="AD182" s="280"/>
      <c r="AE182" s="280"/>
      <c r="AF182" s="280"/>
    </row>
    <row r="183" spans="16:32" x14ac:dyDescent="0.25">
      <c r="P183" s="280"/>
      <c r="Q183" s="280"/>
      <c r="R183" s="280"/>
      <c r="S183" s="280"/>
      <c r="T183" s="280"/>
      <c r="U183" s="280"/>
      <c r="V183" s="280"/>
      <c r="W183" s="280"/>
      <c r="X183" s="280"/>
      <c r="Y183" s="280"/>
      <c r="Z183" s="280"/>
      <c r="AA183" s="280"/>
      <c r="AB183" s="280"/>
      <c r="AC183" s="280"/>
      <c r="AD183" s="280"/>
      <c r="AE183" s="280"/>
      <c r="AF183" s="280"/>
    </row>
    <row r="184" spans="16:32" x14ac:dyDescent="0.25">
      <c r="P184" s="280"/>
      <c r="Q184" s="280"/>
      <c r="R184" s="280"/>
      <c r="S184" s="280"/>
      <c r="T184" s="280"/>
      <c r="U184" s="280"/>
      <c r="V184" s="280"/>
      <c r="W184" s="280"/>
      <c r="X184" s="280"/>
      <c r="Y184" s="280"/>
      <c r="Z184" s="280"/>
      <c r="AA184" s="280"/>
      <c r="AB184" s="280"/>
      <c r="AC184" s="280"/>
      <c r="AD184" s="280"/>
      <c r="AE184" s="280"/>
      <c r="AF184" s="280"/>
    </row>
    <row r="185" spans="16:32" x14ac:dyDescent="0.25">
      <c r="P185" s="280"/>
      <c r="Q185" s="280"/>
      <c r="R185" s="280"/>
      <c r="S185" s="280"/>
      <c r="T185" s="280"/>
      <c r="U185" s="280"/>
      <c r="V185" s="280"/>
      <c r="W185" s="280"/>
      <c r="X185" s="280"/>
      <c r="Y185" s="280"/>
      <c r="Z185" s="280"/>
      <c r="AA185" s="280"/>
      <c r="AB185" s="280"/>
      <c r="AC185" s="280"/>
      <c r="AD185" s="280"/>
      <c r="AE185" s="280"/>
      <c r="AF185" s="280"/>
    </row>
    <row r="186" spans="16:32" x14ac:dyDescent="0.25">
      <c r="P186" s="215"/>
      <c r="Q186" s="215"/>
      <c r="R186" s="215"/>
      <c r="S186" s="215"/>
      <c r="T186" s="21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562" priority="446" operator="equal">
      <formula>0</formula>
    </cfRule>
  </conditionalFormatting>
  <conditionalFormatting sqref="B37 B39 B41 B43">
    <cfRule type="cellIs" dxfId="561" priority="448" operator="equal">
      <formula>0</formula>
    </cfRule>
  </conditionalFormatting>
  <conditionalFormatting sqref="B45 B47">
    <cfRule type="cellIs" dxfId="560" priority="433" operator="equal">
      <formula>0</formula>
    </cfRule>
  </conditionalFormatting>
  <conditionalFormatting sqref="B54:B65 B99:B110 B114:B125 B128:B140 B144:B155">
    <cfRule type="cellIs" dxfId="559" priority="701" operator="equal">
      <formula>"P1"</formula>
    </cfRule>
    <cfRule type="cellIs" dxfId="558" priority="700" operator="equal">
      <formula>"P2"</formula>
    </cfRule>
    <cfRule type="cellIs" dxfId="557" priority="699" operator="equal">
      <formula>"P3"</formula>
    </cfRule>
    <cfRule type="cellIs" dxfId="556" priority="698" operator="equal">
      <formula>"P4"</formula>
    </cfRule>
  </conditionalFormatting>
  <conditionalFormatting sqref="B54:B65 B99:B110 B114:B125 B129:B140 B144:B155">
    <cfRule type="cellIs" dxfId="555" priority="697" operator="equal">
      <formula>"P5"</formula>
    </cfRule>
  </conditionalFormatting>
  <conditionalFormatting sqref="B69:B80">
    <cfRule type="cellIs" dxfId="554" priority="617" operator="equal">
      <formula>"P1"</formula>
    </cfRule>
    <cfRule type="cellIs" dxfId="553" priority="616" operator="equal">
      <formula>"P2"</formula>
    </cfRule>
    <cfRule type="cellIs" dxfId="552" priority="615" operator="equal">
      <formula>"P3"</formula>
    </cfRule>
    <cfRule type="cellIs" dxfId="551" priority="614" operator="equal">
      <formula>"P4"</formula>
    </cfRule>
    <cfRule type="cellIs" dxfId="550" priority="613" operator="equal">
      <formula>"P5"</formula>
    </cfRule>
  </conditionalFormatting>
  <conditionalFormatting sqref="B84:B95">
    <cfRule type="cellIs" dxfId="549" priority="622" operator="equal">
      <formula>"P2"</formula>
    </cfRule>
    <cfRule type="cellIs" dxfId="548" priority="621" operator="equal">
      <formula>"P3"</formula>
    </cfRule>
    <cfRule type="cellIs" dxfId="547" priority="619" operator="equal">
      <formula>"P5"</formula>
    </cfRule>
    <cfRule type="cellIs" dxfId="546" priority="620" operator="equal">
      <formula>"P4"</formula>
    </cfRule>
    <cfRule type="cellIs" dxfId="545" priority="623" operator="equal">
      <formula>"P1"</formula>
    </cfRule>
  </conditionalFormatting>
  <conditionalFormatting sqref="B35:J48">
    <cfRule type="cellIs" dxfId="544" priority="328" operator="equal">
      <formula>0</formula>
    </cfRule>
  </conditionalFormatting>
  <conditionalFormatting sqref="B34:M34">
    <cfRule type="cellIs" dxfId="543" priority="449" operator="equal">
      <formula>0</formula>
    </cfRule>
  </conditionalFormatting>
  <conditionalFormatting sqref="C34">
    <cfRule type="cellIs" dxfId="542" priority="452" operator="equal">
      <formula>"P5"</formula>
    </cfRule>
  </conditionalFormatting>
  <conditionalFormatting sqref="C35:C36">
    <cfRule type="cellIs" dxfId="541" priority="434" operator="equal">
      <formula>"P5"</formula>
    </cfRule>
  </conditionalFormatting>
  <conditionalFormatting sqref="C35:C44">
    <cfRule type="cellIs" dxfId="540" priority="439" operator="equal">
      <formula>0</formula>
    </cfRule>
    <cfRule type="cellIs" dxfId="539" priority="447" operator="equal">
      <formula>0</formula>
    </cfRule>
    <cfRule type="cellIs" dxfId="538" priority="445" operator="equal">
      <formula>"P1"</formula>
    </cfRule>
    <cfRule type="cellIs" dxfId="537" priority="440" operator="equal">
      <formula>"P5"</formula>
    </cfRule>
  </conditionalFormatting>
  <conditionalFormatting sqref="C35:C48">
    <cfRule type="cellIs" dxfId="536" priority="424" operator="equal">
      <formula>"P2"</formula>
    </cfRule>
    <cfRule type="cellIs" dxfId="535" priority="422" operator="equal">
      <formula>"P4"</formula>
    </cfRule>
    <cfRule type="cellIs" dxfId="534" priority="431" operator="equal">
      <formula>"P1"</formula>
    </cfRule>
    <cfRule type="cellIs" dxfId="533" priority="423" operator="equal">
      <formula>"P3"</formula>
    </cfRule>
  </conditionalFormatting>
  <conditionalFormatting sqref="C45:C48">
    <cfRule type="cellIs" dxfId="532" priority="427" operator="equal">
      <formula>"P5"</formula>
    </cfRule>
    <cfRule type="cellIs" dxfId="531" priority="432" operator="equal">
      <formula>0</formula>
    </cfRule>
    <cfRule type="cellIs" dxfId="530" priority="425" operator="equal">
      <formula>"P1"</formula>
    </cfRule>
    <cfRule type="cellIs" dxfId="529" priority="426" operator="equal">
      <formula>0</formula>
    </cfRule>
  </conditionalFormatting>
  <conditionalFormatting sqref="C69:C80">
    <cfRule type="cellIs" dxfId="527" priority="632" operator="equal">
      <formula>0</formula>
    </cfRule>
  </conditionalFormatting>
  <conditionalFormatting sqref="C84:C95">
    <cfRule type="cellIs" dxfId="526" priority="625" operator="equal">
      <formula>0</formula>
    </cfRule>
  </conditionalFormatting>
  <conditionalFormatting sqref="D54:D66">
    <cfRule type="expression" dxfId="524" priority="612">
      <formula>$D$54=0</formula>
    </cfRule>
  </conditionalFormatting>
  <conditionalFormatting sqref="D55:D65">
    <cfRule type="cellIs" dxfId="523" priority="611" operator="equal">
      <formula>0</formula>
    </cfRule>
  </conditionalFormatting>
  <conditionalFormatting sqref="D69:D81">
    <cfRule type="expression" dxfId="522" priority="610">
      <formula>$D$54=0</formula>
    </cfRule>
  </conditionalFormatting>
  <conditionalFormatting sqref="D70:D80">
    <cfRule type="cellIs" dxfId="521" priority="609" operator="equal">
      <formula>0</formula>
    </cfRule>
  </conditionalFormatting>
  <conditionalFormatting sqref="D84:D96">
    <cfRule type="expression" dxfId="520" priority="608">
      <formula>$D$54=0</formula>
    </cfRule>
  </conditionalFormatting>
  <conditionalFormatting sqref="D85:D95">
    <cfRule type="cellIs" dxfId="519" priority="607" operator="equal">
      <formula>0</formula>
    </cfRule>
  </conditionalFormatting>
  <conditionalFormatting sqref="D99:D111">
    <cfRule type="expression" dxfId="518" priority="606">
      <formula>$D$54=0</formula>
    </cfRule>
  </conditionalFormatting>
  <conditionalFormatting sqref="D100:D110">
    <cfRule type="cellIs" dxfId="517" priority="605" operator="equal">
      <formula>0</formula>
    </cfRule>
  </conditionalFormatting>
  <conditionalFormatting sqref="D114:D126">
    <cfRule type="expression" dxfId="516" priority="604">
      <formula>$D$54=0</formula>
    </cfRule>
  </conditionalFormatting>
  <conditionalFormatting sqref="D115:D125">
    <cfRule type="cellIs" dxfId="515" priority="603" operator="equal">
      <formula>0</formula>
    </cfRule>
  </conditionalFormatting>
  <conditionalFormatting sqref="D129:D141">
    <cfRule type="expression" dxfId="514" priority="602">
      <formula>$D$54=0</formula>
    </cfRule>
  </conditionalFormatting>
  <conditionalFormatting sqref="D130:D140">
    <cfRule type="cellIs" dxfId="513" priority="601" operator="equal">
      <formula>0</formula>
    </cfRule>
  </conditionalFormatting>
  <conditionalFormatting sqref="D144:D156">
    <cfRule type="expression" dxfId="512" priority="600">
      <formula>$D$54=0</formula>
    </cfRule>
  </conditionalFormatting>
  <conditionalFormatting sqref="D145:D155">
    <cfRule type="cellIs" dxfId="511" priority="599" operator="equal">
      <formula>0</formula>
    </cfRule>
  </conditionalFormatting>
  <conditionalFormatting sqref="D35:M48">
    <cfRule type="cellIs" dxfId="510" priority="207" operator="equal">
      <formula>0</formula>
    </cfRule>
  </conditionalFormatting>
  <conditionalFormatting sqref="E31 H31">
    <cfRule type="cellIs" dxfId="509" priority="474" operator="equal">
      <formula>"P5"</formula>
    </cfRule>
  </conditionalFormatting>
  <conditionalFormatting sqref="E35">
    <cfRule type="cellIs" dxfId="508" priority="340" operator="equal">
      <formula>0</formula>
    </cfRule>
  </conditionalFormatting>
  <conditionalFormatting sqref="E37 E39 E41 E43 E45 E47">
    <cfRule type="cellIs" dxfId="507" priority="327" operator="equal">
      <formula>0</formula>
    </cfRule>
  </conditionalFormatting>
  <conditionalFormatting sqref="E37">
    <cfRule type="cellIs" dxfId="506" priority="339" operator="equal">
      <formula>0</formula>
    </cfRule>
  </conditionalFormatting>
  <conditionalFormatting sqref="E39">
    <cfRule type="cellIs" dxfId="505" priority="338" operator="equal">
      <formula>0</formula>
    </cfRule>
  </conditionalFormatting>
  <conditionalFormatting sqref="E41">
    <cfRule type="cellIs" dxfId="504" priority="337" operator="equal">
      <formula>0</formula>
    </cfRule>
  </conditionalFormatting>
  <conditionalFormatting sqref="E43">
    <cfRule type="cellIs" dxfId="503" priority="336" operator="equal">
      <formula>0</formula>
    </cfRule>
  </conditionalFormatting>
  <conditionalFormatting sqref="E45 E47">
    <cfRule type="cellIs" dxfId="502" priority="335" operator="equal">
      <formula>0</formula>
    </cfRule>
  </conditionalFormatting>
  <conditionalFormatting sqref="E54:E65">
    <cfRule type="expression" dxfId="501" priority="36">
      <formula>$B54=""</formula>
    </cfRule>
  </conditionalFormatting>
  <conditionalFormatting sqref="E69:E80">
    <cfRule type="expression" dxfId="500" priority="32">
      <formula>$B69=""</formula>
    </cfRule>
  </conditionalFormatting>
  <conditionalFormatting sqref="E84:E95">
    <cfRule type="expression" dxfId="499" priority="24">
      <formula>$B84=""</formula>
    </cfRule>
  </conditionalFormatting>
  <conditionalFormatting sqref="E99:E110">
    <cfRule type="expression" dxfId="498" priority="16">
      <formula>$B99=""</formula>
    </cfRule>
  </conditionalFormatting>
  <conditionalFormatting sqref="E114:E125">
    <cfRule type="expression" dxfId="497" priority="44">
      <formula>$B114=""</formula>
    </cfRule>
  </conditionalFormatting>
  <conditionalFormatting sqref="E129:E140">
    <cfRule type="expression" dxfId="496" priority="42">
      <formula>$B129=""</formula>
    </cfRule>
  </conditionalFormatting>
  <conditionalFormatting sqref="E144:E155">
    <cfRule type="expression" dxfId="495" priority="52">
      <formula>$B144=""</formula>
    </cfRule>
  </conditionalFormatting>
  <conditionalFormatting sqref="E49:H49">
    <cfRule type="cellIs" dxfId="494" priority="702" operator="equal">
      <formula>0</formula>
    </cfRule>
  </conditionalFormatting>
  <conditionalFormatting sqref="F54:F156">
    <cfRule type="cellIs" dxfId="493" priority="54" operator="equal">
      <formula>0</formula>
    </cfRule>
  </conditionalFormatting>
  <conditionalFormatting sqref="G54:H65">
    <cfRule type="expression" dxfId="492" priority="34">
      <formula>$B54=""</formula>
    </cfRule>
  </conditionalFormatting>
  <conditionalFormatting sqref="G69:H80">
    <cfRule type="expression" dxfId="491" priority="28">
      <formula>$B69=""</formula>
    </cfRule>
  </conditionalFormatting>
  <conditionalFormatting sqref="G84:H95">
    <cfRule type="expression" dxfId="490" priority="20">
      <formula>$B84=""</formula>
    </cfRule>
  </conditionalFormatting>
  <conditionalFormatting sqref="G99:H110">
    <cfRule type="expression" dxfId="489" priority="8">
      <formula>$B99=""</formula>
    </cfRule>
  </conditionalFormatting>
  <conditionalFormatting sqref="G114:H125">
    <cfRule type="expression" dxfId="488" priority="41">
      <formula>$B114=""</formula>
    </cfRule>
  </conditionalFormatting>
  <conditionalFormatting sqref="G129:H140">
    <cfRule type="expression" dxfId="487" priority="43">
      <formula>$B129=""</formula>
    </cfRule>
  </conditionalFormatting>
  <conditionalFormatting sqref="G144:H155">
    <cfRule type="expression" dxfId="486" priority="51">
      <formula>$B144=""</formula>
    </cfRule>
  </conditionalFormatting>
  <conditionalFormatting sqref="H20">
    <cfRule type="cellIs" dxfId="485" priority="322" operator="notEqual">
      <formula>0</formula>
    </cfRule>
  </conditionalFormatting>
  <conditionalFormatting sqref="H22 H24 H26 H28">
    <cfRule type="cellIs" dxfId="484" priority="323" operator="notEqual">
      <formula>0</formula>
    </cfRule>
  </conditionalFormatting>
  <conditionalFormatting sqref="H35">
    <cfRule type="cellIs" dxfId="483" priority="334" operator="equal">
      <formula>0</formula>
    </cfRule>
  </conditionalFormatting>
  <conditionalFormatting sqref="H37 H39 H41 H43 H45 H47">
    <cfRule type="cellIs" dxfId="482" priority="326" operator="equal">
      <formula>0</formula>
    </cfRule>
  </conditionalFormatting>
  <conditionalFormatting sqref="H37">
    <cfRule type="cellIs" dxfId="481" priority="333" operator="equal">
      <formula>0</formula>
    </cfRule>
  </conditionalFormatting>
  <conditionalFormatting sqref="H39">
    <cfRule type="cellIs" dxfId="480" priority="332" operator="equal">
      <formula>0</formula>
    </cfRule>
  </conditionalFormatting>
  <conditionalFormatting sqref="H41">
    <cfRule type="cellIs" dxfId="479" priority="331" operator="equal">
      <formula>0</formula>
    </cfRule>
  </conditionalFormatting>
  <conditionalFormatting sqref="H43">
    <cfRule type="cellIs" dxfId="478" priority="330" operator="equal">
      <formula>0</formula>
    </cfRule>
  </conditionalFormatting>
  <conditionalFormatting sqref="H45 H47">
    <cfRule type="cellIs" dxfId="477" priority="329" operator="equal">
      <formula>0</formula>
    </cfRule>
  </conditionalFormatting>
  <conditionalFormatting sqref="H68">
    <cfRule type="cellIs" dxfId="476" priority="65" operator="equal">
      <formula>0</formula>
    </cfRule>
  </conditionalFormatting>
  <conditionalFormatting sqref="H83">
    <cfRule type="cellIs" dxfId="475" priority="64" operator="equal">
      <formula>0</formula>
    </cfRule>
  </conditionalFormatting>
  <conditionalFormatting sqref="H98">
    <cfRule type="cellIs" dxfId="474" priority="63" operator="equal">
      <formula>0</formula>
    </cfRule>
  </conditionalFormatting>
  <conditionalFormatting sqref="H113">
    <cfRule type="cellIs" dxfId="473" priority="62" operator="equal">
      <formula>0</formula>
    </cfRule>
  </conditionalFormatting>
  <conditionalFormatting sqref="H128">
    <cfRule type="cellIs" dxfId="472" priority="61" operator="equal">
      <formula>0</formula>
    </cfRule>
  </conditionalFormatting>
  <conditionalFormatting sqref="H143">
    <cfRule type="cellIs" dxfId="471" priority="60" operator="equal">
      <formula>0</formula>
    </cfRule>
  </conditionalFormatting>
  <conditionalFormatting sqref="I54:I66">
    <cfRule type="cellIs" dxfId="470" priority="66" operator="equal">
      <formula>0</formula>
    </cfRule>
  </conditionalFormatting>
  <conditionalFormatting sqref="I69:I81">
    <cfRule type="cellIs" dxfId="469" priority="59" operator="equal">
      <formula>0</formula>
    </cfRule>
  </conditionalFormatting>
  <conditionalFormatting sqref="I84:I96">
    <cfRule type="cellIs" dxfId="468" priority="58" operator="equal">
      <formula>0</formula>
    </cfRule>
  </conditionalFormatting>
  <conditionalFormatting sqref="I99:I111">
    <cfRule type="cellIs" dxfId="467" priority="57" operator="equal">
      <formula>0</formula>
    </cfRule>
  </conditionalFormatting>
  <conditionalFormatting sqref="I114:I126">
    <cfRule type="cellIs" dxfId="466" priority="56" operator="equal">
      <formula>0</formula>
    </cfRule>
  </conditionalFormatting>
  <conditionalFormatting sqref="I129:I141">
    <cfRule type="cellIs" dxfId="465" priority="55" operator="equal">
      <formula>0</formula>
    </cfRule>
  </conditionalFormatting>
  <conditionalFormatting sqref="I144:I156">
    <cfRule type="cellIs" dxfId="464" priority="53" operator="equal">
      <formula>0</formula>
    </cfRule>
  </conditionalFormatting>
  <conditionalFormatting sqref="I49:J49">
    <cfRule type="cellIs" dxfId="463" priority="703" operator="notEqual">
      <formula>0</formula>
    </cfRule>
  </conditionalFormatting>
  <conditionalFormatting sqref="I35:K48">
    <cfRule type="cellIs" dxfId="462" priority="117" operator="equal">
      <formula>0</formula>
    </cfRule>
  </conditionalFormatting>
  <conditionalFormatting sqref="J37:J48">
    <cfRule type="cellIs" dxfId="461" priority="368" operator="equal">
      <formula>0</formula>
    </cfRule>
  </conditionalFormatting>
  <conditionalFormatting sqref="J54:J65">
    <cfRule type="expression" dxfId="460" priority="9">
      <formula>$B54=""</formula>
    </cfRule>
  </conditionalFormatting>
  <conditionalFormatting sqref="J69:J80">
    <cfRule type="expression" dxfId="459" priority="26">
      <formula>$B69=""</formula>
    </cfRule>
  </conditionalFormatting>
  <conditionalFormatting sqref="J84:J95">
    <cfRule type="expression" dxfId="458" priority="18">
      <formula>$B84=""</formula>
    </cfRule>
  </conditionalFormatting>
  <conditionalFormatting sqref="J99:J110">
    <cfRule type="expression" dxfId="457" priority="7">
      <formula>$B99=""</formula>
    </cfRule>
  </conditionalFormatting>
  <conditionalFormatting sqref="J114:J125">
    <cfRule type="expression" dxfId="456" priority="40">
      <formula>$B114=""</formula>
    </cfRule>
  </conditionalFormatting>
  <conditionalFormatting sqref="J129:J140">
    <cfRule type="expression" dxfId="455" priority="39">
      <formula>$B129=""</formula>
    </cfRule>
  </conditionalFormatting>
  <conditionalFormatting sqref="J144:J155">
    <cfRule type="expression" dxfId="454" priority="50">
      <formula>$B144=""</formula>
    </cfRule>
  </conditionalFormatting>
  <conditionalFormatting sqref="K22:K28">
    <cfRule type="cellIs" dxfId="453" priority="472" operator="lessThan">
      <formula>0</formula>
    </cfRule>
    <cfRule type="cellIs" dxfId="452" priority="473" operator="greaterThan">
      <formula>0</formula>
    </cfRule>
  </conditionalFormatting>
  <conditionalFormatting sqref="K22:K29">
    <cfRule type="cellIs" dxfId="451" priority="471" operator="lessThan">
      <formula>0</formula>
    </cfRule>
  </conditionalFormatting>
  <conditionalFormatting sqref="K30:K31">
    <cfRule type="cellIs" dxfId="450" priority="482" operator="notEqual">
      <formula>0</formula>
    </cfRule>
  </conditionalFormatting>
  <conditionalFormatting sqref="L35:L48">
    <cfRule type="cellIs" dxfId="449" priority="398" operator="lessThan">
      <formula>0</formula>
    </cfRule>
    <cfRule type="cellIs" dxfId="448" priority="399" operator="greaterThan">
      <formula>0</formula>
    </cfRule>
    <cfRule type="expression" dxfId="447" priority="401">
      <formula>0</formula>
    </cfRule>
  </conditionalFormatting>
  <conditionalFormatting sqref="M35:M48">
    <cfRule type="expression" dxfId="446" priority="420">
      <formula>$L35&lt;0</formula>
    </cfRule>
  </conditionalFormatting>
  <conditionalFormatting sqref="M35:N48">
    <cfRule type="cellIs" dxfId="445" priority="365" operator="equal">
      <formula>0</formula>
    </cfRule>
  </conditionalFormatting>
  <conditionalFormatting sqref="O54:O66">
    <cfRule type="expression" dxfId="444" priority="579">
      <formula>$D$54=0</formula>
    </cfRule>
  </conditionalFormatting>
  <conditionalFormatting sqref="O55:O65">
    <cfRule type="cellIs" dxfId="443" priority="597" operator="equal">
      <formula>0</formula>
    </cfRule>
  </conditionalFormatting>
  <conditionalFormatting sqref="O69:O81">
    <cfRule type="expression" dxfId="442" priority="578">
      <formula>$D$54=0</formula>
    </cfRule>
  </conditionalFormatting>
  <conditionalFormatting sqref="O70:O80">
    <cfRule type="cellIs" dxfId="441" priority="577" operator="equal">
      <formula>0</formula>
    </cfRule>
  </conditionalFormatting>
  <conditionalFormatting sqref="O84:O96">
    <cfRule type="expression" dxfId="440" priority="576">
      <formula>$D$54=0</formula>
    </cfRule>
  </conditionalFormatting>
  <conditionalFormatting sqref="O85:O95">
    <cfRule type="cellIs" dxfId="439" priority="575" operator="equal">
      <formula>0</formula>
    </cfRule>
  </conditionalFormatting>
  <conditionalFormatting sqref="O99:O111">
    <cfRule type="expression" dxfId="438" priority="574">
      <formula>$D$54=0</formula>
    </cfRule>
  </conditionalFormatting>
  <conditionalFormatting sqref="O100:O110">
    <cfRule type="cellIs" dxfId="437" priority="573" operator="equal">
      <formula>0</formula>
    </cfRule>
  </conditionalFormatting>
  <conditionalFormatting sqref="O114:O126">
    <cfRule type="expression" dxfId="436" priority="572">
      <formula>$D$54=0</formula>
    </cfRule>
  </conditionalFormatting>
  <conditionalFormatting sqref="O115:O125">
    <cfRule type="cellIs" dxfId="435" priority="571" operator="equal">
      <formula>0</formula>
    </cfRule>
  </conditionalFormatting>
  <conditionalFormatting sqref="O129:O141">
    <cfRule type="expression" dxfId="434" priority="570">
      <formula>$D$54=0</formula>
    </cfRule>
  </conditionalFormatting>
  <conditionalFormatting sqref="O130:O140">
    <cfRule type="cellIs" dxfId="433" priority="569" operator="equal">
      <formula>0</formula>
    </cfRule>
  </conditionalFormatting>
  <conditionalFormatting sqref="O144:O156">
    <cfRule type="expression" dxfId="432" priority="568">
      <formula>$D$54=0</formula>
    </cfRule>
  </conditionalFormatting>
  <conditionalFormatting sqref="O145:O155">
    <cfRule type="cellIs" dxfId="431" priority="567" operator="equal">
      <formula>0</formula>
    </cfRule>
  </conditionalFormatting>
  <conditionalFormatting sqref="P5">
    <cfRule type="cellIs" dxfId="430" priority="634" operator="equal">
      <formula>0</formula>
    </cfRule>
  </conditionalFormatting>
  <conditionalFormatting sqref="P10:T13">
    <cfRule type="cellIs" dxfId="422" priority="635" operator="equal">
      <formula>0</formula>
    </cfRule>
  </conditionalFormatting>
  <conditionalFormatting sqref="P5:AD13">
    <cfRule type="cellIs" dxfId="421" priority="633" operator="equal">
      <formula>0</formula>
    </cfRule>
  </conditionalFormatting>
  <conditionalFormatting sqref="P20:AE28">
    <cfRule type="cellIs" dxfId="420" priority="324" operator="equal">
      <formula>0</formula>
    </cfRule>
  </conditionalFormatting>
  <conditionalFormatting sqref="P66:AE67 P68:U68 P81:AE82 P83:U83 P96:AE97 P98:U98 P111:AE112 P113:U113 P126:AE127 P128:U128 P141:AE142 P143:U143 P156:AE157">
    <cfRule type="cellIs" dxfId="419" priority="582" operator="equal">
      <formula>0</formula>
    </cfRule>
  </conditionalFormatting>
  <conditionalFormatting sqref="Q35:Q48">
    <cfRule type="cellIs" dxfId="418" priority="453" operator="equal">
      <formula>0</formula>
    </cfRule>
  </conditionalFormatting>
  <conditionalFormatting sqref="W35:Y48">
    <cfRule type="cellIs" dxfId="403" priority="455" operator="equal">
      <formula>0</formula>
    </cfRule>
  </conditionalFormatting>
  <conditionalFormatting sqref="W68:AE68 AE69:AE80 W83:AE83 AE84:AE95 W98:AE98 AE99:AE110 W113:AE113 AE114:AE125 W128:AE128 AE129:AE140 W143:AE143 AE144:AE155">
    <cfRule type="cellIs" dxfId="402" priority="580" operator="equal">
      <formula>0</formula>
    </cfRule>
  </conditionalFormatting>
  <conditionalFormatting sqref="Y35:Y48">
    <cfRule type="cellIs" dxfId="399" priority="456" operator="greaterThan">
      <formula>0</formula>
    </cfRule>
    <cfRule type="cellIs" dxfId="398" priority="457" operator="lessThan">
      <formula>0</formula>
    </cfRule>
  </conditionalFormatting>
  <conditionalFormatting sqref="AE5:AE13 AE54:AE65">
    <cfRule type="cellIs" dxfId="385" priority="711" operator="equal">
      <formula>0</formula>
    </cfRule>
  </conditionalFormatting>
  <conditionalFormatting sqref="AE15 C54:C65 C99:C110 C114:C125 C129:C140 C144:C155 G157:G192">
    <cfRule type="cellIs" dxfId="384" priority="712" operator="equal">
      <formula>0</formula>
    </cfRule>
  </conditionalFormatting>
  <conditionalFormatting sqref="AF20:AF28">
    <cfRule type="cellIs" dxfId="383" priority="3" operator="equal">
      <formula>0</formula>
    </cfRule>
  </conditionalFormatting>
  <conditionalFormatting sqref="AF21 AF23 AF25 AF27">
    <cfRule type="cellIs" dxfId="382" priority="6" operator="equal">
      <formula>0</formula>
    </cfRule>
  </conditionalFormatting>
  <conditionalFormatting sqref="AG5:AG13">
    <cfRule type="cellIs" dxfId="381" priority="483" operator="equal">
      <formula>0</formula>
    </cfRule>
    <cfRule type="cellIs" dxfId="380" priority="484" operator="equal">
      <formula>0</formula>
    </cfRule>
  </conditionalFormatting>
  <conditionalFormatting sqref="AG20:AG27">
    <cfRule type="cellIs" dxfId="379" priority="2" operator="equal">
      <formula>"""adjustment needed"""</formula>
    </cfRule>
    <cfRule type="cellIs" dxfId="378" priority="1" operator="equal">
      <formula>"adjustment needed"</formula>
    </cfRule>
  </conditionalFormatting>
  <dataValidations disablePrompts="1" count="1">
    <dataValidation type="list" allowBlank="1" showInputMessage="1" showErrorMessage="1" sqref="D13:D14" xr:uid="{00840098-0003-49C3-AEAB-00BB004F0014}">
      <formula1>INDIRECT(D11)</formula1>
    </dataValidation>
  </dataValidations>
  <pageMargins left="0.7" right="0.7" top="0.78740157500000008" bottom="0.78740157500000008" header="0.3" footer="0.3"/>
  <pageSetup paperSize="9" scale="30" orientation="portrait" r:id="rId1"/>
  <ignoredErrors>
    <ignoredError sqref="AG21" formula="1"/>
  </ignoredErrors>
  <drawing r:id="rId2"/>
  <extLst>
    <ext xmlns:x14="http://schemas.microsoft.com/office/spreadsheetml/2009/9/main" uri="{78C0D931-6437-407d-A8EE-F0AAD7539E65}">
      <x14:conditionalFormattings>
        <x14:conditionalFormatting xmlns:xm="http://schemas.microsoft.com/office/excel/2006/main">
          <x14:cfRule type="cellIs" priority="630" operator="greaterThan" id="{00D0000C-00D0-43FA-98E1-007F0015004B}">
            <xm:f>'Basic project data'!$C$7</xm:f>
            <x14:dxf>
              <font>
                <color rgb="FFF2F2F2"/>
              </font>
            </x14:dxf>
          </x14:cfRule>
          <xm:sqref>C69:C80</xm:sqref>
        </x14:conditionalFormatting>
        <x14:conditionalFormatting xmlns:xm="http://schemas.microsoft.com/office/excel/2006/main">
          <x14:cfRule type="cellIs" priority="624" operator="greaterThan" id="{007A0025-0062-4E0D-9B89-00020072000A}">
            <xm:f>'Basic project data'!$C$7</xm:f>
            <x14:dxf>
              <font>
                <color rgb="FFF2F2F2"/>
              </font>
            </x14:dxf>
          </x14:cfRule>
          <xm:sqref>C84:C95</xm:sqref>
        </x14:conditionalFormatting>
        <x14:conditionalFormatting xmlns:xm="http://schemas.microsoft.com/office/excel/2006/main">
          <x14:cfRule type="expression" priority="529" id="{00F3006E-000A-4DAD-B9FC-004A00EB00E7}">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530" id="{00A50034-00A7-435A-A48D-00A8004E0078}">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532" id="{008D0087-00EC-4383-B065-00DF00B300BC}">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499" id="{00D300E6-0025-42EC-9F19-0000008A005E}">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494" id="{00B200B0-0092-433A-95E1-002400300010}">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493" id="{00BC00DF-00D3-4D00-B9A7-009F005800E0}">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713" id="{00090097-00FB-4EAB-9EC4-007300BF0086}">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714" id="{00CC0045-005B-44BC-954E-007500970085}">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583" id="{00DC0078-003A-49FB-8905-00890069008B}">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715" id="{0072004F-00F6-43EB-AEFD-001600180092}">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584" id="{00420069-0013-46BD-87D8-007C00C200B5}">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716" id="{00C50034-00F9-4339-ADC5-00B400DE00AB}">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585" id="{008A0039-0003-46F7-83EB-008B00BD0062}">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717" id="{00FB0079-006B-4046-978D-001C0050001B}">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586" id="{00B3002E-00C4-4908-9B58-005B00F5002E}">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718" id="{003D00A1-004F-48DB-8930-001B00E200A3}">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587" id="{004B008E-00D4-4C30-B502-009A002C000C}">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719" id="{00440065-00CB-4F16-AF7E-005200AA0024}">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588" id="{0027007C-005D-4C84-8154-002F00C000C0}">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720" id="{00F30057-00A5-46E6-BE9C-00040097003F}">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589" id="{00EA004D-0085-43C6-875C-00F700F200D2}">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721" id="{002C0089-00B9-4B6B-817D-005400A0002F}">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590" id="{00560025-0071-4F16-8A80-00F500B90079}">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722" id="{00A000E2-00C8-48CE-A00A-007000290009}">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591" id="{008E006A-00F0-4F5E-A829-00A200D900BA}">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723" id="{00F00027-005D-4C77-A38C-00D300BE0090}">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592" id="{00970082-0012-458E-86B5-00ED001C0016}">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724" id="{007500AA-0069-4EBB-8415-008600F3003B}">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593" id="{00CD002F-005F-4E3D-927B-00F5004D0042}">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725" id="{00750084-00F0-475F-9328-00C80002001D}">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594" id="{00BF0031-0024-4C84-BB3C-00A20071000C}">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726" id="{00630047-0074-4521-BFBC-00C900B80017}">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595" id="{00B800CB-0033-4F9B-BC0B-0004003C00C1}">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727" id="{0090000B-00D0-4383-8CF5-004C00930036}">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596" id="{00E90085-005C-4DD1-A8E0-002A00AD0042}">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showInputMessage="1" showErrorMessage="1" xr:uid="{00000000-0002-0000-0D00-000000000000}">
          <x14:formula1>
            <xm:f>'Overview reports'!$A$6:$A$10</xm:f>
          </x14:formula1>
          <xm:sqref>H1</xm:sqref>
        </x14:dataValidation>
        <x14:dataValidation type="list" allowBlank="1" showInputMessage="1" showErrorMessage="1" xr:uid="{00000000-0002-0000-0D00-000001000000}">
          <x14:formula1>
            <xm:f>'Drop-down Liste'!$B$2:$B$3</xm:f>
          </x14:formula1>
          <xm:sqref>D11:D12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186"/>
  <sheetViews>
    <sheetView showGridLines="0" topLeftCell="A21" zoomScale="85" workbookViewId="0">
      <selection activeCell="D11" sqref="D11:D12"/>
    </sheetView>
  </sheetViews>
  <sheetFormatPr baseColWidth="10" defaultColWidth="11.5546875" defaultRowHeight="15" outlineLevelRow="1" outlineLevelCol="1" x14ac:dyDescent="0.25"/>
  <cols>
    <col min="1" max="1" width="11.109375" style="2" customWidth="1"/>
    <col min="2" max="2" width="7.33203125" style="2" customWidth="1"/>
    <col min="3" max="3" width="15.6640625" style="2" customWidth="1"/>
    <col min="4" max="4" width="14.6640625" style="2" customWidth="1"/>
    <col min="5" max="5" width="13.6640625" style="2" customWidth="1"/>
    <col min="6" max="6" width="12.88671875" style="2" customWidth="1"/>
    <col min="7" max="7" width="15.5546875" style="2" customWidth="1"/>
    <col min="8" max="8" width="15.44140625" style="2" customWidth="1"/>
    <col min="9" max="9" width="21.6640625" style="2" customWidth="1"/>
    <col min="10" max="10" width="16.6640625" style="2" customWidth="1"/>
    <col min="11" max="11" width="17.77734375" style="2" customWidth="1"/>
    <col min="12" max="13" width="15.33203125" style="2" customWidth="1"/>
    <col min="14" max="14" width="12" style="2" customWidth="1"/>
    <col min="15" max="15" width="12.33203125" style="2" customWidth="1"/>
    <col min="16" max="16" width="10" style="2" customWidth="1"/>
    <col min="17" max="17" width="10.5546875" style="2" customWidth="1"/>
    <col min="18" max="18" width="10.33203125" style="2" customWidth="1"/>
    <col min="19" max="19" width="11.21875" style="2" customWidth="1"/>
    <col min="20" max="20" width="10.33203125" style="2" customWidth="1"/>
    <col min="21" max="30" width="10.33203125" style="2" hidden="1" customWidth="1" outlineLevel="1"/>
    <col min="31" max="31" width="10.21875" style="2" bestFit="1" customWidth="1" collapsed="1"/>
    <col min="32" max="32" width="19.88671875" style="2" customWidth="1"/>
    <col min="33" max="33" width="14.77734375" style="2" customWidth="1"/>
    <col min="34" max="36" width="11.5546875" style="2"/>
    <col min="37" max="37" width="14.44140625" style="2" customWidth="1"/>
    <col min="38" max="38" width="11.5546875" style="2"/>
    <col min="39" max="39" width="0" style="2" hidden="1" customWidth="1"/>
    <col min="40" max="16384" width="11.5546875" style="2"/>
  </cols>
  <sheetData>
    <row r="1" spans="2:40" x14ac:dyDescent="0.25">
      <c r="C1" s="148" t="s">
        <v>252</v>
      </c>
      <c r="D1" s="149"/>
      <c r="E1" s="150"/>
      <c r="F1" s="151"/>
      <c r="G1" s="152" t="s">
        <v>253</v>
      </c>
      <c r="H1" s="153"/>
    </row>
    <row r="2" spans="2:40" x14ac:dyDescent="0.25">
      <c r="C2" s="154" t="s">
        <v>254</v>
      </c>
      <c r="D2" s="543"/>
      <c r="E2" s="544"/>
      <c r="G2" s="152" t="s">
        <v>255</v>
      </c>
      <c r="H2" s="155"/>
    </row>
    <row r="3" spans="2:40" ht="60.75" customHeight="1" x14ac:dyDescent="0.5">
      <c r="B3" s="156" t="str">
        <f>INDEX(languages!B7:C7,1,MATCH('Liesmich Readme'!$A$5,languages!$B$2:$C$2,0))</f>
        <v>1. Basic data</v>
      </c>
      <c r="D3" s="157"/>
      <c r="E3" s="157"/>
      <c r="F3" s="157"/>
      <c r="G3" s="157"/>
      <c r="H3" s="157"/>
      <c r="J3" s="156" t="s">
        <v>256</v>
      </c>
      <c r="O3" s="545" t="str">
        <f>INDEX(languages!B13:C13,1,MATCH('Liesmich Readme'!$A$5,languages!$B$2:$C$2,0))</f>
        <v>6. Reported data</v>
      </c>
      <c r="P3" s="545"/>
      <c r="Q3" s="545"/>
      <c r="R3" s="545"/>
      <c r="S3" s="545"/>
      <c r="T3" s="545"/>
      <c r="U3" s="545"/>
      <c r="V3" s="545"/>
      <c r="W3" s="545"/>
      <c r="X3" s="545"/>
      <c r="Y3" s="545"/>
      <c r="Z3" s="545"/>
      <c r="AA3" s="545"/>
      <c r="AB3" s="545"/>
      <c r="AC3" s="545"/>
      <c r="AD3" s="545"/>
      <c r="AE3" s="545"/>
      <c r="AF3" s="545"/>
      <c r="AG3" s="545"/>
      <c r="AH3" s="158"/>
      <c r="AI3" s="158"/>
      <c r="AJ3" s="158"/>
      <c r="AK3" s="158"/>
      <c r="AL3" s="158"/>
      <c r="AM3" s="158"/>
      <c r="AN3" s="158"/>
    </row>
    <row r="4" spans="2:40" ht="45.75" customHeight="1" x14ac:dyDescent="0.25">
      <c r="C4" s="476" t="s">
        <v>257</v>
      </c>
      <c r="D4" s="159" t="s">
        <v>36</v>
      </c>
      <c r="E4" s="159" t="s">
        <v>37</v>
      </c>
      <c r="F4" s="159" t="s">
        <v>258</v>
      </c>
      <c r="G4" s="159" t="s">
        <v>259</v>
      </c>
      <c r="H4" s="159" t="s">
        <v>260</v>
      </c>
      <c r="J4" s="160" t="s">
        <v>261</v>
      </c>
      <c r="K4" s="161">
        <f>E20+E22+E24+E26+E28</f>
        <v>0</v>
      </c>
      <c r="P4" s="162" t="s">
        <v>262</v>
      </c>
      <c r="Q4" s="162" t="s">
        <v>263</v>
      </c>
      <c r="R4" s="162" t="s">
        <v>264</v>
      </c>
      <c r="S4" s="162" t="s">
        <v>265</v>
      </c>
      <c r="T4" s="162" t="s">
        <v>266</v>
      </c>
      <c r="U4" s="162" t="s">
        <v>267</v>
      </c>
      <c r="V4" s="162" t="s">
        <v>268</v>
      </c>
      <c r="W4" s="162" t="s">
        <v>269</v>
      </c>
      <c r="X4" s="162" t="s">
        <v>270</v>
      </c>
      <c r="Y4" s="162" t="s">
        <v>271</v>
      </c>
      <c r="Z4" s="162" t="s">
        <v>272</v>
      </c>
      <c r="AA4" s="162" t="s">
        <v>273</v>
      </c>
      <c r="AB4" s="162" t="s">
        <v>274</v>
      </c>
      <c r="AC4" s="162" t="s">
        <v>275</v>
      </c>
      <c r="AD4" s="162" t="s">
        <v>276</v>
      </c>
      <c r="AE4" s="163" t="s">
        <v>277</v>
      </c>
      <c r="AF4" s="164" t="s">
        <v>278</v>
      </c>
      <c r="AG4" s="165" t="s">
        <v>279</v>
      </c>
    </row>
    <row r="5" spans="2:40" ht="22.5" customHeight="1" x14ac:dyDescent="0.25">
      <c r="C5" s="477"/>
      <c r="D5" s="166"/>
      <c r="E5" s="166"/>
      <c r="F5" s="167"/>
      <c r="G5" s="168"/>
      <c r="H5" s="168"/>
      <c r="J5" s="479" t="s">
        <v>280</v>
      </c>
      <c r="K5" s="480">
        <f>F20+F22+F24+F26+F28</f>
        <v>0</v>
      </c>
      <c r="O5" s="96" t="s">
        <v>28</v>
      </c>
      <c r="P5" s="169"/>
      <c r="Q5" s="170"/>
      <c r="R5" s="170"/>
      <c r="S5" s="170"/>
      <c r="T5" s="170"/>
      <c r="U5" s="170"/>
      <c r="V5" s="170"/>
      <c r="W5" s="170"/>
      <c r="X5" s="170"/>
      <c r="Y5" s="170"/>
      <c r="Z5" s="170"/>
      <c r="AA5" s="170"/>
      <c r="AB5" s="170"/>
      <c r="AC5" s="170"/>
      <c r="AD5" s="170"/>
      <c r="AE5" s="171">
        <f t="shared" ref="AE5:AE13" si="0">SUM(P5:AD5)</f>
        <v>0</v>
      </c>
      <c r="AF5" s="172"/>
      <c r="AG5" s="173"/>
      <c r="AM5" s="2" t="s">
        <v>281</v>
      </c>
    </row>
    <row r="6" spans="2:40" ht="22.5" customHeight="1" outlineLevel="1" x14ac:dyDescent="0.25">
      <c r="C6" s="477"/>
      <c r="D6" s="166"/>
      <c r="E6" s="166"/>
      <c r="F6" s="167"/>
      <c r="G6" s="168"/>
      <c r="H6" s="168"/>
      <c r="J6" s="479"/>
      <c r="K6" s="480"/>
      <c r="O6" s="100" t="s">
        <v>95</v>
      </c>
      <c r="P6" s="170"/>
      <c r="Q6" s="170"/>
      <c r="R6" s="170"/>
      <c r="S6" s="170"/>
      <c r="T6" s="170"/>
      <c r="U6" s="170"/>
      <c r="V6" s="170"/>
      <c r="W6" s="170"/>
      <c r="X6" s="170"/>
      <c r="Y6" s="170"/>
      <c r="Z6" s="170"/>
      <c r="AA6" s="170"/>
      <c r="AB6" s="170"/>
      <c r="AC6" s="170"/>
      <c r="AD6" s="170"/>
      <c r="AE6" s="171">
        <f t="shared" si="0"/>
        <v>0</v>
      </c>
      <c r="AF6" s="172"/>
      <c r="AG6" s="173"/>
      <c r="AM6" s="2" t="s">
        <v>282</v>
      </c>
    </row>
    <row r="7" spans="2:40" ht="22.5" customHeight="1" outlineLevel="1" x14ac:dyDescent="0.25">
      <c r="C7" s="477"/>
      <c r="D7" s="166"/>
      <c r="E7" s="166"/>
      <c r="F7" s="167"/>
      <c r="G7" s="168"/>
      <c r="H7" s="168"/>
      <c r="J7" s="479" t="s">
        <v>283</v>
      </c>
      <c r="K7" s="481">
        <f>G20+G22+G24+G26+G28</f>
        <v>0</v>
      </c>
      <c r="O7" s="101" t="s">
        <v>29</v>
      </c>
      <c r="P7" s="170"/>
      <c r="Q7" s="170"/>
      <c r="R7" s="170"/>
      <c r="S7" s="170"/>
      <c r="T7" s="170"/>
      <c r="U7" s="170"/>
      <c r="V7" s="170"/>
      <c r="W7" s="170"/>
      <c r="X7" s="170"/>
      <c r="Y7" s="170"/>
      <c r="Z7" s="170"/>
      <c r="AA7" s="170"/>
      <c r="AB7" s="170"/>
      <c r="AC7" s="170"/>
      <c r="AD7" s="170"/>
      <c r="AE7" s="171">
        <f t="shared" si="0"/>
        <v>0</v>
      </c>
      <c r="AF7" s="172"/>
      <c r="AG7" s="173"/>
    </row>
    <row r="8" spans="2:40" ht="22.5" customHeight="1" outlineLevel="1" x14ac:dyDescent="0.25">
      <c r="C8" s="477"/>
      <c r="D8" s="168"/>
      <c r="E8" s="168"/>
      <c r="F8" s="167"/>
      <c r="G8" s="168"/>
      <c r="H8" s="168"/>
      <c r="J8" s="479"/>
      <c r="K8" s="481"/>
      <c r="O8" s="102" t="s">
        <v>131</v>
      </c>
      <c r="P8" s="170"/>
      <c r="Q8" s="170"/>
      <c r="R8" s="170"/>
      <c r="S8" s="170"/>
      <c r="T8" s="170"/>
      <c r="U8" s="170"/>
      <c r="V8" s="170"/>
      <c r="W8" s="170"/>
      <c r="X8" s="170"/>
      <c r="Y8" s="170"/>
      <c r="Z8" s="170"/>
      <c r="AA8" s="170"/>
      <c r="AB8" s="170"/>
      <c r="AC8" s="170"/>
      <c r="AD8" s="170"/>
      <c r="AE8" s="171">
        <f t="shared" si="0"/>
        <v>0</v>
      </c>
      <c r="AF8" s="172"/>
      <c r="AG8" s="173"/>
    </row>
    <row r="9" spans="2:40" ht="22.5" customHeight="1" outlineLevel="1" x14ac:dyDescent="0.25">
      <c r="C9" s="477"/>
      <c r="D9" s="168"/>
      <c r="E9" s="168"/>
      <c r="F9" s="167"/>
      <c r="G9" s="168"/>
      <c r="H9" s="168"/>
      <c r="J9" s="479" t="str">
        <f>IF($D$11="no","Difference total contract vs. Calculated costs","Difference EU project vs. Calculated costs")</f>
        <v>Difference EU project vs. Calculated costs</v>
      </c>
      <c r="K9" s="480">
        <f>IF($D$11="no", K4-K7,K5-K7)</f>
        <v>0</v>
      </c>
      <c r="O9" s="103" t="s">
        <v>30</v>
      </c>
      <c r="P9" s="170"/>
      <c r="Q9" s="170"/>
      <c r="R9" s="170"/>
      <c r="S9" s="170"/>
      <c r="T9" s="170"/>
      <c r="U9" s="170"/>
      <c r="V9" s="170"/>
      <c r="W9" s="170"/>
      <c r="X9" s="170"/>
      <c r="Y9" s="170"/>
      <c r="Z9" s="170"/>
      <c r="AA9" s="170"/>
      <c r="AB9" s="170"/>
      <c r="AC9" s="170"/>
      <c r="AD9" s="170"/>
      <c r="AE9" s="171">
        <f t="shared" si="0"/>
        <v>0</v>
      </c>
      <c r="AF9" s="172"/>
      <c r="AG9" s="173"/>
    </row>
    <row r="10" spans="2:40" ht="22.5" customHeight="1" outlineLevel="1" x14ac:dyDescent="0.25">
      <c r="C10" s="478"/>
      <c r="D10" s="168"/>
      <c r="E10" s="168"/>
      <c r="F10" s="167"/>
      <c r="G10" s="168"/>
      <c r="H10" s="168"/>
      <c r="J10" s="479"/>
      <c r="K10" s="480"/>
      <c r="O10" s="104" t="s">
        <v>167</v>
      </c>
      <c r="P10" s="170"/>
      <c r="Q10" s="170"/>
      <c r="R10" s="170"/>
      <c r="S10" s="170"/>
      <c r="T10" s="170"/>
      <c r="U10" s="170"/>
      <c r="V10" s="170"/>
      <c r="W10" s="170"/>
      <c r="X10" s="170"/>
      <c r="Y10" s="170"/>
      <c r="Z10" s="170"/>
      <c r="AA10" s="170"/>
      <c r="AB10" s="170"/>
      <c r="AC10" s="170"/>
      <c r="AD10" s="170"/>
      <c r="AE10" s="171">
        <f t="shared" si="0"/>
        <v>0</v>
      </c>
      <c r="AF10" s="172"/>
      <c r="AG10" s="173"/>
    </row>
    <row r="11" spans="2:40" ht="22.5" customHeight="1" outlineLevel="1" x14ac:dyDescent="0.25">
      <c r="C11" s="482" t="s">
        <v>284</v>
      </c>
      <c r="D11" s="484"/>
      <c r="E11" s="486"/>
      <c r="F11" s="486"/>
      <c r="G11" s="486"/>
      <c r="H11" s="486"/>
      <c r="O11" s="105" t="s">
        <v>31</v>
      </c>
      <c r="P11" s="170"/>
      <c r="Q11" s="170"/>
      <c r="R11" s="170"/>
      <c r="S11" s="170"/>
      <c r="T11" s="170"/>
      <c r="U11" s="170"/>
      <c r="V11" s="170"/>
      <c r="W11" s="170"/>
      <c r="X11" s="170"/>
      <c r="Y11" s="170"/>
      <c r="Z11" s="170"/>
      <c r="AA11" s="170"/>
      <c r="AB11" s="170"/>
      <c r="AC11" s="170"/>
      <c r="AD11" s="170"/>
      <c r="AE11" s="171">
        <f t="shared" si="0"/>
        <v>0</v>
      </c>
      <c r="AF11" s="172"/>
      <c r="AG11" s="173"/>
    </row>
    <row r="12" spans="2:40" ht="22.5" customHeight="1" outlineLevel="1" x14ac:dyDescent="0.25">
      <c r="C12" s="483"/>
      <c r="D12" s="485"/>
      <c r="E12" s="487"/>
      <c r="F12" s="487"/>
      <c r="G12" s="487"/>
      <c r="H12" s="487"/>
      <c r="O12" s="105" t="s">
        <v>203</v>
      </c>
      <c r="P12" s="170"/>
      <c r="Q12" s="170"/>
      <c r="R12" s="170"/>
      <c r="S12" s="170"/>
      <c r="T12" s="170"/>
      <c r="U12" s="170"/>
      <c r="V12" s="170"/>
      <c r="W12" s="170"/>
      <c r="X12" s="170"/>
      <c r="Y12" s="170"/>
      <c r="Z12" s="170"/>
      <c r="AA12" s="170"/>
      <c r="AB12" s="170"/>
      <c r="AC12" s="170"/>
      <c r="AD12" s="170"/>
      <c r="AE12" s="171">
        <f t="shared" si="0"/>
        <v>0</v>
      </c>
      <c r="AF12" s="172"/>
      <c r="AG12" s="173"/>
    </row>
    <row r="13" spans="2:40" ht="22.5" customHeight="1" outlineLevel="1" x14ac:dyDescent="0.25">
      <c r="C13" s="487"/>
      <c r="D13" s="488"/>
      <c r="E13" s="487"/>
      <c r="F13" s="487"/>
      <c r="G13" s="487"/>
      <c r="H13" s="487"/>
      <c r="O13" s="106" t="s">
        <v>32</v>
      </c>
      <c r="P13" s="170"/>
      <c r="Q13" s="170"/>
      <c r="R13" s="170"/>
      <c r="S13" s="170"/>
      <c r="T13" s="170"/>
      <c r="U13" s="170"/>
      <c r="V13" s="170"/>
      <c r="W13" s="170"/>
      <c r="X13" s="170"/>
      <c r="Y13" s="170"/>
      <c r="Z13" s="170"/>
      <c r="AA13" s="170"/>
      <c r="AB13" s="170"/>
      <c r="AC13" s="170"/>
      <c r="AD13" s="170"/>
      <c r="AE13" s="171">
        <f t="shared" si="0"/>
        <v>0</v>
      </c>
      <c r="AF13" s="172"/>
      <c r="AG13" s="173"/>
    </row>
    <row r="14" spans="2:40" ht="18.75" customHeight="1" outlineLevel="1" x14ac:dyDescent="0.25">
      <c r="C14" s="487"/>
      <c r="D14" s="488"/>
      <c r="E14" s="487"/>
      <c r="F14" s="487"/>
      <c r="G14" s="487"/>
      <c r="H14" s="487"/>
    </row>
    <row r="15" spans="2:40" outlineLevel="1" x14ac:dyDescent="0.25">
      <c r="D15" s="174"/>
      <c r="E15" s="175"/>
      <c r="F15" s="49"/>
      <c r="G15" s="49"/>
      <c r="H15" s="176"/>
      <c r="I15" s="49"/>
      <c r="J15" s="49"/>
      <c r="K15" s="49"/>
      <c r="O15" s="177"/>
      <c r="P15" s="178"/>
      <c r="Q15" s="178"/>
      <c r="R15" s="178"/>
      <c r="S15" s="178"/>
      <c r="T15" s="178"/>
      <c r="U15" s="179"/>
      <c r="V15" s="179"/>
      <c r="W15" s="179"/>
      <c r="X15" s="179"/>
      <c r="Y15" s="179"/>
      <c r="Z15" s="179"/>
      <c r="AA15" s="179"/>
      <c r="AB15" s="179"/>
      <c r="AC15" s="179"/>
      <c r="AD15" s="179"/>
      <c r="AE15" s="180"/>
      <c r="AF15" s="181"/>
      <c r="AG15" s="182"/>
    </row>
    <row r="16" spans="2:40" ht="30" customHeight="1" outlineLevel="1" x14ac:dyDescent="0.5">
      <c r="B16" s="183" t="str">
        <f>INDEX(languages!B11:C11,1,MATCH('Liesmich Readme'!$A$5,languages!$B$2:$C$2,0))</f>
        <v>4. Eligible personnel costs per reporting period</v>
      </c>
      <c r="C16" s="184"/>
      <c r="E16" s="183"/>
      <c r="F16" s="183"/>
      <c r="G16" s="183"/>
      <c r="H16" s="183"/>
      <c r="I16" s="183"/>
      <c r="J16" s="183"/>
      <c r="K16" s="183"/>
      <c r="O16" s="489" t="str">
        <f>INDEX(languages!B12:C12,1,MATCH('Liesmich Readme'!$A$5,languages!$B$2:$C$2,0))</f>
        <v>5. Day-equivalents per work package &amp; eligible personnel costs</v>
      </c>
      <c r="P16" s="489"/>
      <c r="Q16" s="489"/>
      <c r="R16" s="489"/>
      <c r="S16" s="489"/>
      <c r="T16" s="489"/>
      <c r="U16" s="489"/>
      <c r="V16" s="489"/>
      <c r="W16" s="489"/>
      <c r="X16" s="489"/>
      <c r="Y16" s="489"/>
      <c r="Z16" s="489"/>
      <c r="AA16" s="489"/>
      <c r="AB16" s="489"/>
      <c r="AC16" s="489"/>
      <c r="AD16" s="489"/>
      <c r="AE16" s="489"/>
      <c r="AF16" s="489"/>
      <c r="AG16" s="489"/>
    </row>
    <row r="17" spans="1:33" ht="11.45" customHeight="1" outlineLevel="1" x14ac:dyDescent="0.5">
      <c r="B17" s="184"/>
      <c r="C17" s="183"/>
      <c r="D17" s="183"/>
      <c r="E17" s="183"/>
      <c r="F17" s="183"/>
      <c r="G17" s="183"/>
      <c r="H17" s="183"/>
      <c r="I17" s="183"/>
      <c r="J17" s="183"/>
      <c r="K17" s="183"/>
      <c r="O17" s="185"/>
      <c r="P17" s="185"/>
      <c r="Q17" s="185"/>
      <c r="R17" s="185"/>
      <c r="S17" s="185"/>
      <c r="T17" s="185"/>
      <c r="U17" s="185"/>
      <c r="V17" s="185"/>
      <c r="W17" s="185"/>
      <c r="X17" s="185"/>
      <c r="Y17" s="185"/>
      <c r="Z17" s="185"/>
      <c r="AA17" s="185"/>
      <c r="AB17" s="185"/>
      <c r="AC17" s="185"/>
      <c r="AD17" s="185"/>
      <c r="AE17" s="185"/>
      <c r="AF17" s="185"/>
      <c r="AG17" s="185"/>
    </row>
    <row r="18" spans="1:33" ht="11.45" customHeight="1" x14ac:dyDescent="0.25">
      <c r="E18" s="490" t="s">
        <v>285</v>
      </c>
      <c r="F18" s="491"/>
      <c r="G18" s="492" t="s">
        <v>286</v>
      </c>
      <c r="H18" s="493"/>
      <c r="I18" s="186"/>
      <c r="J18" s="186"/>
      <c r="K18" s="186"/>
      <c r="P18" s="187"/>
      <c r="U18" s="188"/>
    </row>
    <row r="19" spans="1:33" ht="45" x14ac:dyDescent="0.25">
      <c r="B19" s="494" t="s">
        <v>287</v>
      </c>
      <c r="C19" s="495"/>
      <c r="D19" s="495"/>
      <c r="E19" s="189" t="s">
        <v>288</v>
      </c>
      <c r="F19" s="190" t="s">
        <v>289</v>
      </c>
      <c r="G19" s="191" t="s">
        <v>290</v>
      </c>
      <c r="H19" s="190" t="str">
        <f>IF($D$11="no","Check (costs total contract vs. calculated cost)","Check (costs EU project vs. calculated costs)")</f>
        <v>Check (costs EU project vs. calculated costs)</v>
      </c>
      <c r="I19" s="186"/>
      <c r="J19" s="186"/>
      <c r="K19" s="186"/>
      <c r="P19" s="68" t="s">
        <v>262</v>
      </c>
      <c r="Q19" s="68" t="s">
        <v>263</v>
      </c>
      <c r="R19" s="68" t="s">
        <v>264</v>
      </c>
      <c r="S19" s="68" t="s">
        <v>265</v>
      </c>
      <c r="T19" s="68" t="s">
        <v>266</v>
      </c>
      <c r="U19" s="68" t="s">
        <v>267</v>
      </c>
      <c r="V19" s="68" t="s">
        <v>268</v>
      </c>
      <c r="W19" s="68" t="s">
        <v>269</v>
      </c>
      <c r="X19" s="68" t="s">
        <v>270</v>
      </c>
      <c r="Y19" s="68" t="s">
        <v>271</v>
      </c>
      <c r="Z19" s="68" t="s">
        <v>272</v>
      </c>
      <c r="AA19" s="68" t="s">
        <v>273</v>
      </c>
      <c r="AB19" s="68" t="s">
        <v>274</v>
      </c>
      <c r="AC19" s="68" t="s">
        <v>275</v>
      </c>
      <c r="AD19" s="68" t="s">
        <v>276</v>
      </c>
      <c r="AE19" s="192" t="s">
        <v>277</v>
      </c>
      <c r="AF19" s="68" t="s">
        <v>291</v>
      </c>
    </row>
    <row r="20" spans="1:33" ht="19.5" customHeight="1" outlineLevel="1" x14ac:dyDescent="0.3">
      <c r="B20" s="496" t="str">
        <f>'Basic project data'!A12</f>
        <v>P1</v>
      </c>
      <c r="C20" s="496">
        <f>'Basic project data'!D12</f>
        <v>44652</v>
      </c>
      <c r="D20" s="498">
        <f>'Basic project data'!E12</f>
        <v>45016</v>
      </c>
      <c r="E20" s="500">
        <f>IFERROR(SUMIF(B54:B5000,O20,G54:G5000),0)</f>
        <v>0</v>
      </c>
      <c r="F20" s="502">
        <f>SUMIF(B54:B5000,O20,J54:J5000)</f>
        <v>0</v>
      </c>
      <c r="G20" s="504">
        <f>IF($D$11="no",IF(SUMIF(C35:C48,B20,M35:M48)&lt;E20,SUMIF(C35:C48,B20,M35:M48),E20),IF(SUMIF(C35:C48,B20,M35:M48)&lt;F20,SUMIF(C35:C48,B20,M35:M48),F20))</f>
        <v>0</v>
      </c>
      <c r="H20" s="506">
        <f>IF($D$11="no",IFERROR(-(E20-G20),0),IFERROR(-(F20-G20),0))</f>
        <v>0</v>
      </c>
      <c r="I20" s="508"/>
      <c r="J20" s="509"/>
      <c r="K20" s="508"/>
      <c r="O20" s="96" t="s">
        <v>28</v>
      </c>
      <c r="P20" s="193" t="str">
        <f>IFERROR(SUMIF($C$35:$C$48,$O20,$K$35:$K$48)*(SUMIF($B$54:$B$5000,$O20,P$54:P$5000)/$H$2)/(SUMIF($C$35:$C$48,$O20,$J$35:$J$48)),"")</f>
        <v/>
      </c>
      <c r="Q20" s="193" t="str">
        <f t="shared" ref="Q20:AD28" si="1">IFERROR(SUMIF($C$35:$C$48,$O20,$K$35:$K$48)*(SUMIF($B$54:$B$5000,$O20,Q$54:Q$5000)/$H$2)/(SUMIF($C$35:$C$48,$O20,$J$35:$J$48)),"")</f>
        <v/>
      </c>
      <c r="R20" s="193" t="str">
        <f t="shared" si="1"/>
        <v/>
      </c>
      <c r="S20" s="193" t="str">
        <f t="shared" si="1"/>
        <v/>
      </c>
      <c r="T20" s="193" t="str">
        <f t="shared" si="1"/>
        <v/>
      </c>
      <c r="U20" s="193" t="str">
        <f t="shared" si="1"/>
        <v/>
      </c>
      <c r="V20" s="193" t="str">
        <f t="shared" si="1"/>
        <v/>
      </c>
      <c r="W20" s="193" t="str">
        <f t="shared" si="1"/>
        <v/>
      </c>
      <c r="X20" s="193" t="str">
        <f t="shared" si="1"/>
        <v/>
      </c>
      <c r="Y20" s="193" t="str">
        <f t="shared" si="1"/>
        <v/>
      </c>
      <c r="Z20" s="193" t="str">
        <f t="shared" si="1"/>
        <v/>
      </c>
      <c r="AA20" s="193" t="str">
        <f t="shared" si="1"/>
        <v/>
      </c>
      <c r="AB20" s="193" t="str">
        <f t="shared" si="1"/>
        <v/>
      </c>
      <c r="AC20" s="193" t="str">
        <f t="shared" si="1"/>
        <v/>
      </c>
      <c r="AD20" s="193" t="str">
        <f t="shared" si="1"/>
        <v/>
      </c>
      <c r="AE20" s="194">
        <f>SUM(P20:AD20)</f>
        <v>0</v>
      </c>
      <c r="AF20" s="195">
        <f>ROUND(G20,2)</f>
        <v>0</v>
      </c>
      <c r="AG20" s="198" t="str">
        <f>IF((AF20)=AF5+AF6,"no adjustment needed",IF(ISBLANK(AF5),"no adjustment needed","adjustment needed"))</f>
        <v>no adjustment needed</v>
      </c>
    </row>
    <row r="21" spans="1:33" ht="19.5" customHeight="1" outlineLevel="1" x14ac:dyDescent="0.3">
      <c r="B21" s="497"/>
      <c r="C21" s="497"/>
      <c r="D21" s="499"/>
      <c r="E21" s="501"/>
      <c r="F21" s="503"/>
      <c r="G21" s="505"/>
      <c r="H21" s="507"/>
      <c r="I21" s="508"/>
      <c r="J21" s="509"/>
      <c r="K21" s="508"/>
      <c r="O21" s="100" t="s">
        <v>95</v>
      </c>
      <c r="P21" s="196">
        <f>IFERROR(IF(OR((P5+P6)=P20,P5=0),0,$P20-P5-P6),"")</f>
        <v>0</v>
      </c>
      <c r="Q21" s="196">
        <f>IFERROR(IF(OR((Q5+Q6)=Q20,Q5=0),0,$Q20-Q5-Q6),"")</f>
        <v>0</v>
      </c>
      <c r="R21" s="196">
        <f>IFERROR(IF(OR((R5+R6)=R20,R5=0),0,$R20-R5-R6),"")</f>
        <v>0</v>
      </c>
      <c r="S21" s="196">
        <f>IFERROR(IF(OR((S5+S6)=S20,S5=0),0,$S20-S5-S6),"")</f>
        <v>0</v>
      </c>
      <c r="T21" s="196">
        <f>IFERROR(IF(OR((T5+T6)=T20,T5=0),0,$T20-T5-T6),"")</f>
        <v>0</v>
      </c>
      <c r="U21" s="196">
        <f>IFERROR(IF(OR((U5+U6)=U20,U5=0),0,$U20-U5-U6),"")</f>
        <v>0</v>
      </c>
      <c r="V21" s="196">
        <f>IFERROR(IF(OR((V5+V6)=V20,V5=0),0,$V20-V5-V6),"")</f>
        <v>0</v>
      </c>
      <c r="W21" s="196">
        <f>IFERROR(IF(OR((W5+W6)=W20,W5=0),0,$W20-W5-W6),"")</f>
        <v>0</v>
      </c>
      <c r="X21" s="196">
        <f>IFERROR(IF(OR((X5+X6)=X20,X5=0),0,$X20-X5-X6),"")</f>
        <v>0</v>
      </c>
      <c r="Y21" s="196">
        <f>IFERROR(IF(OR((Y5+Y6)=Y20,Y5=0),0,$Y20-Y5-Y6),"")</f>
        <v>0</v>
      </c>
      <c r="Z21" s="196">
        <f>IFERROR(IF(OR((Z5+Z6)=Z20,Z5=0),0,$Z20-Z5-Z6),"")</f>
        <v>0</v>
      </c>
      <c r="AA21" s="196">
        <f>IFERROR(IF(OR((AA5+AA6)=AA20,AA5=0),0,$AA20-AA5-AA6),"")</f>
        <v>0</v>
      </c>
      <c r="AB21" s="196">
        <f>IFERROR(IF(OR((AB5+AB6)=AB20,AB5=0),0,$AB20-AB5-AB6),"")</f>
        <v>0</v>
      </c>
      <c r="AC21" s="196">
        <f>IFERROR(IF(OR((AC5+AC6)=AC20,AC5=0),0,$AC20-AC5-AC6),"")</f>
        <v>0</v>
      </c>
      <c r="AD21" s="196">
        <f t="shared" ref="AD21:AE21" si="2">IFERROR(IF(OR((AD5+AD6)=AD20,AD5=0),0,AD20-AD5-AD6),"")</f>
        <v>0</v>
      </c>
      <c r="AE21" s="194">
        <f t="shared" si="2"/>
        <v>0</v>
      </c>
      <c r="AF21" s="197">
        <f>IFERROR(IF(OR(ISBLANK(AF5),AF6&lt;&gt;""),0,IF(OR((AF5+AF6)=AF20,ISBLANK(AF5)),0,AF20-AF5-AF6)),"")</f>
        <v>0</v>
      </c>
      <c r="AG21" s="439" t="str">
        <f>IF(AND($AG$20="adjustment needed",AF21&lt;&gt;0),"Only copy this row in table above!","")</f>
        <v/>
      </c>
    </row>
    <row r="22" spans="1:33" ht="19.5" customHeight="1" outlineLevel="1" x14ac:dyDescent="0.3">
      <c r="B22" s="510" t="str">
        <f>'Basic project data'!A13</f>
        <v>P2</v>
      </c>
      <c r="C22" s="510">
        <f>'Basic project data'!D13</f>
        <v>45017</v>
      </c>
      <c r="D22" s="512">
        <f>'Basic project data'!E13</f>
        <v>45747</v>
      </c>
      <c r="E22" s="500">
        <f>IFERROR(SUMIF(B54:B5000,O22,G54:G5000),0)</f>
        <v>0</v>
      </c>
      <c r="F22" s="502">
        <f>SUMIF(B54:B5000,O22,J54:J5000)</f>
        <v>0</v>
      </c>
      <c r="G22" s="504">
        <f>IF($D$11="no",IF(SUMIF(C35:C48,B22,M35:M48)&lt;E22,SUMIF(C35:C48,B22,M35:M48),E22),IF(SUMIF(C35:C48,B22,M35:M48)&lt;F22,SUMIF(C35:C48,B22,M35:M48),F22))</f>
        <v>0</v>
      </c>
      <c r="H22" s="506">
        <f t="shared" ref="H22:H28" si="3">IF($D$11="no",IFERROR(-(E22-G22),0),IFERROR(-(F22-G22),0))</f>
        <v>0</v>
      </c>
      <c r="I22" s="508"/>
      <c r="J22" s="509"/>
      <c r="K22" s="508"/>
      <c r="O22" s="101" t="s">
        <v>29</v>
      </c>
      <c r="P22" s="193" t="str">
        <f>IFERROR(SUMIF($C$35:$C$48,$O22,$K$35:$K$48)*(SUMIF($B$54:$B$5000,$O22,P$54:P$5000)/$H$2)/(SUMIF($C$35:$C$48,$O22,$J$35:$J$48)),"")</f>
        <v/>
      </c>
      <c r="Q22" s="193" t="str">
        <f t="shared" si="1"/>
        <v/>
      </c>
      <c r="R22" s="193" t="str">
        <f t="shared" si="1"/>
        <v/>
      </c>
      <c r="S22" s="193" t="str">
        <f t="shared" si="1"/>
        <v/>
      </c>
      <c r="T22" s="193" t="str">
        <f t="shared" si="1"/>
        <v/>
      </c>
      <c r="U22" s="193" t="str">
        <f t="shared" si="1"/>
        <v/>
      </c>
      <c r="V22" s="193" t="str">
        <f t="shared" si="1"/>
        <v/>
      </c>
      <c r="W22" s="193" t="str">
        <f t="shared" si="1"/>
        <v/>
      </c>
      <c r="X22" s="193" t="str">
        <f t="shared" si="1"/>
        <v/>
      </c>
      <c r="Y22" s="193" t="str">
        <f t="shared" si="1"/>
        <v/>
      </c>
      <c r="Z22" s="193" t="str">
        <f t="shared" si="1"/>
        <v/>
      </c>
      <c r="AA22" s="193" t="str">
        <f t="shared" si="1"/>
        <v/>
      </c>
      <c r="AB22" s="193" t="str">
        <f t="shared" si="1"/>
        <v/>
      </c>
      <c r="AC22" s="193" t="str">
        <f t="shared" si="1"/>
        <v/>
      </c>
      <c r="AD22" s="193" t="str">
        <f t="shared" si="1"/>
        <v/>
      </c>
      <c r="AE22" s="194">
        <f>SUM(P22:AD22)</f>
        <v>0</v>
      </c>
      <c r="AF22" s="195">
        <f>ROUND(G22,2)</f>
        <v>0</v>
      </c>
      <c r="AG22" s="198" t="str">
        <f>IF((AF22)=AF7+AF8,"no adjustment needed",IF(ISBLANK(AF7),"no adjustment needed","adjustment needed"))</f>
        <v>no adjustment needed</v>
      </c>
    </row>
    <row r="23" spans="1:33" ht="19.5" customHeight="1" outlineLevel="1" x14ac:dyDescent="0.3">
      <c r="B23" s="511"/>
      <c r="C23" s="511"/>
      <c r="D23" s="513"/>
      <c r="E23" s="501"/>
      <c r="F23" s="503"/>
      <c r="G23" s="505"/>
      <c r="H23" s="507"/>
      <c r="I23" s="508"/>
      <c r="J23" s="509"/>
      <c r="K23" s="508"/>
      <c r="O23" s="102" t="s">
        <v>131</v>
      </c>
      <c r="P23" s="196">
        <f t="shared" ref="P23:AF23" si="4">IFERROR(IF(OR((P7+P8)=P22,P7=0),0,P22-P7-P8),"")</f>
        <v>0</v>
      </c>
      <c r="Q23" s="196">
        <f t="shared" si="4"/>
        <v>0</v>
      </c>
      <c r="R23" s="196">
        <f t="shared" si="4"/>
        <v>0</v>
      </c>
      <c r="S23" s="196">
        <f t="shared" si="4"/>
        <v>0</v>
      </c>
      <c r="T23" s="196">
        <f t="shared" si="4"/>
        <v>0</v>
      </c>
      <c r="U23" s="196">
        <f t="shared" si="4"/>
        <v>0</v>
      </c>
      <c r="V23" s="196">
        <f t="shared" si="4"/>
        <v>0</v>
      </c>
      <c r="W23" s="196">
        <f t="shared" si="4"/>
        <v>0</v>
      </c>
      <c r="X23" s="196">
        <f t="shared" si="4"/>
        <v>0</v>
      </c>
      <c r="Y23" s="196">
        <f t="shared" si="4"/>
        <v>0</v>
      </c>
      <c r="Z23" s="196">
        <f t="shared" si="4"/>
        <v>0</v>
      </c>
      <c r="AA23" s="196">
        <f t="shared" si="4"/>
        <v>0</v>
      </c>
      <c r="AB23" s="196">
        <f t="shared" si="4"/>
        <v>0</v>
      </c>
      <c r="AC23" s="196">
        <f t="shared" si="4"/>
        <v>0</v>
      </c>
      <c r="AD23" s="196">
        <f t="shared" si="4"/>
        <v>0</v>
      </c>
      <c r="AE23" s="194">
        <f t="shared" si="4"/>
        <v>0</v>
      </c>
      <c r="AF23" s="197">
        <f t="shared" si="4"/>
        <v>0</v>
      </c>
      <c r="AG23" s="439" t="str">
        <f>IF(AND($AG$22="adjustment needed",AF23&lt;&gt;0),"Only copy this row in table above!","")</f>
        <v/>
      </c>
    </row>
    <row r="24" spans="1:33" ht="19.5" customHeight="1" outlineLevel="1" x14ac:dyDescent="0.3">
      <c r="B24" s="514" t="str">
        <f>'Basic project data'!A14</f>
        <v>P3</v>
      </c>
      <c r="C24" s="514" t="str">
        <f>'Basic project data'!D14</f>
        <v/>
      </c>
      <c r="D24" s="516" t="str">
        <f>'Basic project data'!E14</f>
        <v/>
      </c>
      <c r="E24" s="500">
        <f>IFERROR(SUMIF(B54:B5000,O24,G54:G5000),0)</f>
        <v>0</v>
      </c>
      <c r="F24" s="502">
        <f>SUMIF(B54:B5000,O24,J54:J5000)</f>
        <v>0</v>
      </c>
      <c r="G24" s="504">
        <f>IF($D$11="no",IF(SUMIF(C35:C48,B24,M35:M48)&lt;E24,SUMIF(C35:C48,B24,M35:M48),E24),IF(SUMIF(C35:C48,B24,M35:M48)&lt;F24,SUMIF(C35:C48,B24,M35:M48),F24))</f>
        <v>0</v>
      </c>
      <c r="H24" s="506">
        <f t="shared" si="3"/>
        <v>0</v>
      </c>
      <c r="I24" s="508"/>
      <c r="J24" s="509"/>
      <c r="K24" s="508"/>
      <c r="O24" s="103" t="s">
        <v>30</v>
      </c>
      <c r="P24" s="193" t="str">
        <f>IFERROR(SUMIF($C$35:$C$48,$O24,$K$35:$K$48)*(SUMIF($B$54:$B$5000,$O24,P$54:P$5000)/$H$2)/(SUMIF($C$35:$C$48,$O24,$J$35:$J$48)),"")</f>
        <v/>
      </c>
      <c r="Q24" s="193" t="str">
        <f t="shared" si="1"/>
        <v/>
      </c>
      <c r="R24" s="193" t="str">
        <f t="shared" si="1"/>
        <v/>
      </c>
      <c r="S24" s="193" t="str">
        <f t="shared" si="1"/>
        <v/>
      </c>
      <c r="T24" s="193" t="str">
        <f t="shared" si="1"/>
        <v/>
      </c>
      <c r="U24" s="193" t="str">
        <f t="shared" si="1"/>
        <v/>
      </c>
      <c r="V24" s="193" t="str">
        <f t="shared" si="1"/>
        <v/>
      </c>
      <c r="W24" s="193" t="str">
        <f t="shared" si="1"/>
        <v/>
      </c>
      <c r="X24" s="193" t="str">
        <f t="shared" si="1"/>
        <v/>
      </c>
      <c r="Y24" s="193" t="str">
        <f t="shared" si="1"/>
        <v/>
      </c>
      <c r="Z24" s="193" t="str">
        <f t="shared" si="1"/>
        <v/>
      </c>
      <c r="AA24" s="193" t="str">
        <f t="shared" si="1"/>
        <v/>
      </c>
      <c r="AB24" s="193" t="str">
        <f t="shared" si="1"/>
        <v/>
      </c>
      <c r="AC24" s="193" t="str">
        <f t="shared" si="1"/>
        <v/>
      </c>
      <c r="AD24" s="193" t="str">
        <f t="shared" si="1"/>
        <v/>
      </c>
      <c r="AE24" s="194">
        <f>SUM(P24:AD24)</f>
        <v>0</v>
      </c>
      <c r="AF24" s="195">
        <f>ROUND(G24,2)</f>
        <v>0</v>
      </c>
      <c r="AG24" s="198" t="str">
        <f>IF((AF24)=AF9+AF10,"no adjustment needed",IF(ISBLANK(AF9),"no adjustment needed","adjustment needed"))</f>
        <v>no adjustment needed</v>
      </c>
    </row>
    <row r="25" spans="1:33" ht="19.5" customHeight="1" outlineLevel="1" x14ac:dyDescent="0.3">
      <c r="B25" s="515"/>
      <c r="C25" s="515"/>
      <c r="D25" s="517"/>
      <c r="E25" s="501"/>
      <c r="F25" s="503"/>
      <c r="G25" s="505"/>
      <c r="H25" s="507"/>
      <c r="I25" s="508"/>
      <c r="J25" s="509"/>
      <c r="K25" s="508"/>
      <c r="O25" s="104" t="s">
        <v>167</v>
      </c>
      <c r="P25" s="196">
        <f t="shared" ref="P25:AF25" si="5">IFERROR(IF(OR((P9+P10)=P24,P9=0),0,P24-P9-P10),"")</f>
        <v>0</v>
      </c>
      <c r="Q25" s="196">
        <f t="shared" si="5"/>
        <v>0</v>
      </c>
      <c r="R25" s="196">
        <f t="shared" si="5"/>
        <v>0</v>
      </c>
      <c r="S25" s="196">
        <f t="shared" si="5"/>
        <v>0</v>
      </c>
      <c r="T25" s="196">
        <f t="shared" si="5"/>
        <v>0</v>
      </c>
      <c r="U25" s="196">
        <f t="shared" si="5"/>
        <v>0</v>
      </c>
      <c r="V25" s="196">
        <f t="shared" si="5"/>
        <v>0</v>
      </c>
      <c r="W25" s="196">
        <f t="shared" si="5"/>
        <v>0</v>
      </c>
      <c r="X25" s="196">
        <f t="shared" si="5"/>
        <v>0</v>
      </c>
      <c r="Y25" s="196">
        <f t="shared" si="5"/>
        <v>0</v>
      </c>
      <c r="Z25" s="196">
        <f t="shared" si="5"/>
        <v>0</v>
      </c>
      <c r="AA25" s="196">
        <f t="shared" si="5"/>
        <v>0</v>
      </c>
      <c r="AB25" s="196">
        <f t="shared" si="5"/>
        <v>0</v>
      </c>
      <c r="AC25" s="196">
        <f t="shared" si="5"/>
        <v>0</v>
      </c>
      <c r="AD25" s="196">
        <f t="shared" si="5"/>
        <v>0</v>
      </c>
      <c r="AE25" s="194">
        <f t="shared" si="5"/>
        <v>0</v>
      </c>
      <c r="AF25" s="197">
        <f t="shared" si="5"/>
        <v>0</v>
      </c>
      <c r="AG25" s="439" t="str">
        <f>IF(AND($AG$24="adjustment needed",AF25&lt;&gt;0),"Only copy this row in table above!","")</f>
        <v/>
      </c>
    </row>
    <row r="26" spans="1:33" ht="19.5" customHeight="1" outlineLevel="1" x14ac:dyDescent="0.3">
      <c r="B26" s="518" t="str">
        <f>'Basic project data'!A15</f>
        <v>P4</v>
      </c>
      <c r="C26" s="518" t="str">
        <f>'Basic project data'!D15</f>
        <v/>
      </c>
      <c r="D26" s="520" t="str">
        <f>'Basic project data'!E15</f>
        <v/>
      </c>
      <c r="E26" s="500">
        <f>IFERROR(SUMIF(B54:B5000,O26,G54:G5000),0)</f>
        <v>0</v>
      </c>
      <c r="F26" s="502">
        <f>SUMIF(B54:B5000,O26,J54:J5000)</f>
        <v>0</v>
      </c>
      <c r="G26" s="504">
        <f>IF($D$11="no",IF(SUMIF(C35:C48,B26,M35:M48)&lt;E26,SUMIF(C35:C48,B26,M35:M48),E26),IF(SUMIF(C35:C48,B26,M35:M48)&lt;F26,SUMIF(C35:C48,B26,M35:M48),F26))</f>
        <v>0</v>
      </c>
      <c r="H26" s="506">
        <f t="shared" si="3"/>
        <v>0</v>
      </c>
      <c r="I26" s="508"/>
      <c r="J26" s="509"/>
      <c r="K26" s="508"/>
      <c r="O26" s="105" t="s">
        <v>31</v>
      </c>
      <c r="P26" s="193" t="str">
        <f>IFERROR(SUMIF($C$35:$C$48,$O26,$K$35:$K$48)*(SUMIF($B$54:$B$5000,$O26,P$54:P$5000)/$H$2)/(SUMIF($C$35:$C$48,$O26,$J$35:$J$48)),"")</f>
        <v/>
      </c>
      <c r="Q26" s="193" t="str">
        <f t="shared" si="1"/>
        <v/>
      </c>
      <c r="R26" s="193" t="str">
        <f t="shared" si="1"/>
        <v/>
      </c>
      <c r="S26" s="193" t="str">
        <f t="shared" si="1"/>
        <v/>
      </c>
      <c r="T26" s="193" t="str">
        <f t="shared" si="1"/>
        <v/>
      </c>
      <c r="U26" s="193" t="str">
        <f t="shared" si="1"/>
        <v/>
      </c>
      <c r="V26" s="193" t="str">
        <f t="shared" si="1"/>
        <v/>
      </c>
      <c r="W26" s="193" t="str">
        <f t="shared" si="1"/>
        <v/>
      </c>
      <c r="X26" s="193" t="str">
        <f t="shared" si="1"/>
        <v/>
      </c>
      <c r="Y26" s="193" t="str">
        <f t="shared" si="1"/>
        <v/>
      </c>
      <c r="Z26" s="193" t="str">
        <f t="shared" si="1"/>
        <v/>
      </c>
      <c r="AA26" s="193" t="str">
        <f t="shared" si="1"/>
        <v/>
      </c>
      <c r="AB26" s="193" t="str">
        <f t="shared" si="1"/>
        <v/>
      </c>
      <c r="AC26" s="193" t="str">
        <f t="shared" si="1"/>
        <v/>
      </c>
      <c r="AD26" s="193" t="str">
        <f t="shared" si="1"/>
        <v/>
      </c>
      <c r="AE26" s="194">
        <f>SUM(P26:AD26)</f>
        <v>0</v>
      </c>
      <c r="AF26" s="195">
        <f>ROUND(G26,2)</f>
        <v>0</v>
      </c>
      <c r="AG26" s="198" t="str">
        <f>IF((AF26)=AF11+AF12,"no adjustment needed",IF(ISBLANK(AF11),"no adjustment needed","adjustment needed"))</f>
        <v>no adjustment needed</v>
      </c>
    </row>
    <row r="27" spans="1:33" ht="19.5" customHeight="1" outlineLevel="1" x14ac:dyDescent="0.3">
      <c r="B27" s="519"/>
      <c r="C27" s="519"/>
      <c r="D27" s="521"/>
      <c r="E27" s="501"/>
      <c r="F27" s="503"/>
      <c r="G27" s="505"/>
      <c r="H27" s="507"/>
      <c r="I27" s="508"/>
      <c r="J27" s="509"/>
      <c r="K27" s="508"/>
      <c r="O27" s="105" t="s">
        <v>203</v>
      </c>
      <c r="P27" s="196">
        <f t="shared" ref="P27:AE27" si="6">IFERROR(IF(OR((P11+P12)=P26,P11=0),0,P26-P11-P12),"")</f>
        <v>0</v>
      </c>
      <c r="Q27" s="196">
        <f t="shared" si="6"/>
        <v>0</v>
      </c>
      <c r="R27" s="196">
        <f t="shared" si="6"/>
        <v>0</v>
      </c>
      <c r="S27" s="196">
        <f t="shared" si="6"/>
        <v>0</v>
      </c>
      <c r="T27" s="196">
        <f t="shared" si="6"/>
        <v>0</v>
      </c>
      <c r="U27" s="196">
        <f t="shared" si="6"/>
        <v>0</v>
      </c>
      <c r="V27" s="196">
        <f t="shared" si="6"/>
        <v>0</v>
      </c>
      <c r="W27" s="196">
        <f t="shared" si="6"/>
        <v>0</v>
      </c>
      <c r="X27" s="196">
        <f t="shared" si="6"/>
        <v>0</v>
      </c>
      <c r="Y27" s="196">
        <f t="shared" si="6"/>
        <v>0</v>
      </c>
      <c r="Z27" s="196">
        <f t="shared" si="6"/>
        <v>0</v>
      </c>
      <c r="AA27" s="196">
        <f t="shared" si="6"/>
        <v>0</v>
      </c>
      <c r="AB27" s="196">
        <f t="shared" si="6"/>
        <v>0</v>
      </c>
      <c r="AC27" s="196">
        <f t="shared" si="6"/>
        <v>0</v>
      </c>
      <c r="AD27" s="196">
        <f t="shared" si="6"/>
        <v>0</v>
      </c>
      <c r="AE27" s="194">
        <f t="shared" si="6"/>
        <v>0</v>
      </c>
      <c r="AF27" s="197">
        <f>IFERROR(IF(OR((AF11+AF13)=AF26,AF11=0),0,AF26-AF11-AF13),"")</f>
        <v>0</v>
      </c>
      <c r="AG27" s="441" t="str">
        <f>IF(AND($AG$26="adjustment needed",AF27&lt;&gt;0),"Only copy this row in table above!","")</f>
        <v/>
      </c>
    </row>
    <row r="28" spans="1:33" ht="19.5" customHeight="1" outlineLevel="1" x14ac:dyDescent="0.3">
      <c r="B28" s="522" t="str">
        <f>'Basic project data'!A16</f>
        <v>P5</v>
      </c>
      <c r="C28" s="522" t="str">
        <f>'Basic project data'!D16</f>
        <v/>
      </c>
      <c r="D28" s="524" t="str">
        <f>'Basic project data'!E16</f>
        <v/>
      </c>
      <c r="E28" s="500">
        <f>IFERROR(SUMIF(B54:B5000,O28,G54:G5000),0)</f>
        <v>0</v>
      </c>
      <c r="F28" s="502">
        <f>SUMIF(B54:B5000,O28,J54:J5000)</f>
        <v>0</v>
      </c>
      <c r="G28" s="504">
        <f>IF($D$11="no",IF(SUMIF(C35:C48,B28,M35:M48)&lt;E28,SUMIF(C35:C48,B28,M35:M48),E28),IF(SUMIF(C35:C48,B28,M35:M48)&lt;F28,SUMIF(C35:C48,B28,M35:M48),F28))</f>
        <v>0</v>
      </c>
      <c r="H28" s="506">
        <f t="shared" si="3"/>
        <v>0</v>
      </c>
      <c r="I28" s="508"/>
      <c r="J28" s="509"/>
      <c r="K28" s="508"/>
      <c r="O28" s="199" t="s">
        <v>32</v>
      </c>
      <c r="P28" s="193" t="str">
        <f>IFERROR(SUMIF($C$35:$C$48,$O28,$K$35:$K$48)*(SUMIF($B$54:$B$5000,$O28,P$54:P$5000)/$H$2)/(SUMIF($C$35:$C$48,$O28,$J$35:$J$48)),"")</f>
        <v/>
      </c>
      <c r="Q28" s="193" t="str">
        <f t="shared" si="1"/>
        <v/>
      </c>
      <c r="R28" s="193" t="str">
        <f t="shared" si="1"/>
        <v/>
      </c>
      <c r="S28" s="193" t="str">
        <f t="shared" si="1"/>
        <v/>
      </c>
      <c r="T28" s="193" t="str">
        <f t="shared" si="1"/>
        <v/>
      </c>
      <c r="U28" s="193" t="str">
        <f t="shared" si="1"/>
        <v/>
      </c>
      <c r="V28" s="193" t="str">
        <f t="shared" si="1"/>
        <v/>
      </c>
      <c r="W28" s="193" t="str">
        <f t="shared" si="1"/>
        <v/>
      </c>
      <c r="X28" s="193" t="str">
        <f t="shared" si="1"/>
        <v/>
      </c>
      <c r="Y28" s="193" t="str">
        <f t="shared" si="1"/>
        <v/>
      </c>
      <c r="Z28" s="193" t="str">
        <f t="shared" si="1"/>
        <v/>
      </c>
      <c r="AA28" s="193" t="str">
        <f t="shared" si="1"/>
        <v/>
      </c>
      <c r="AB28" s="193" t="str">
        <f t="shared" si="1"/>
        <v/>
      </c>
      <c r="AC28" s="193" t="str">
        <f t="shared" si="1"/>
        <v/>
      </c>
      <c r="AD28" s="193" t="str">
        <f t="shared" si="1"/>
        <v/>
      </c>
      <c r="AE28" s="194">
        <f>SUM(P28:AD28)</f>
        <v>0</v>
      </c>
      <c r="AF28" s="195">
        <f>ROUND(G28,2)</f>
        <v>0</v>
      </c>
      <c r="AG28" s="442"/>
    </row>
    <row r="29" spans="1:33" ht="19.5" customHeight="1" outlineLevel="1" x14ac:dyDescent="0.3">
      <c r="B29" s="523"/>
      <c r="C29" s="523"/>
      <c r="D29" s="525"/>
      <c r="E29" s="526"/>
      <c r="F29" s="503"/>
      <c r="G29" s="505"/>
      <c r="H29" s="507"/>
      <c r="I29" s="508"/>
      <c r="J29" s="509"/>
      <c r="K29" s="508"/>
      <c r="O29" s="200"/>
      <c r="P29" s="179"/>
      <c r="Q29" s="179"/>
      <c r="R29" s="179"/>
      <c r="S29" s="179"/>
      <c r="T29" s="179"/>
      <c r="U29" s="179"/>
      <c r="V29" s="179"/>
      <c r="W29" s="179"/>
      <c r="X29" s="179"/>
      <c r="Y29" s="179"/>
      <c r="Z29" s="179"/>
      <c r="AA29" s="179"/>
      <c r="AB29" s="179"/>
      <c r="AC29" s="179"/>
      <c r="AD29" s="179"/>
      <c r="AE29" s="201"/>
      <c r="AF29" s="202"/>
    </row>
    <row r="30" spans="1:33" ht="15" customHeight="1" outlineLevel="1" x14ac:dyDescent="0.25">
      <c r="B30" s="527" t="s">
        <v>56</v>
      </c>
      <c r="C30" s="528"/>
      <c r="D30" s="528"/>
      <c r="E30" s="203">
        <f>SUM(E20:E29)</f>
        <v>0</v>
      </c>
      <c r="F30" s="204">
        <f>SUM(F20:F29)</f>
        <v>0</v>
      </c>
      <c r="G30" s="205">
        <f>SUM(G20:G29)</f>
        <v>0</v>
      </c>
      <c r="H30" s="206">
        <f>SUM(H20:H28)</f>
        <v>0</v>
      </c>
      <c r="I30" s="207"/>
      <c r="J30" s="208"/>
      <c r="K30" s="209"/>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0"/>
      <c r="B31" s="210"/>
      <c r="C31" s="210"/>
      <c r="D31" s="210"/>
      <c r="E31" s="211"/>
      <c r="F31" s="212"/>
      <c r="G31" s="213"/>
      <c r="H31" s="181"/>
      <c r="K31" s="214"/>
      <c r="O31" s="177"/>
      <c r="P31" s="177"/>
      <c r="Q31" s="177"/>
      <c r="R31" s="177"/>
      <c r="S31" s="177"/>
      <c r="T31" s="177"/>
      <c r="U31" s="177"/>
      <c r="V31" s="177"/>
      <c r="W31" s="177"/>
      <c r="X31" s="177"/>
      <c r="Y31" s="177"/>
      <c r="Z31" s="177"/>
      <c r="AA31" s="177"/>
      <c r="AB31" s="177"/>
      <c r="AC31" s="177"/>
      <c r="AD31" s="177"/>
      <c r="AE31" s="177"/>
      <c r="AF31" s="177"/>
    </row>
    <row r="32" spans="1:33" ht="49.5" customHeight="1" x14ac:dyDescent="0.5">
      <c r="B32" s="529" t="str">
        <f>INDEX(languages!B10:C10,1,MATCH('Liesmich Readme'!$A$5,languages!$B$2:$C$2,0))</f>
        <v>3. Daily-rate &amp; capping per calendar year</v>
      </c>
      <c r="C32" s="529"/>
      <c r="D32" s="529"/>
      <c r="E32" s="529"/>
      <c r="F32" s="529"/>
      <c r="G32" s="529"/>
      <c r="H32" s="529"/>
      <c r="I32" s="529"/>
      <c r="J32" s="215"/>
      <c r="L32" s="216"/>
      <c r="M32" s="216"/>
    </row>
    <row r="33" spans="2:25" ht="16.5" customHeight="1" x14ac:dyDescent="0.25">
      <c r="D33" s="490" t="s">
        <v>288</v>
      </c>
      <c r="E33" s="530"/>
      <c r="F33" s="491"/>
      <c r="G33" s="490" t="s">
        <v>292</v>
      </c>
      <c r="H33" s="491"/>
      <c r="I33" s="531" t="s">
        <v>293</v>
      </c>
      <c r="J33" s="532"/>
      <c r="K33" s="532"/>
      <c r="L33" s="533"/>
    </row>
    <row r="34" spans="2:25" ht="90.75" customHeight="1" x14ac:dyDescent="0.25">
      <c r="B34" s="68" t="s">
        <v>294</v>
      </c>
      <c r="C34" s="217" t="s">
        <v>295</v>
      </c>
      <c r="D34" s="189" t="s">
        <v>296</v>
      </c>
      <c r="E34" s="218" t="s">
        <v>297</v>
      </c>
      <c r="F34" s="190" t="s">
        <v>298</v>
      </c>
      <c r="G34" s="219" t="s">
        <v>299</v>
      </c>
      <c r="H34" s="190" t="s">
        <v>297</v>
      </c>
      <c r="I34" s="217" t="s">
        <v>300</v>
      </c>
      <c r="J34" s="220" t="s">
        <v>301</v>
      </c>
      <c r="K34" s="221" t="str">
        <f>IF($D$11="no","Day-equivalents to be reported after ceiling and capping to total project (rounded)","Day-equivalents to be reported after ceiling and capping to EU project (rounded)")</f>
        <v>Day-equivalents to be reported after ceiling and capping to EU project (rounded)</v>
      </c>
      <c r="L34" s="222" t="s">
        <v>302</v>
      </c>
      <c r="M34" s="223" t="s">
        <v>303</v>
      </c>
      <c r="N34" s="224"/>
      <c r="O34" s="186"/>
      <c r="Q34" s="186"/>
      <c r="W34" s="225"/>
      <c r="X34" s="224"/>
      <c r="Y34" s="224"/>
    </row>
    <row r="35" spans="2:25" ht="15" customHeight="1" outlineLevel="1" x14ac:dyDescent="0.25">
      <c r="B35" s="534">
        <f>IF('Basic project data'!C5=0,0,DATE(YEAR('Basic project data'!C5),1,1))</f>
        <v>44562</v>
      </c>
      <c r="C35" s="226" t="str">
        <f>IFERROR(INDEX(B54:B65,MATCH("P*",B54:B65,0)),"")</f>
        <v>P1</v>
      </c>
      <c r="D35" s="227">
        <f>IF($C35="","",SUMIF(B54:B65,C35,G54:G65))</f>
        <v>0</v>
      </c>
      <c r="E35" s="228">
        <f>MROUND(SUMIF(B54:B65,C35,F54:F65),0.5)</f>
        <v>0</v>
      </c>
      <c r="F35" s="229">
        <f t="shared" ref="F35:F48" si="7">IF(C35="","",IFERROR(D35/E35,0))</f>
        <v>0</v>
      </c>
      <c r="G35" s="227">
        <f>IF($B35="","",SUMIF(B54:B65,C35,J54:J65))</f>
        <v>0</v>
      </c>
      <c r="H35" s="230">
        <f>MROUND(SUMIF(B54:B65,C35,I54:I65),0.5)</f>
        <v>0</v>
      </c>
      <c r="I35" s="231">
        <f t="shared" ref="I35:I48" si="8">IF(C35="",0,IF($D$11="no",E35,H35))</f>
        <v>0</v>
      </c>
      <c r="J35" s="232">
        <f>IFERROR(SUMIF($B54:$B65,$C35,$AE54:$AE65)/$H$2,0)</f>
        <v>0</v>
      </c>
      <c r="K35" s="233">
        <f t="shared" ref="K35:K48" si="9">IFERROR(IF(C35="",0,(IF(I35&lt;J35,MROUND(I35,0.5),MROUND(J35,0.5)))),"")</f>
        <v>0</v>
      </c>
      <c r="L35" s="234">
        <f t="shared" ref="L35:L48" si="10">-IFERROR(I35-J35,"")</f>
        <v>0</v>
      </c>
      <c r="M35" s="235">
        <f t="shared" ref="M35:M48" si="11">IFERROR(IF($D$11="no",IF(F35*K35&gt;D35,D35,F35*K35),IF(F35*K35&gt;G35,G35,K35*F35)),"")</f>
        <v>0</v>
      </c>
      <c r="N35" s="236"/>
      <c r="O35" s="236"/>
      <c r="Q35" s="237"/>
      <c r="W35" s="179"/>
      <c r="X35" s="179"/>
      <c r="Y35" s="238"/>
    </row>
    <row r="36" spans="2:25" ht="15" customHeight="1" outlineLevel="1" x14ac:dyDescent="0.25">
      <c r="B36" s="535"/>
      <c r="C36" s="239" t="str">
        <f>IF(IFERROR(INDEX(B54:B65,MATCH("P*",B54:B65,-1)),"")=C35,"",IFERROR(INDEX(B54:B65,MATCH("P*",B54:B65,-1)),""))</f>
        <v/>
      </c>
      <c r="D36" s="240">
        <f>IF($C35="","",SUMIF(B54:B65,C36,G54:G65))</f>
        <v>0</v>
      </c>
      <c r="E36" s="241">
        <f>MROUND(SUMIF(B54:B65,C36,F54:F65),0.5)</f>
        <v>0</v>
      </c>
      <c r="F36" s="242" t="str">
        <f t="shared" si="7"/>
        <v/>
      </c>
      <c r="G36" s="240">
        <f>IF($B35="","",SUMIF(B54:B65,C36,J54:J65))</f>
        <v>0</v>
      </c>
      <c r="H36" s="243">
        <f>MROUND(SUMIF(B54:B65,C36,I54:I65),0.5)</f>
        <v>0</v>
      </c>
      <c r="I36" s="244">
        <f t="shared" si="8"/>
        <v>0</v>
      </c>
      <c r="J36" s="245">
        <f>IFERROR(SUMIF($B54:$B65,$C36,$AE54:$AE65)/$H$2,0)</f>
        <v>0</v>
      </c>
      <c r="K36" s="246">
        <f t="shared" si="9"/>
        <v>0</v>
      </c>
      <c r="L36" s="247">
        <f t="shared" si="10"/>
        <v>0</v>
      </c>
      <c r="M36" s="248" t="str">
        <f t="shared" si="11"/>
        <v/>
      </c>
      <c r="N36" s="236"/>
      <c r="O36" s="236"/>
      <c r="Q36" s="237"/>
      <c r="W36" s="179"/>
      <c r="X36" s="179"/>
      <c r="Y36" s="238"/>
    </row>
    <row r="37" spans="2:25" ht="18.75" outlineLevel="1" x14ac:dyDescent="0.25">
      <c r="B37" s="534">
        <f>IFERROR(IF(EDATE(B35,12)&lt;=(DATE(YEAR('Basic project data'!$C$6),1,1)),EDATE(B35,12),""),"")</f>
        <v>44927</v>
      </c>
      <c r="C37" s="226" t="str">
        <f>IFERROR(INDEX(B69:B80,MATCH("P*",B69:B80,0)),"")</f>
        <v>P1</v>
      </c>
      <c r="D37" s="227">
        <f>IF($C37="","",SUMIF(B69:B80,C37,G69:G80))</f>
        <v>0</v>
      </c>
      <c r="E37" s="228">
        <f>MROUND(SUMIF(B69:B80,C37,F69:F80),0.5)</f>
        <v>0</v>
      </c>
      <c r="F37" s="229">
        <f t="shared" si="7"/>
        <v>0</v>
      </c>
      <c r="G37" s="227">
        <f>IF($B35="","",SUMIF(B69:B80,C37,J69:J80))</f>
        <v>0</v>
      </c>
      <c r="H37" s="230">
        <f>MROUND(SUMIF(B69:B80,C37,I69:I80),0.5)</f>
        <v>0</v>
      </c>
      <c r="I37" s="231">
        <f t="shared" si="8"/>
        <v>0</v>
      </c>
      <c r="J37" s="232">
        <f>IFERROR(SUMIF($B69:$B80,$C37,$AE69:$AE80)/$H$2,0)</f>
        <v>0</v>
      </c>
      <c r="K37" s="233">
        <f t="shared" si="9"/>
        <v>0</v>
      </c>
      <c r="L37" s="234">
        <f t="shared" si="10"/>
        <v>0</v>
      </c>
      <c r="M37" s="235">
        <f t="shared" si="11"/>
        <v>0</v>
      </c>
      <c r="N37" s="236"/>
      <c r="O37" s="236"/>
      <c r="Q37" s="237"/>
      <c r="W37" s="179"/>
      <c r="X37" s="179"/>
      <c r="Y37" s="238"/>
    </row>
    <row r="38" spans="2:25" ht="18.75" outlineLevel="1" x14ac:dyDescent="0.25">
      <c r="B38" s="535"/>
      <c r="C38" s="239" t="str">
        <f>IF(IFERROR(INDEX(B69:B80,MATCH("P*",B69:B80,-1)),"")=C37,"",IFERROR(INDEX(B69:B80,MATCH("P*",B69:B80,-1)),""))</f>
        <v>P2</v>
      </c>
      <c r="D38" s="240">
        <f>IF($C37="","",SUMIF(B69:B80,C38,G69:G80))</f>
        <v>0</v>
      </c>
      <c r="E38" s="241">
        <f>MROUND(SUMIF(B69:B80,C38,F69:F80),0.5)</f>
        <v>0</v>
      </c>
      <c r="F38" s="242">
        <f t="shared" si="7"/>
        <v>0</v>
      </c>
      <c r="G38" s="240">
        <f>IF($B35="","",SUMIF(B69:B80,C38,J69:J80))</f>
        <v>0</v>
      </c>
      <c r="H38" s="243">
        <f>MROUND(SUMIF(B69:B80,C38,I69:I80),0.5)</f>
        <v>0</v>
      </c>
      <c r="I38" s="244">
        <f t="shared" si="8"/>
        <v>0</v>
      </c>
      <c r="J38" s="245">
        <f>IFERROR(SUMIF($B69:$B80,$C38,$AE69:$AE80)/$H$2,0)</f>
        <v>0</v>
      </c>
      <c r="K38" s="246">
        <f t="shared" si="9"/>
        <v>0</v>
      </c>
      <c r="L38" s="247">
        <f t="shared" si="10"/>
        <v>0</v>
      </c>
      <c r="M38" s="248">
        <f t="shared" si="11"/>
        <v>0</v>
      </c>
      <c r="N38" s="236"/>
      <c r="O38" s="236"/>
      <c r="Q38" s="237"/>
      <c r="W38" s="179"/>
      <c r="X38" s="179"/>
      <c r="Y38" s="238"/>
    </row>
    <row r="39" spans="2:25" ht="18.75" outlineLevel="1" x14ac:dyDescent="0.25">
      <c r="B39" s="534">
        <f>IFERROR(IF(EDATE(B37,12)&lt;=(DATE(YEAR('Basic project data'!$C$6),1,1)),EDATE(B37,12),""),"")</f>
        <v>45292</v>
      </c>
      <c r="C39" s="226" t="str">
        <f>IFERROR(INDEX(B84:B95,MATCH("P*",B84:B95,0)),"")</f>
        <v>P2</v>
      </c>
      <c r="D39" s="227">
        <f>IF($C39="","",SUMIF(B84:B95,C39,G84:G95))</f>
        <v>0</v>
      </c>
      <c r="E39" s="228">
        <f>MROUND(SUMIF(B84:B95,C39,F84:F95),0.5)</f>
        <v>0</v>
      </c>
      <c r="F39" s="229">
        <f t="shared" si="7"/>
        <v>0</v>
      </c>
      <c r="G39" s="227">
        <f>IF($B35="","",SUMIF(B84:B95,C39,J84:J95))</f>
        <v>0</v>
      </c>
      <c r="H39" s="230">
        <f>MROUND(SUMIF(B84:B95,C39,I84:I95),0.5)</f>
        <v>0</v>
      </c>
      <c r="I39" s="231">
        <f t="shared" si="8"/>
        <v>0</v>
      </c>
      <c r="J39" s="232">
        <f>IFERROR(SUMIF($B84:$B95,$C39,$AE84:$AE95)/$H$2,0)</f>
        <v>0</v>
      </c>
      <c r="K39" s="233">
        <f t="shared" si="9"/>
        <v>0</v>
      </c>
      <c r="L39" s="234">
        <f t="shared" si="10"/>
        <v>0</v>
      </c>
      <c r="M39" s="235">
        <f t="shared" si="11"/>
        <v>0</v>
      </c>
      <c r="N39" s="236"/>
      <c r="O39" s="236"/>
      <c r="Q39" s="237"/>
      <c r="W39" s="179"/>
      <c r="X39" s="179"/>
      <c r="Y39" s="238"/>
    </row>
    <row r="40" spans="2:25" ht="18.75" outlineLevel="1" x14ac:dyDescent="0.25">
      <c r="B40" s="535"/>
      <c r="C40" s="239" t="str">
        <f>IF(IFERROR(INDEX(B84:B95,MATCH("P*",B84:B95,-1)),"")=C39,"",IFERROR(INDEX(B84:B95,MATCH("P*",B84:B95,-1)),""))</f>
        <v/>
      </c>
      <c r="D40" s="240">
        <f>IF($C39="","",SUMIF(B84:B95,C40,G84:G95))</f>
        <v>0</v>
      </c>
      <c r="E40" s="241">
        <f>MROUND(SUMIF(B84:B95,C40,F84:F95),0.5)</f>
        <v>0</v>
      </c>
      <c r="F40" s="242" t="str">
        <f t="shared" si="7"/>
        <v/>
      </c>
      <c r="G40" s="240">
        <f>IF($B35="","",SUMIF(B84:B95,C40,J84:J95))</f>
        <v>0</v>
      </c>
      <c r="H40" s="243">
        <f>MROUND(SUMIF(B84:B95,C40,I84:I95),0.5)</f>
        <v>0</v>
      </c>
      <c r="I40" s="244">
        <f t="shared" si="8"/>
        <v>0</v>
      </c>
      <c r="J40" s="245">
        <f>IFERROR(SUMIF($B84:$B95,$C40,$AE84:$AE95)/$H$2,0)</f>
        <v>0</v>
      </c>
      <c r="K40" s="246">
        <f t="shared" si="9"/>
        <v>0</v>
      </c>
      <c r="L40" s="247">
        <f t="shared" si="10"/>
        <v>0</v>
      </c>
      <c r="M40" s="248" t="str">
        <f t="shared" si="11"/>
        <v/>
      </c>
      <c r="N40" s="236"/>
      <c r="O40" s="236"/>
      <c r="Q40" s="237"/>
      <c r="W40" s="179"/>
      <c r="X40" s="179"/>
      <c r="Y40" s="238"/>
    </row>
    <row r="41" spans="2:25" ht="18.75" outlineLevel="1" x14ac:dyDescent="0.25">
      <c r="B41" s="534">
        <f>IFERROR(IF(EDATE(B39,12)&lt;=(DATE(YEAR('Basic project data'!$C$6),1,1)),EDATE(B39,12),""),"")</f>
        <v>45658</v>
      </c>
      <c r="C41" s="226" t="str">
        <f>IFERROR(INDEX(B99:B110,MATCH("P*",B99:B110,0)),"")</f>
        <v>P2</v>
      </c>
      <c r="D41" s="227">
        <f>IF($C41="","",SUMIF(B99:B110,C41,G99:G110))</f>
        <v>0</v>
      </c>
      <c r="E41" s="228">
        <f>MROUND(SUMIF(B99:B110,C41,F99:F110),0.5)</f>
        <v>0</v>
      </c>
      <c r="F41" s="229">
        <f t="shared" si="7"/>
        <v>0</v>
      </c>
      <c r="G41" s="227">
        <f>IF($B35="","",SUMIF(B99:B110,C41,J99:J110))</f>
        <v>0</v>
      </c>
      <c r="H41" s="230">
        <f>MROUND(SUMIF(B99:B110,C41,I99:I110),0.5)</f>
        <v>0</v>
      </c>
      <c r="I41" s="231">
        <f t="shared" si="8"/>
        <v>0</v>
      </c>
      <c r="J41" s="232">
        <f>IFERROR(SUMIF($B99:$B110,$C41,$AE99:$AE110)/$H$2,0)</f>
        <v>0</v>
      </c>
      <c r="K41" s="233">
        <f t="shared" si="9"/>
        <v>0</v>
      </c>
      <c r="L41" s="234">
        <f t="shared" si="10"/>
        <v>0</v>
      </c>
      <c r="M41" s="235">
        <f t="shared" si="11"/>
        <v>0</v>
      </c>
      <c r="N41" s="236"/>
      <c r="O41" s="236"/>
      <c r="Q41" s="237"/>
      <c r="W41" s="179"/>
      <c r="X41" s="179"/>
      <c r="Y41" s="238"/>
    </row>
    <row r="42" spans="2:25" ht="18.75" outlineLevel="1" x14ac:dyDescent="0.25">
      <c r="B42" s="535"/>
      <c r="C42" s="239" t="str">
        <f>IF(IFERROR(INDEX(B99:B110,MATCH("P*",B99:B110,-1)),"")=C41,"",IFERROR(INDEX(B99:B110,MATCH("P*",B99:B110,-1)),""))</f>
        <v/>
      </c>
      <c r="D42" s="240">
        <f>IF($C41="","",SUMIF(B99:B110,C42,G99:G110))</f>
        <v>0</v>
      </c>
      <c r="E42" s="241">
        <f>MROUND(SUMIF(B99:B110,C42,F99:F110),0.5)</f>
        <v>0</v>
      </c>
      <c r="F42" s="242" t="str">
        <f t="shared" si="7"/>
        <v/>
      </c>
      <c r="G42" s="240">
        <f>IF($B35="","",SUMIF(B99:B110,C42,J99:J110))</f>
        <v>0</v>
      </c>
      <c r="H42" s="243">
        <f>MROUND(SUMIF(B99:B110,C42,I99:I110),0.5)</f>
        <v>0</v>
      </c>
      <c r="I42" s="244">
        <f t="shared" si="8"/>
        <v>0</v>
      </c>
      <c r="J42" s="245">
        <f>IFERROR(SUMIF($B99:$B110,$C42,$AE99:$AE110)/$H$2,0)</f>
        <v>0</v>
      </c>
      <c r="K42" s="246">
        <f t="shared" si="9"/>
        <v>0</v>
      </c>
      <c r="L42" s="247">
        <f t="shared" si="10"/>
        <v>0</v>
      </c>
      <c r="M42" s="248" t="str">
        <f t="shared" si="11"/>
        <v/>
      </c>
      <c r="N42" s="236"/>
      <c r="O42" s="236"/>
      <c r="Q42" s="237"/>
      <c r="W42" s="179"/>
      <c r="X42" s="179"/>
      <c r="Y42" s="238"/>
    </row>
    <row r="43" spans="2:25" ht="18.75" outlineLevel="1" x14ac:dyDescent="0.25">
      <c r="B43" s="534" t="str">
        <f>IFERROR(IF(EDATE(B41,12)&lt;=(DATE(YEAR('Basic project data'!$C$6),1,1)),EDATE(B41,12),""),"")</f>
        <v/>
      </c>
      <c r="C43" s="226" t="str">
        <f>IFERROR(INDEX(B114:B125,MATCH("P*",B114:B125,0)),"")</f>
        <v/>
      </c>
      <c r="D43" s="227" t="str">
        <f>IF($C43="","",SUMIF(B114:B125,C43,G114:G125))</f>
        <v/>
      </c>
      <c r="E43" s="228">
        <f>MROUND(SUMIF(B114:B125,C43,F114:F125),0.5)</f>
        <v>0</v>
      </c>
      <c r="F43" s="229" t="str">
        <f t="shared" si="7"/>
        <v/>
      </c>
      <c r="G43" s="227">
        <f>IF($B35="","",SUMIF(B114:B125,C43,J114:J125))</f>
        <v>0</v>
      </c>
      <c r="H43" s="230">
        <f>MROUND(SUMIF(B114:B125,C43,I114:I125),0.5)</f>
        <v>0</v>
      </c>
      <c r="I43" s="231">
        <f t="shared" si="8"/>
        <v>0</v>
      </c>
      <c r="J43" s="232">
        <f>IFERROR(SUMIF($B114:$B125,$C43,$AE114:$AE125)/$H$2,0)</f>
        <v>0</v>
      </c>
      <c r="K43" s="233">
        <f t="shared" si="9"/>
        <v>0</v>
      </c>
      <c r="L43" s="234">
        <f t="shared" si="10"/>
        <v>0</v>
      </c>
      <c r="M43" s="235" t="str">
        <f t="shared" si="11"/>
        <v/>
      </c>
      <c r="N43" s="236"/>
      <c r="O43" s="236"/>
      <c r="Q43" s="237"/>
      <c r="W43" s="179"/>
      <c r="X43" s="179"/>
      <c r="Y43" s="238"/>
    </row>
    <row r="44" spans="2:25" ht="18.75" outlineLevel="1" x14ac:dyDescent="0.25">
      <c r="B44" s="535"/>
      <c r="C44" s="239" t="str">
        <f>IF(IFERROR(INDEX(B114:B125,MATCH("P*",B114:B125,-1)),"")=C43,"",IFERROR(INDEX(B114:B125,MATCH("P*",B114:B125,-1)),""))</f>
        <v/>
      </c>
      <c r="D44" s="240" t="str">
        <f>IF($C43="","",SUMIF(B114:B125,C44,G114:G125))</f>
        <v/>
      </c>
      <c r="E44" s="241">
        <f>MROUND(SUMIF(B114:B125,C44,F114:F125),0.5)</f>
        <v>0</v>
      </c>
      <c r="F44" s="242" t="str">
        <f t="shared" si="7"/>
        <v/>
      </c>
      <c r="G44" s="240">
        <f>IF($B35="","",SUMIF(B114:B125,C44,J114:J125))</f>
        <v>0</v>
      </c>
      <c r="H44" s="243">
        <f>MROUND(SUMIF(B114:B125,C44,I114:I125),0.5)</f>
        <v>0</v>
      </c>
      <c r="I44" s="244">
        <f t="shared" si="8"/>
        <v>0</v>
      </c>
      <c r="J44" s="245">
        <f>IFERROR(SUMIF($B114:$B125,$C44,$AE114:$AE125)/$H$2,0)</f>
        <v>0</v>
      </c>
      <c r="K44" s="246">
        <f t="shared" si="9"/>
        <v>0</v>
      </c>
      <c r="L44" s="247">
        <f t="shared" si="10"/>
        <v>0</v>
      </c>
      <c r="M44" s="248" t="str">
        <f t="shared" si="11"/>
        <v/>
      </c>
      <c r="N44" s="236"/>
      <c r="O44" s="236"/>
      <c r="Q44" s="237"/>
      <c r="W44" s="179"/>
      <c r="X44" s="179"/>
      <c r="Y44" s="238"/>
    </row>
    <row r="45" spans="2:25" ht="18.75" outlineLevel="1" x14ac:dyDescent="0.25">
      <c r="B45" s="534" t="str">
        <f>IFERROR(IF(EDATE(B43,12)&lt;=(DATE(YEAR('Basic project data'!$C$6),1,1)),EDATE(B43,12),""),"")</f>
        <v/>
      </c>
      <c r="C45" s="226" t="str">
        <f>IFERROR(INDEX(B129:B140,MATCH("P*",B129:B140,0)),"")</f>
        <v/>
      </c>
      <c r="D45" s="227" t="str">
        <f>IF($C45="","",SUMIF(B129:B140,C45,G129:G140))</f>
        <v/>
      </c>
      <c r="E45" s="228">
        <f>MROUND(SUMIF(B129:B140,C45,F129:F140),0.5)</f>
        <v>0</v>
      </c>
      <c r="F45" s="229" t="str">
        <f t="shared" si="7"/>
        <v/>
      </c>
      <c r="G45" s="227">
        <f>IF($B35="","",SUMIF(B129:B140,C45,J129:J140))</f>
        <v>0</v>
      </c>
      <c r="H45" s="230">
        <f>MROUND(SUMIF(B129:B140,C45,I129:I140),0.5)</f>
        <v>0</v>
      </c>
      <c r="I45" s="231">
        <f t="shared" si="8"/>
        <v>0</v>
      </c>
      <c r="J45" s="232">
        <f>IFERROR(SUMIF($B129:$B140,$C45,$AE129:$AE140)/$H$2,0)</f>
        <v>0</v>
      </c>
      <c r="K45" s="233">
        <f t="shared" si="9"/>
        <v>0</v>
      </c>
      <c r="L45" s="234">
        <f t="shared" si="10"/>
        <v>0</v>
      </c>
      <c r="M45" s="235" t="str">
        <f t="shared" si="11"/>
        <v/>
      </c>
      <c r="N45" s="236"/>
      <c r="O45" s="236"/>
      <c r="Q45" s="237"/>
      <c r="W45" s="179"/>
      <c r="X45" s="179"/>
      <c r="Y45" s="238"/>
    </row>
    <row r="46" spans="2:25" ht="18.75" outlineLevel="1" x14ac:dyDescent="0.25">
      <c r="B46" s="535"/>
      <c r="C46" s="239" t="str">
        <f>IF(IFERROR(INDEX(B129:B140,MATCH("P*",B129:B140,-1)),"")=C45,"",IFERROR(INDEX(B129:B140,MATCH("P*",B129:B140,-1)),""))</f>
        <v/>
      </c>
      <c r="D46" s="240" t="str">
        <f>IF($C45="","",SUMIF(B129:B140,C46,G129:G140))</f>
        <v/>
      </c>
      <c r="E46" s="241">
        <f>MROUND(SUMIF(B129:B140,C46,F129:F140),0.5)</f>
        <v>0</v>
      </c>
      <c r="F46" s="242" t="str">
        <f t="shared" si="7"/>
        <v/>
      </c>
      <c r="G46" s="240">
        <f>IF($B35="","",SUMIF(B129:B140,C46,J129:J140))</f>
        <v>0</v>
      </c>
      <c r="H46" s="243">
        <f>MROUND(SUMIF(B129:B140,C46,I129:I140),0.5)</f>
        <v>0</v>
      </c>
      <c r="I46" s="244">
        <f t="shared" si="8"/>
        <v>0</v>
      </c>
      <c r="J46" s="245">
        <f>IFERROR(SUMIF($B129:$B140,$C46,$AE129:$AE140)/$H$2,0)</f>
        <v>0</v>
      </c>
      <c r="K46" s="246">
        <f t="shared" si="9"/>
        <v>0</v>
      </c>
      <c r="L46" s="247">
        <f t="shared" si="10"/>
        <v>0</v>
      </c>
      <c r="M46" s="248" t="str">
        <f t="shared" si="11"/>
        <v/>
      </c>
      <c r="N46" s="236"/>
      <c r="O46" s="236"/>
      <c r="Q46" s="237"/>
      <c r="W46" s="179"/>
      <c r="X46" s="179"/>
      <c r="Y46" s="238"/>
    </row>
    <row r="47" spans="2:25" ht="18.75" outlineLevel="1" x14ac:dyDescent="0.25">
      <c r="B47" s="534" t="str">
        <f>IFERROR(IF(EDATE(B45,12)&lt;=(DATE(YEAR('Basic project data'!$C$6),1,1)),EDATE(B45,12),""),"")</f>
        <v/>
      </c>
      <c r="C47" s="226" t="str">
        <f>IFERROR(INDEX(B144:B155,MATCH("P*",B144:B155,0)),"")</f>
        <v/>
      </c>
      <c r="D47" s="227" t="str">
        <f>IF($C47="","",SUMIF(B144:B155,C47,G144:G155))</f>
        <v/>
      </c>
      <c r="E47" s="228">
        <f>MROUND(SUMIF(B144:B155,C47,F144:F155),0.5)</f>
        <v>0</v>
      </c>
      <c r="F47" s="229" t="str">
        <f t="shared" si="7"/>
        <v/>
      </c>
      <c r="G47" s="227">
        <f>IF($B35="","",SUMIF(B144:B155,C47,J144:J155))</f>
        <v>0</v>
      </c>
      <c r="H47" s="230">
        <f>MROUND(SUMIF(B144:B155,C47,I144:I155),0.5)</f>
        <v>0</v>
      </c>
      <c r="I47" s="231">
        <f t="shared" si="8"/>
        <v>0</v>
      </c>
      <c r="J47" s="232">
        <f>IFERROR(SUMIF($B144:$B155,$C47,$AE144:$AE155)/$H$2,0)</f>
        <v>0</v>
      </c>
      <c r="K47" s="233">
        <f t="shared" si="9"/>
        <v>0</v>
      </c>
      <c r="L47" s="234">
        <f t="shared" si="10"/>
        <v>0</v>
      </c>
      <c r="M47" s="235" t="str">
        <f t="shared" si="11"/>
        <v/>
      </c>
      <c r="N47" s="236"/>
      <c r="O47" s="236"/>
      <c r="Q47" s="237"/>
      <c r="W47" s="179"/>
      <c r="X47" s="179"/>
      <c r="Y47" s="238"/>
    </row>
    <row r="48" spans="2:25" ht="15" customHeight="1" outlineLevel="1" x14ac:dyDescent="0.25">
      <c r="B48" s="535" t="str">
        <f>IFERROR(IF(EDATE(B45,12)&lt;=(DATE(YEAR('Basic project data'!$C$6),1,1)),EDATE(B45,12),""),"")</f>
        <v/>
      </c>
      <c r="C48" s="249" t="str">
        <f>IF(IFERROR(INDEX(B144:B155,MATCH("P*",B144:B155,-1)),"")=C47,"",IFERROR(INDEX(B144:B155,MATCH("P*",B144:B155,-1)),""))</f>
        <v/>
      </c>
      <c r="D48" s="250" t="str">
        <f>IF($C47="","",SUMIF(B144:B155,C48,G144:G155))</f>
        <v/>
      </c>
      <c r="E48" s="251">
        <f>MROUND(SUMIF(B144:B155,C48,F144:F155),0.5)</f>
        <v>0</v>
      </c>
      <c r="F48" s="252" t="str">
        <f t="shared" si="7"/>
        <v/>
      </c>
      <c r="G48" s="250">
        <f>IF($B35="","",SUMIF(B144:B155,C48,J144:J155))</f>
        <v>0</v>
      </c>
      <c r="H48" s="253">
        <f>MROUND(SUMIF(B144:B155,C48,I144:I155),0.5)</f>
        <v>0</v>
      </c>
      <c r="I48" s="254">
        <f t="shared" si="8"/>
        <v>0</v>
      </c>
      <c r="J48" s="255">
        <f>IFERROR(SUMIF($B144:$B155,$C48,$AE144:$AE155)/$H$2,0)</f>
        <v>0</v>
      </c>
      <c r="K48" s="256">
        <f t="shared" si="9"/>
        <v>0</v>
      </c>
      <c r="L48" s="257">
        <f t="shared" si="10"/>
        <v>0</v>
      </c>
      <c r="M48" s="258" t="str">
        <f t="shared" si="11"/>
        <v/>
      </c>
      <c r="N48" s="236"/>
      <c r="O48" s="236"/>
      <c r="Q48" s="237"/>
      <c r="W48" s="179"/>
      <c r="X48" s="179"/>
      <c r="Y48" s="238"/>
    </row>
    <row r="49" spans="1:33" ht="24.75" customHeight="1" outlineLevel="1" x14ac:dyDescent="0.25">
      <c r="E49" s="259"/>
      <c r="F49" s="260"/>
      <c r="G49" s="180"/>
      <c r="H49" s="261"/>
      <c r="I49" s="262"/>
      <c r="J49" s="262"/>
      <c r="K49" s="263"/>
      <c r="Q49" s="188"/>
    </row>
    <row r="50" spans="1:33" ht="33.75" x14ac:dyDescent="0.5">
      <c r="B50" s="529" t="str">
        <f>INDEX(languages!B8:C8,1,MATCH('Liesmich Readme'!$A$5,languages!$B$2:$C$2,0))</f>
        <v>2a. Day-equivalents and personnel costs total and EU grant</v>
      </c>
      <c r="C50" s="529"/>
      <c r="D50" s="529"/>
      <c r="E50" s="529"/>
      <c r="F50" s="529"/>
      <c r="G50" s="529"/>
      <c r="H50" s="529"/>
      <c r="I50" s="529"/>
      <c r="J50" s="529"/>
      <c r="K50" s="264"/>
      <c r="O50" s="536" t="str">
        <f>INDEX(languages!B9:C9,1,MATCH('Liesmich Readme'!$A$5,languages!$B$2:$C$2,0))</f>
        <v>2b. Working hours EU grant per Work Package and per month</v>
      </c>
      <c r="P50" s="536"/>
      <c r="Q50" s="536"/>
      <c r="R50" s="536"/>
      <c r="S50" s="536"/>
      <c r="T50" s="536"/>
      <c r="U50" s="536"/>
      <c r="V50" s="536"/>
      <c r="W50" s="536"/>
      <c r="X50" s="536"/>
      <c r="Y50" s="536"/>
      <c r="Z50" s="536"/>
      <c r="AA50" s="536"/>
      <c r="AB50" s="536"/>
      <c r="AC50" s="536"/>
      <c r="AD50" s="536"/>
      <c r="AE50" s="536"/>
      <c r="AF50" s="536"/>
      <c r="AG50" s="536"/>
    </row>
    <row r="51" spans="1:33" x14ac:dyDescent="0.25">
      <c r="A51" s="66"/>
      <c r="E51" s="66"/>
    </row>
    <row r="52" spans="1:33" ht="15.75" customHeight="1" x14ac:dyDescent="0.25">
      <c r="B52" s="265"/>
      <c r="C52" s="265"/>
      <c r="D52" s="265"/>
      <c r="E52" s="537" t="s">
        <v>288</v>
      </c>
      <c r="F52" s="538"/>
      <c r="G52" s="539"/>
      <c r="H52" s="537" t="s">
        <v>292</v>
      </c>
      <c r="I52" s="538"/>
      <c r="J52" s="539"/>
      <c r="P52" s="540" t="s">
        <v>304</v>
      </c>
      <c r="Q52" s="541"/>
      <c r="R52" s="541"/>
      <c r="S52" s="541"/>
      <c r="T52" s="541"/>
      <c r="U52" s="541"/>
      <c r="V52" s="541"/>
      <c r="W52" s="541"/>
      <c r="X52" s="541"/>
      <c r="Y52" s="541"/>
      <c r="Z52" s="541"/>
      <c r="AA52" s="541"/>
      <c r="AB52" s="541"/>
      <c r="AC52" s="541"/>
      <c r="AD52" s="541"/>
      <c r="AE52" s="542"/>
    </row>
    <row r="53" spans="1:33" ht="49.5" customHeight="1" x14ac:dyDescent="0.25">
      <c r="B53" s="266" t="s">
        <v>74</v>
      </c>
      <c r="C53" s="266" t="s">
        <v>22</v>
      </c>
      <c r="D53" s="267" t="s">
        <v>305</v>
      </c>
      <c r="E53" s="268" t="s">
        <v>306</v>
      </c>
      <c r="F53" s="52" t="s">
        <v>307</v>
      </c>
      <c r="G53" s="269" t="s">
        <v>308</v>
      </c>
      <c r="H53" s="270" t="s">
        <v>306</v>
      </c>
      <c r="I53" s="52" t="s">
        <v>307</v>
      </c>
      <c r="J53" s="269" t="s">
        <v>309</v>
      </c>
      <c r="O53" s="52" t="s">
        <v>305</v>
      </c>
      <c r="P53" s="271" t="s">
        <v>310</v>
      </c>
      <c r="Q53" s="271" t="s">
        <v>311</v>
      </c>
      <c r="R53" s="271" t="s">
        <v>312</v>
      </c>
      <c r="S53" s="271" t="s">
        <v>313</v>
      </c>
      <c r="T53" s="271" t="s">
        <v>314</v>
      </c>
      <c r="U53" s="52" t="s">
        <v>315</v>
      </c>
      <c r="V53" s="52" t="s">
        <v>316</v>
      </c>
      <c r="W53" s="52" t="s">
        <v>317</v>
      </c>
      <c r="X53" s="52" t="s">
        <v>318</v>
      </c>
      <c r="Y53" s="52" t="s">
        <v>319</v>
      </c>
      <c r="Z53" s="52" t="s">
        <v>320</v>
      </c>
      <c r="AA53" s="52" t="s">
        <v>321</v>
      </c>
      <c r="AB53" s="52" t="s">
        <v>322</v>
      </c>
      <c r="AC53" s="52" t="s">
        <v>323</v>
      </c>
      <c r="AD53" s="52" t="s">
        <v>324</v>
      </c>
      <c r="AE53" s="271" t="s">
        <v>325</v>
      </c>
      <c r="AG53" s="272"/>
    </row>
    <row r="54" spans="1:33" outlineLevel="1" x14ac:dyDescent="0.25">
      <c r="B54" s="27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73">
        <f>IF(DATE(YEAR('Basic project data'!$C$5),MONTH('Basic project data'!$C$5),1)=D54,1,0)</f>
        <v>0</v>
      </c>
      <c r="D54" s="274">
        <f>IF('Basic project data'!C5=0,0,DATE(YEAR('Basic project data'!$C$5),1,1))</f>
        <v>44562</v>
      </c>
      <c r="E54" s="275"/>
      <c r="F54" s="193">
        <f t="shared" ref="F54:F65" si="12">215/12*E54</f>
        <v>0</v>
      </c>
      <c r="G54" s="276"/>
      <c r="H54" s="275"/>
      <c r="I54" s="193">
        <f t="shared" ref="I54:I65" si="13">215/12*H54</f>
        <v>0</v>
      </c>
      <c r="J54" s="277"/>
      <c r="O54" s="274">
        <f t="shared" ref="O54:O111" si="14">D54</f>
        <v>44562</v>
      </c>
      <c r="P54" s="278"/>
      <c r="Q54" s="278"/>
      <c r="R54" s="278"/>
      <c r="S54" s="278"/>
      <c r="T54" s="278"/>
      <c r="U54" s="278"/>
      <c r="V54" s="278"/>
      <c r="W54" s="278"/>
      <c r="X54" s="278"/>
      <c r="Y54" s="278"/>
      <c r="Z54" s="278"/>
      <c r="AA54" s="278"/>
      <c r="AB54" s="278"/>
      <c r="AC54" s="278"/>
      <c r="AD54" s="278"/>
      <c r="AE54" s="279">
        <f t="shared" ref="AE54:AE65" si="15">SUM(P54:AD54)</f>
        <v>0</v>
      </c>
      <c r="AF54" s="280"/>
      <c r="AG54" s="272"/>
    </row>
    <row r="55" spans="1:33" outlineLevel="1" x14ac:dyDescent="0.25">
      <c r="B55" s="27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73">
        <f>IF(C54&gt;0,C54+1,IF(DATE(YEAR('Basic project data'!$C$5),MONTH('Basic project data'!$C$5),1)=D55,1,0))</f>
        <v>0</v>
      </c>
      <c r="D55" s="274">
        <f t="shared" ref="D55:D65" si="16">DATE(YEAR(D54),MONTH(D54)+1,DAY(D54))</f>
        <v>44593</v>
      </c>
      <c r="E55" s="275"/>
      <c r="F55" s="193">
        <f t="shared" si="12"/>
        <v>0</v>
      </c>
      <c r="G55" s="276"/>
      <c r="H55" s="275"/>
      <c r="I55" s="193">
        <f t="shared" si="13"/>
        <v>0</v>
      </c>
      <c r="J55" s="277"/>
      <c r="O55" s="274">
        <f t="shared" si="14"/>
        <v>44593</v>
      </c>
      <c r="P55" s="278"/>
      <c r="Q55" s="278"/>
      <c r="R55" s="278"/>
      <c r="S55" s="278"/>
      <c r="T55" s="278"/>
      <c r="U55" s="278"/>
      <c r="V55" s="278"/>
      <c r="W55" s="278"/>
      <c r="X55" s="278"/>
      <c r="Y55" s="278"/>
      <c r="Z55" s="278"/>
      <c r="AA55" s="278"/>
      <c r="AB55" s="278"/>
      <c r="AC55" s="278"/>
      <c r="AD55" s="278"/>
      <c r="AE55" s="279">
        <f t="shared" si="15"/>
        <v>0</v>
      </c>
      <c r="AF55" s="280"/>
      <c r="AG55" s="272"/>
    </row>
    <row r="56" spans="1:33" outlineLevel="1" x14ac:dyDescent="0.25">
      <c r="B56" s="27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73">
        <f>IF(C55&gt;0,C55+1,IF(DATE(YEAR('Basic project data'!$C$5),MONTH('Basic project data'!$C$5),1)=D56,1,0))</f>
        <v>0</v>
      </c>
      <c r="D56" s="274">
        <f t="shared" si="16"/>
        <v>44621</v>
      </c>
      <c r="E56" s="275"/>
      <c r="F56" s="193">
        <f t="shared" si="12"/>
        <v>0</v>
      </c>
      <c r="G56" s="276"/>
      <c r="H56" s="275"/>
      <c r="I56" s="193">
        <f t="shared" si="13"/>
        <v>0</v>
      </c>
      <c r="J56" s="277"/>
      <c r="O56" s="274">
        <f t="shared" si="14"/>
        <v>44621</v>
      </c>
      <c r="P56" s="278"/>
      <c r="Q56" s="278"/>
      <c r="R56" s="278"/>
      <c r="S56" s="278"/>
      <c r="T56" s="278"/>
      <c r="U56" s="278"/>
      <c r="V56" s="278"/>
      <c r="W56" s="278"/>
      <c r="X56" s="278"/>
      <c r="Y56" s="278"/>
      <c r="Z56" s="278"/>
      <c r="AA56" s="278"/>
      <c r="AB56" s="278"/>
      <c r="AC56" s="278"/>
      <c r="AD56" s="278"/>
      <c r="AE56" s="279">
        <f t="shared" si="15"/>
        <v>0</v>
      </c>
      <c r="AF56" s="280"/>
      <c r="AG56" s="272"/>
    </row>
    <row r="57" spans="1:33" outlineLevel="1" x14ac:dyDescent="0.25">
      <c r="B57" s="27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P1</v>
      </c>
      <c r="C57" s="273">
        <f>IF(C56&gt;0,C56+1,IF(DATE(YEAR('Basic project data'!$C$5),MONTH('Basic project data'!$C$5),1)=D57,1,0))</f>
        <v>1</v>
      </c>
      <c r="D57" s="274">
        <f t="shared" si="16"/>
        <v>44652</v>
      </c>
      <c r="E57" s="275"/>
      <c r="F57" s="193">
        <f t="shared" si="12"/>
        <v>0</v>
      </c>
      <c r="G57" s="276"/>
      <c r="H57" s="275"/>
      <c r="I57" s="193">
        <f t="shared" si="13"/>
        <v>0</v>
      </c>
      <c r="J57" s="277"/>
      <c r="O57" s="274">
        <f t="shared" si="14"/>
        <v>44652</v>
      </c>
      <c r="P57" s="278"/>
      <c r="Q57" s="278"/>
      <c r="R57" s="278"/>
      <c r="S57" s="278"/>
      <c r="T57" s="278"/>
      <c r="U57" s="278"/>
      <c r="V57" s="278"/>
      <c r="W57" s="278"/>
      <c r="X57" s="278"/>
      <c r="Y57" s="278"/>
      <c r="Z57" s="278"/>
      <c r="AA57" s="278"/>
      <c r="AB57" s="278"/>
      <c r="AC57" s="278"/>
      <c r="AD57" s="278"/>
      <c r="AE57" s="279">
        <f t="shared" si="15"/>
        <v>0</v>
      </c>
      <c r="AF57" s="281"/>
    </row>
    <row r="58" spans="1:33" outlineLevel="1" x14ac:dyDescent="0.25">
      <c r="B58" s="27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P1</v>
      </c>
      <c r="C58" s="273">
        <f>IF(C57&gt;0,C57+1,IF(DATE(YEAR('Basic project data'!$C$5),MONTH('Basic project data'!$C$5),1)=D58,1,0))</f>
        <v>2</v>
      </c>
      <c r="D58" s="274">
        <f t="shared" si="16"/>
        <v>44682</v>
      </c>
      <c r="E58" s="275"/>
      <c r="F58" s="193">
        <f t="shared" si="12"/>
        <v>0</v>
      </c>
      <c r="G58" s="276"/>
      <c r="H58" s="275"/>
      <c r="I58" s="193">
        <f t="shared" si="13"/>
        <v>0</v>
      </c>
      <c r="J58" s="277"/>
      <c r="O58" s="274">
        <f t="shared" si="14"/>
        <v>44682</v>
      </c>
      <c r="P58" s="278"/>
      <c r="Q58" s="278"/>
      <c r="R58" s="278"/>
      <c r="S58" s="278"/>
      <c r="T58" s="278"/>
      <c r="U58" s="278"/>
      <c r="V58" s="278"/>
      <c r="W58" s="278"/>
      <c r="X58" s="278"/>
      <c r="Y58" s="278"/>
      <c r="Z58" s="278"/>
      <c r="AA58" s="278"/>
      <c r="AB58" s="278"/>
      <c r="AC58" s="278"/>
      <c r="AD58" s="278"/>
      <c r="AE58" s="279">
        <f t="shared" si="15"/>
        <v>0</v>
      </c>
      <c r="AF58" s="281"/>
      <c r="AG58" s="272"/>
    </row>
    <row r="59" spans="1:33" outlineLevel="1" x14ac:dyDescent="0.25">
      <c r="B59" s="27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P1</v>
      </c>
      <c r="C59" s="273">
        <f>IF(C58&gt;0,C58+1,IF(DATE(YEAR('Basic project data'!$C$5),MONTH('Basic project data'!$C$5),1)=D59,1,0))</f>
        <v>3</v>
      </c>
      <c r="D59" s="274">
        <f t="shared" si="16"/>
        <v>44713</v>
      </c>
      <c r="E59" s="275"/>
      <c r="F59" s="193">
        <f t="shared" si="12"/>
        <v>0</v>
      </c>
      <c r="G59" s="276"/>
      <c r="H59" s="275"/>
      <c r="I59" s="193">
        <f t="shared" si="13"/>
        <v>0</v>
      </c>
      <c r="J59" s="277"/>
      <c r="O59" s="274">
        <f t="shared" si="14"/>
        <v>44713</v>
      </c>
      <c r="P59" s="278"/>
      <c r="Q59" s="278"/>
      <c r="R59" s="278"/>
      <c r="S59" s="278"/>
      <c r="T59" s="278"/>
      <c r="U59" s="278"/>
      <c r="V59" s="278"/>
      <c r="W59" s="278"/>
      <c r="X59" s="278"/>
      <c r="Y59" s="278"/>
      <c r="Z59" s="278"/>
      <c r="AA59" s="278"/>
      <c r="AB59" s="278"/>
      <c r="AC59" s="278"/>
      <c r="AD59" s="278"/>
      <c r="AE59" s="279">
        <f t="shared" si="15"/>
        <v>0</v>
      </c>
      <c r="AF59" s="281"/>
      <c r="AG59" s="272"/>
    </row>
    <row r="60" spans="1:33" outlineLevel="1" x14ac:dyDescent="0.25">
      <c r="B60" s="27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P1</v>
      </c>
      <c r="C60" s="273">
        <f>IF(C59&gt;0,C59+1,IF(DATE(YEAR('Basic project data'!$C$5),MONTH('Basic project data'!$C$5),1)=D60,1,0))</f>
        <v>4</v>
      </c>
      <c r="D60" s="274">
        <f t="shared" si="16"/>
        <v>44743</v>
      </c>
      <c r="E60" s="275"/>
      <c r="F60" s="193">
        <f t="shared" si="12"/>
        <v>0</v>
      </c>
      <c r="G60" s="276"/>
      <c r="H60" s="275"/>
      <c r="I60" s="193">
        <f t="shared" si="13"/>
        <v>0</v>
      </c>
      <c r="J60" s="277"/>
      <c r="O60" s="274">
        <f t="shared" si="14"/>
        <v>44743</v>
      </c>
      <c r="P60" s="278"/>
      <c r="Q60" s="278"/>
      <c r="R60" s="278"/>
      <c r="S60" s="278"/>
      <c r="T60" s="278"/>
      <c r="U60" s="278"/>
      <c r="V60" s="278"/>
      <c r="W60" s="278"/>
      <c r="X60" s="278"/>
      <c r="Y60" s="278"/>
      <c r="Z60" s="278"/>
      <c r="AA60" s="278"/>
      <c r="AB60" s="278"/>
      <c r="AC60" s="278"/>
      <c r="AD60" s="278"/>
      <c r="AE60" s="279">
        <f t="shared" si="15"/>
        <v>0</v>
      </c>
      <c r="AF60" s="281"/>
      <c r="AG60" s="264"/>
    </row>
    <row r="61" spans="1:33" outlineLevel="1" x14ac:dyDescent="0.25">
      <c r="B61" s="27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P1</v>
      </c>
      <c r="C61" s="273">
        <f>IF(C60&gt;0,C60+1,IF(DATE(YEAR('Basic project data'!$C$5),MONTH('Basic project data'!$C$5),1)=D61,1,0))</f>
        <v>5</v>
      </c>
      <c r="D61" s="274">
        <f t="shared" si="16"/>
        <v>44774</v>
      </c>
      <c r="E61" s="275"/>
      <c r="F61" s="193">
        <f t="shared" si="12"/>
        <v>0</v>
      </c>
      <c r="G61" s="276"/>
      <c r="H61" s="275"/>
      <c r="I61" s="193">
        <f t="shared" si="13"/>
        <v>0</v>
      </c>
      <c r="J61" s="277"/>
      <c r="O61" s="274">
        <f t="shared" si="14"/>
        <v>44774</v>
      </c>
      <c r="P61" s="278"/>
      <c r="Q61" s="278"/>
      <c r="R61" s="278"/>
      <c r="S61" s="278"/>
      <c r="T61" s="278"/>
      <c r="U61" s="278"/>
      <c r="V61" s="278"/>
      <c r="W61" s="278"/>
      <c r="X61" s="278"/>
      <c r="Y61" s="278"/>
      <c r="Z61" s="278"/>
      <c r="AA61" s="278"/>
      <c r="AB61" s="278"/>
      <c r="AC61" s="278"/>
      <c r="AD61" s="278"/>
      <c r="AE61" s="279">
        <f t="shared" si="15"/>
        <v>0</v>
      </c>
      <c r="AF61" s="281"/>
      <c r="AG61" s="264"/>
    </row>
    <row r="62" spans="1:33" outlineLevel="1" x14ac:dyDescent="0.25">
      <c r="B62" s="27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P1</v>
      </c>
      <c r="C62" s="273">
        <f>IF(C61&gt;0,C61+1,IF(DATE(YEAR('Basic project data'!$C$5),MONTH('Basic project data'!$C$5),1)=D62,1,0))</f>
        <v>6</v>
      </c>
      <c r="D62" s="274">
        <f t="shared" si="16"/>
        <v>44805</v>
      </c>
      <c r="E62" s="275"/>
      <c r="F62" s="193">
        <f t="shared" si="12"/>
        <v>0</v>
      </c>
      <c r="G62" s="276"/>
      <c r="H62" s="275"/>
      <c r="I62" s="193">
        <f t="shared" si="13"/>
        <v>0</v>
      </c>
      <c r="J62" s="277"/>
      <c r="O62" s="274">
        <f t="shared" si="14"/>
        <v>44805</v>
      </c>
      <c r="P62" s="278"/>
      <c r="Q62" s="278"/>
      <c r="R62" s="278"/>
      <c r="S62" s="278"/>
      <c r="T62" s="278"/>
      <c r="U62" s="278"/>
      <c r="V62" s="278"/>
      <c r="W62" s="278"/>
      <c r="X62" s="278"/>
      <c r="Y62" s="278"/>
      <c r="Z62" s="278"/>
      <c r="AA62" s="278"/>
      <c r="AB62" s="278"/>
      <c r="AC62" s="278"/>
      <c r="AD62" s="278"/>
      <c r="AE62" s="279">
        <f t="shared" si="15"/>
        <v>0</v>
      </c>
      <c r="AF62" s="281"/>
    </row>
    <row r="63" spans="1:33" outlineLevel="1" x14ac:dyDescent="0.25">
      <c r="B63" s="27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P1</v>
      </c>
      <c r="C63" s="273">
        <f>IF(C62&gt;0,C62+1,IF(DATE(YEAR('Basic project data'!$C$5),MONTH('Basic project data'!$C$5),1)=D63,1,0))</f>
        <v>7</v>
      </c>
      <c r="D63" s="274">
        <f t="shared" si="16"/>
        <v>44835</v>
      </c>
      <c r="E63" s="275"/>
      <c r="F63" s="193">
        <f t="shared" si="12"/>
        <v>0</v>
      </c>
      <c r="G63" s="276"/>
      <c r="H63" s="275"/>
      <c r="I63" s="193">
        <f t="shared" si="13"/>
        <v>0</v>
      </c>
      <c r="J63" s="277"/>
      <c r="O63" s="274">
        <f t="shared" si="14"/>
        <v>44835</v>
      </c>
      <c r="P63" s="278"/>
      <c r="Q63" s="278"/>
      <c r="R63" s="278"/>
      <c r="S63" s="278"/>
      <c r="T63" s="278"/>
      <c r="U63" s="278"/>
      <c r="V63" s="278"/>
      <c r="W63" s="278"/>
      <c r="X63" s="278"/>
      <c r="Y63" s="278"/>
      <c r="Z63" s="278"/>
      <c r="AA63" s="278"/>
      <c r="AB63" s="278"/>
      <c r="AC63" s="278"/>
      <c r="AD63" s="278"/>
      <c r="AE63" s="279">
        <f t="shared" si="15"/>
        <v>0</v>
      </c>
      <c r="AF63" s="281"/>
      <c r="AG63" s="280"/>
    </row>
    <row r="64" spans="1:33" outlineLevel="1" x14ac:dyDescent="0.25">
      <c r="B64" s="27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P1</v>
      </c>
      <c r="C64" s="273">
        <f>IF(C63&gt;0,C63+1,IF(DATE(YEAR('Basic project data'!$C$5),MONTH('Basic project data'!$C$5),1)=D64,1,0))</f>
        <v>8</v>
      </c>
      <c r="D64" s="274">
        <f t="shared" si="16"/>
        <v>44866</v>
      </c>
      <c r="E64" s="275"/>
      <c r="F64" s="193">
        <f t="shared" si="12"/>
        <v>0</v>
      </c>
      <c r="G64" s="276"/>
      <c r="H64" s="275"/>
      <c r="I64" s="193">
        <f t="shared" si="13"/>
        <v>0</v>
      </c>
      <c r="J64" s="277"/>
      <c r="O64" s="274">
        <f t="shared" si="14"/>
        <v>44866</v>
      </c>
      <c r="P64" s="278"/>
      <c r="Q64" s="278"/>
      <c r="R64" s="278"/>
      <c r="S64" s="278"/>
      <c r="T64" s="278"/>
      <c r="U64" s="278"/>
      <c r="V64" s="278"/>
      <c r="W64" s="278"/>
      <c r="X64" s="278"/>
      <c r="Y64" s="278"/>
      <c r="Z64" s="278"/>
      <c r="AA64" s="278"/>
      <c r="AB64" s="278"/>
      <c r="AC64" s="278"/>
      <c r="AD64" s="278"/>
      <c r="AE64" s="279">
        <f t="shared" si="15"/>
        <v>0</v>
      </c>
      <c r="AF64" s="281"/>
    </row>
    <row r="65" spans="2:33" outlineLevel="1" x14ac:dyDescent="0.25">
      <c r="B65" s="27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P1</v>
      </c>
      <c r="C65" s="273">
        <f>IF(C64&gt;0,C64+1,IF(DATE(YEAR('Basic project data'!$C$5),MONTH('Basic project data'!$C$5),1)=D65,1,0))</f>
        <v>9</v>
      </c>
      <c r="D65" s="274">
        <f t="shared" si="16"/>
        <v>44896</v>
      </c>
      <c r="E65" s="275"/>
      <c r="F65" s="193">
        <f t="shared" si="12"/>
        <v>0</v>
      </c>
      <c r="G65" s="276"/>
      <c r="H65" s="275"/>
      <c r="I65" s="193">
        <f t="shared" si="13"/>
        <v>0</v>
      </c>
      <c r="J65" s="277"/>
      <c r="O65" s="274">
        <f t="shared" si="14"/>
        <v>44896</v>
      </c>
      <c r="P65" s="278"/>
      <c r="Q65" s="278"/>
      <c r="R65" s="278"/>
      <c r="S65" s="278"/>
      <c r="T65" s="278"/>
      <c r="U65" s="278"/>
      <c r="V65" s="278"/>
      <c r="W65" s="278"/>
      <c r="X65" s="278"/>
      <c r="Y65" s="278"/>
      <c r="Z65" s="278"/>
      <c r="AA65" s="278"/>
      <c r="AB65" s="278"/>
      <c r="AC65" s="278"/>
      <c r="AD65" s="278"/>
      <c r="AE65" s="279">
        <f t="shared" si="15"/>
        <v>0</v>
      </c>
      <c r="AF65" s="281"/>
    </row>
    <row r="66" spans="2:33" x14ac:dyDescent="0.25">
      <c r="B66" s="282"/>
      <c r="C66" s="283"/>
      <c r="D66" s="284">
        <f>D65</f>
        <v>44896</v>
      </c>
      <c r="E66" s="285"/>
      <c r="F66" s="286">
        <f>SUM(F54:F65)</f>
        <v>0</v>
      </c>
      <c r="G66" s="287">
        <f>SUM(G54:G65)</f>
        <v>0</v>
      </c>
      <c r="H66" s="288"/>
      <c r="I66" s="286">
        <f>SUM(I54:I65)</f>
        <v>0</v>
      </c>
      <c r="J66" s="287">
        <f>SUM(J54:J65)</f>
        <v>0</v>
      </c>
      <c r="O66" s="284">
        <f t="shared" si="14"/>
        <v>44896</v>
      </c>
      <c r="P66" s="289">
        <f>SUM(P54:P65)</f>
        <v>0</v>
      </c>
      <c r="Q66" s="290">
        <f>SUM(Q54:Q65)</f>
        <v>0</v>
      </c>
      <c r="R66" s="289">
        <f>SUM(R54:R65)</f>
        <v>0</v>
      </c>
      <c r="S66" s="290">
        <f>SUM(S54:S65)</f>
        <v>0</v>
      </c>
      <c r="T66" s="290">
        <f>SUM(T54:T65)</f>
        <v>0</v>
      </c>
      <c r="U66" s="290">
        <f t="shared" ref="U66:AD66" si="17">SUM(U54:U65)</f>
        <v>0</v>
      </c>
      <c r="V66" s="290">
        <f t="shared" si="17"/>
        <v>0</v>
      </c>
      <c r="W66" s="290">
        <f t="shared" si="17"/>
        <v>0</v>
      </c>
      <c r="X66" s="290">
        <f t="shared" si="17"/>
        <v>0</v>
      </c>
      <c r="Y66" s="290">
        <f t="shared" si="17"/>
        <v>0</v>
      </c>
      <c r="Z66" s="290">
        <f t="shared" si="17"/>
        <v>0</v>
      </c>
      <c r="AA66" s="290">
        <f t="shared" si="17"/>
        <v>0</v>
      </c>
      <c r="AB66" s="290">
        <f t="shared" si="17"/>
        <v>0</v>
      </c>
      <c r="AC66" s="290">
        <f t="shared" si="17"/>
        <v>0</v>
      </c>
      <c r="AD66" s="290">
        <f t="shared" si="17"/>
        <v>0</v>
      </c>
      <c r="AE66" s="290">
        <f>SUM(AE54:AE65)</f>
        <v>0</v>
      </c>
      <c r="AF66" s="281"/>
    </row>
    <row r="67" spans="2:33" ht="28.5" customHeight="1" x14ac:dyDescent="0.25">
      <c r="B67" s="18"/>
      <c r="C67" s="18"/>
      <c r="E67" s="280"/>
      <c r="F67" s="280"/>
      <c r="H67" s="280"/>
      <c r="I67" s="280"/>
      <c r="P67" s="289">
        <f t="shared" ref="P67:AE67" si="18">IFERROR(P66/$H$2,0)</f>
        <v>0</v>
      </c>
      <c r="Q67" s="289">
        <f t="shared" si="18"/>
        <v>0</v>
      </c>
      <c r="R67" s="289">
        <f t="shared" si="18"/>
        <v>0</v>
      </c>
      <c r="S67" s="289">
        <f t="shared" si="18"/>
        <v>0</v>
      </c>
      <c r="T67" s="289">
        <f t="shared" si="18"/>
        <v>0</v>
      </c>
      <c r="U67" s="289">
        <f t="shared" si="18"/>
        <v>0</v>
      </c>
      <c r="V67" s="289">
        <f t="shared" si="18"/>
        <v>0</v>
      </c>
      <c r="W67" s="289">
        <f t="shared" si="18"/>
        <v>0</v>
      </c>
      <c r="X67" s="289">
        <f t="shared" si="18"/>
        <v>0</v>
      </c>
      <c r="Y67" s="289">
        <f t="shared" si="18"/>
        <v>0</v>
      </c>
      <c r="Z67" s="289">
        <f t="shared" si="18"/>
        <v>0</v>
      </c>
      <c r="AA67" s="289">
        <f t="shared" si="18"/>
        <v>0</v>
      </c>
      <c r="AB67" s="289">
        <f t="shared" si="18"/>
        <v>0</v>
      </c>
      <c r="AC67" s="289">
        <f t="shared" si="18"/>
        <v>0</v>
      </c>
      <c r="AD67" s="289">
        <f t="shared" si="18"/>
        <v>0</v>
      </c>
      <c r="AE67" s="289">
        <f t="shared" si="18"/>
        <v>0</v>
      </c>
      <c r="AF67" s="291" t="s">
        <v>326</v>
      </c>
    </row>
    <row r="68" spans="2:33" x14ac:dyDescent="0.25">
      <c r="B68" s="18"/>
      <c r="C68" s="18"/>
      <c r="E68" s="280"/>
      <c r="F68" s="280"/>
      <c r="H68" s="280"/>
      <c r="I68" s="280"/>
      <c r="P68" s="292"/>
      <c r="Q68" s="292"/>
      <c r="R68" s="292"/>
      <c r="S68" s="292"/>
      <c r="T68" s="292"/>
      <c r="U68" s="293"/>
      <c r="V68" s="294"/>
      <c r="W68" s="295"/>
      <c r="X68" s="295"/>
      <c r="Y68" s="295"/>
      <c r="Z68" s="295"/>
      <c r="AA68" s="295"/>
      <c r="AB68" s="295"/>
      <c r="AC68" s="295"/>
      <c r="AD68" s="296"/>
      <c r="AE68" s="292"/>
      <c r="AF68" s="297"/>
    </row>
    <row r="69" spans="2:33" outlineLevel="1" x14ac:dyDescent="0.25">
      <c r="B69" s="27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P1</v>
      </c>
      <c r="C69" s="273">
        <f>IF(C65&gt;0,C65+1,IF(DATE(YEAR('Basic project data'!$C$5),MONTH('Basic project data'!$C$5),1)=D69,1,0))</f>
        <v>10</v>
      </c>
      <c r="D69" s="274">
        <f>DATE(YEAR(D65),MONTH(D65)+1,DAY(D65))</f>
        <v>44927</v>
      </c>
      <c r="E69" s="298"/>
      <c r="F69" s="299">
        <f t="shared" ref="F69:F80" si="19">215/12*E69</f>
        <v>0</v>
      </c>
      <c r="G69" s="300"/>
      <c r="H69" s="298"/>
      <c r="I69" s="299">
        <f t="shared" ref="I69:I80" si="20">215/12*H69</f>
        <v>0</v>
      </c>
      <c r="J69" s="300"/>
      <c r="O69" s="274">
        <f t="shared" si="14"/>
        <v>44927</v>
      </c>
      <c r="P69" s="278"/>
      <c r="Q69" s="278"/>
      <c r="R69" s="278"/>
      <c r="S69" s="278"/>
      <c r="T69" s="278"/>
      <c r="U69" s="278"/>
      <c r="V69" s="278"/>
      <c r="W69" s="278"/>
      <c r="X69" s="278"/>
      <c r="Y69" s="278"/>
      <c r="Z69" s="278"/>
      <c r="AA69" s="278"/>
      <c r="AB69" s="278"/>
      <c r="AC69" s="278"/>
      <c r="AD69" s="278"/>
      <c r="AE69" s="279">
        <f t="shared" ref="AE69:AE80" si="21">SUM(P69:AD69)</f>
        <v>0</v>
      </c>
      <c r="AF69" s="281"/>
      <c r="AG69" s="280"/>
    </row>
    <row r="70" spans="2:33" outlineLevel="1" x14ac:dyDescent="0.25">
      <c r="B70" s="27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P1</v>
      </c>
      <c r="C70" s="273">
        <f>IF(C69&gt;0,C69+1,IF(DATE(YEAR('Basic project data'!$C$5),MONTH('Basic project data'!$C$5),1)=D70,1,0))</f>
        <v>11</v>
      </c>
      <c r="D70" s="274">
        <f t="shared" ref="D70:D80" si="22">DATE(YEAR(D69),MONTH(D69)+1,DAY(D69))</f>
        <v>44958</v>
      </c>
      <c r="E70" s="275"/>
      <c r="F70" s="193">
        <f t="shared" si="19"/>
        <v>0</v>
      </c>
      <c r="G70" s="277"/>
      <c r="H70" s="275"/>
      <c r="I70" s="193">
        <f t="shared" si="20"/>
        <v>0</v>
      </c>
      <c r="J70" s="277"/>
      <c r="O70" s="274">
        <f t="shared" si="14"/>
        <v>44958</v>
      </c>
      <c r="P70" s="278"/>
      <c r="Q70" s="278"/>
      <c r="R70" s="278"/>
      <c r="S70" s="278"/>
      <c r="T70" s="278"/>
      <c r="U70" s="278"/>
      <c r="V70" s="278"/>
      <c r="W70" s="278"/>
      <c r="X70" s="278"/>
      <c r="Y70" s="278"/>
      <c r="Z70" s="278"/>
      <c r="AA70" s="278"/>
      <c r="AB70" s="278"/>
      <c r="AC70" s="278"/>
      <c r="AD70" s="278"/>
      <c r="AE70" s="279">
        <f t="shared" si="21"/>
        <v>0</v>
      </c>
      <c r="AF70" s="281"/>
    </row>
    <row r="71" spans="2:33" outlineLevel="1" x14ac:dyDescent="0.25">
      <c r="B71" s="27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P1</v>
      </c>
      <c r="C71" s="273">
        <f>IF(C70&gt;0,C70+1,IF(DATE(YEAR('Basic project data'!$C$5),MONTH('Basic project data'!$C$5),1)=D71,1,0))</f>
        <v>12</v>
      </c>
      <c r="D71" s="274">
        <f t="shared" si="22"/>
        <v>44986</v>
      </c>
      <c r="E71" s="275"/>
      <c r="F71" s="193">
        <f t="shared" si="19"/>
        <v>0</v>
      </c>
      <c r="G71" s="277"/>
      <c r="H71" s="275"/>
      <c r="I71" s="193">
        <f t="shared" si="20"/>
        <v>0</v>
      </c>
      <c r="J71" s="277"/>
      <c r="O71" s="274">
        <f t="shared" si="14"/>
        <v>44986</v>
      </c>
      <c r="P71" s="278"/>
      <c r="Q71" s="278"/>
      <c r="R71" s="278"/>
      <c r="S71" s="278"/>
      <c r="T71" s="278"/>
      <c r="U71" s="278"/>
      <c r="V71" s="278"/>
      <c r="W71" s="278"/>
      <c r="X71" s="278"/>
      <c r="Y71" s="278"/>
      <c r="Z71" s="278"/>
      <c r="AA71" s="278"/>
      <c r="AB71" s="278"/>
      <c r="AC71" s="278"/>
      <c r="AD71" s="278"/>
      <c r="AE71" s="279">
        <f t="shared" si="21"/>
        <v>0</v>
      </c>
      <c r="AF71" s="281"/>
    </row>
    <row r="72" spans="2:33" outlineLevel="1" x14ac:dyDescent="0.25">
      <c r="B72" s="27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P2</v>
      </c>
      <c r="C72" s="273">
        <f>IF(C71&gt;0,C71+1,IF(DATE(YEAR('Basic project data'!$C$5),MONTH('Basic project data'!$C$5),1)=D72,1,0))</f>
        <v>13</v>
      </c>
      <c r="D72" s="274">
        <f t="shared" si="22"/>
        <v>45017</v>
      </c>
      <c r="E72" s="275"/>
      <c r="F72" s="193">
        <f t="shared" si="19"/>
        <v>0</v>
      </c>
      <c r="G72" s="277"/>
      <c r="H72" s="275"/>
      <c r="I72" s="193">
        <f t="shared" si="20"/>
        <v>0</v>
      </c>
      <c r="J72" s="277"/>
      <c r="O72" s="274">
        <f t="shared" si="14"/>
        <v>45017</v>
      </c>
      <c r="P72" s="278"/>
      <c r="Q72" s="278"/>
      <c r="R72" s="278"/>
      <c r="S72" s="278"/>
      <c r="T72" s="278"/>
      <c r="U72" s="278"/>
      <c r="V72" s="278"/>
      <c r="W72" s="278"/>
      <c r="X72" s="278"/>
      <c r="Y72" s="278"/>
      <c r="Z72" s="278"/>
      <c r="AA72" s="278"/>
      <c r="AB72" s="278"/>
      <c r="AC72" s="278"/>
      <c r="AD72" s="278"/>
      <c r="AE72" s="279">
        <f t="shared" si="21"/>
        <v>0</v>
      </c>
      <c r="AF72" s="281"/>
    </row>
    <row r="73" spans="2:33" outlineLevel="1" x14ac:dyDescent="0.25">
      <c r="B73" s="27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P2</v>
      </c>
      <c r="C73" s="273">
        <f>IF(C72&gt;0,C72+1,IF(DATE(YEAR('Basic project data'!$C$5),MONTH('Basic project data'!$C$5),1)=D73,1,0))</f>
        <v>14</v>
      </c>
      <c r="D73" s="274">
        <f t="shared" si="22"/>
        <v>45047</v>
      </c>
      <c r="E73" s="275"/>
      <c r="F73" s="193">
        <f t="shared" si="19"/>
        <v>0</v>
      </c>
      <c r="G73" s="277"/>
      <c r="H73" s="275"/>
      <c r="I73" s="193">
        <f t="shared" si="20"/>
        <v>0</v>
      </c>
      <c r="J73" s="277"/>
      <c r="O73" s="274">
        <f t="shared" si="14"/>
        <v>45047</v>
      </c>
      <c r="P73" s="278"/>
      <c r="Q73" s="278"/>
      <c r="R73" s="278"/>
      <c r="S73" s="278"/>
      <c r="T73" s="278"/>
      <c r="U73" s="278"/>
      <c r="V73" s="278"/>
      <c r="W73" s="278"/>
      <c r="X73" s="278"/>
      <c r="Y73" s="278"/>
      <c r="Z73" s="278"/>
      <c r="AA73" s="278"/>
      <c r="AB73" s="278"/>
      <c r="AC73" s="278"/>
      <c r="AD73" s="278"/>
      <c r="AE73" s="279">
        <f t="shared" si="21"/>
        <v>0</v>
      </c>
      <c r="AF73" s="281"/>
    </row>
    <row r="74" spans="2:33" outlineLevel="1" x14ac:dyDescent="0.25">
      <c r="B74" s="27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P2</v>
      </c>
      <c r="C74" s="273">
        <f>IF(C73&gt;0,C73+1,IF(DATE(YEAR('Basic project data'!$C$5),MONTH('Basic project data'!$C$5),1)=D74,1,0))</f>
        <v>15</v>
      </c>
      <c r="D74" s="274">
        <f t="shared" si="22"/>
        <v>45078</v>
      </c>
      <c r="E74" s="275"/>
      <c r="F74" s="193">
        <f t="shared" si="19"/>
        <v>0</v>
      </c>
      <c r="G74" s="277"/>
      <c r="H74" s="275"/>
      <c r="I74" s="193">
        <f t="shared" si="20"/>
        <v>0</v>
      </c>
      <c r="J74" s="277"/>
      <c r="O74" s="274">
        <f t="shared" si="14"/>
        <v>45078</v>
      </c>
      <c r="P74" s="278"/>
      <c r="Q74" s="278"/>
      <c r="R74" s="278"/>
      <c r="S74" s="278"/>
      <c r="T74" s="278"/>
      <c r="U74" s="278"/>
      <c r="V74" s="278"/>
      <c r="W74" s="278"/>
      <c r="X74" s="278"/>
      <c r="Y74" s="278"/>
      <c r="Z74" s="278"/>
      <c r="AA74" s="278"/>
      <c r="AB74" s="278"/>
      <c r="AC74" s="278"/>
      <c r="AD74" s="278"/>
      <c r="AE74" s="279">
        <f t="shared" si="21"/>
        <v>0</v>
      </c>
      <c r="AF74" s="281"/>
    </row>
    <row r="75" spans="2:33" outlineLevel="1" x14ac:dyDescent="0.25">
      <c r="B75" s="27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P2</v>
      </c>
      <c r="C75" s="273">
        <f>IF(C74&gt;0,C74+1,IF(DATE(YEAR('Basic project data'!$C$5),MONTH('Basic project data'!$C$5),1)=D75,1,0))</f>
        <v>16</v>
      </c>
      <c r="D75" s="274">
        <f t="shared" si="22"/>
        <v>45108</v>
      </c>
      <c r="E75" s="275"/>
      <c r="F75" s="193">
        <f t="shared" si="19"/>
        <v>0</v>
      </c>
      <c r="G75" s="277"/>
      <c r="H75" s="275"/>
      <c r="I75" s="193">
        <f t="shared" si="20"/>
        <v>0</v>
      </c>
      <c r="J75" s="277"/>
      <c r="O75" s="274">
        <f t="shared" si="14"/>
        <v>45108</v>
      </c>
      <c r="P75" s="278"/>
      <c r="Q75" s="278"/>
      <c r="R75" s="278"/>
      <c r="S75" s="278"/>
      <c r="T75" s="278"/>
      <c r="U75" s="278"/>
      <c r="V75" s="278"/>
      <c r="W75" s="278"/>
      <c r="X75" s="278"/>
      <c r="Y75" s="278"/>
      <c r="Z75" s="278"/>
      <c r="AA75" s="278"/>
      <c r="AB75" s="278"/>
      <c r="AC75" s="278"/>
      <c r="AD75" s="278"/>
      <c r="AE75" s="279">
        <f t="shared" si="21"/>
        <v>0</v>
      </c>
      <c r="AF75" s="281"/>
    </row>
    <row r="76" spans="2:33" outlineLevel="1" x14ac:dyDescent="0.25">
      <c r="B76" s="27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P2</v>
      </c>
      <c r="C76" s="273">
        <f>IF(C75&gt;0,C75+1,IF(DATE(YEAR('Basic project data'!$C$5),MONTH('Basic project data'!$C$5),1)=D76,1,0))</f>
        <v>17</v>
      </c>
      <c r="D76" s="274">
        <f t="shared" si="22"/>
        <v>45139</v>
      </c>
      <c r="E76" s="275"/>
      <c r="F76" s="193">
        <f t="shared" si="19"/>
        <v>0</v>
      </c>
      <c r="G76" s="277"/>
      <c r="H76" s="275"/>
      <c r="I76" s="193">
        <f t="shared" si="20"/>
        <v>0</v>
      </c>
      <c r="J76" s="277"/>
      <c r="O76" s="274">
        <f t="shared" si="14"/>
        <v>45139</v>
      </c>
      <c r="P76" s="278"/>
      <c r="Q76" s="278"/>
      <c r="R76" s="278"/>
      <c r="S76" s="278"/>
      <c r="T76" s="278"/>
      <c r="U76" s="278"/>
      <c r="V76" s="278"/>
      <c r="W76" s="278"/>
      <c r="X76" s="278"/>
      <c r="Y76" s="278"/>
      <c r="Z76" s="278"/>
      <c r="AA76" s="278"/>
      <c r="AB76" s="278"/>
      <c r="AC76" s="278"/>
      <c r="AD76" s="278"/>
      <c r="AE76" s="279">
        <f t="shared" si="21"/>
        <v>0</v>
      </c>
      <c r="AF76" s="281"/>
    </row>
    <row r="77" spans="2:33" outlineLevel="1" x14ac:dyDescent="0.25">
      <c r="B77" s="27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P2</v>
      </c>
      <c r="C77" s="273">
        <f>IF(C76&gt;0,C76+1,IF(DATE(YEAR('Basic project data'!$C$5),MONTH('Basic project data'!$C$5),1)=D77,1,0))</f>
        <v>18</v>
      </c>
      <c r="D77" s="274">
        <f t="shared" si="22"/>
        <v>45170</v>
      </c>
      <c r="E77" s="275"/>
      <c r="F77" s="193">
        <f t="shared" si="19"/>
        <v>0</v>
      </c>
      <c r="G77" s="277"/>
      <c r="H77" s="275"/>
      <c r="I77" s="193">
        <f t="shared" si="20"/>
        <v>0</v>
      </c>
      <c r="J77" s="277"/>
      <c r="O77" s="274">
        <f t="shared" si="14"/>
        <v>45170</v>
      </c>
      <c r="P77" s="278"/>
      <c r="Q77" s="278"/>
      <c r="R77" s="278"/>
      <c r="S77" s="278"/>
      <c r="T77" s="278"/>
      <c r="U77" s="278"/>
      <c r="V77" s="278"/>
      <c r="W77" s="278"/>
      <c r="X77" s="278"/>
      <c r="Y77" s="278"/>
      <c r="Z77" s="278"/>
      <c r="AA77" s="278"/>
      <c r="AB77" s="278"/>
      <c r="AC77" s="278"/>
      <c r="AD77" s="278"/>
      <c r="AE77" s="279">
        <f t="shared" si="21"/>
        <v>0</v>
      </c>
      <c r="AF77" s="281"/>
    </row>
    <row r="78" spans="2:33" outlineLevel="1" x14ac:dyDescent="0.25">
      <c r="B78" s="27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P2</v>
      </c>
      <c r="C78" s="273">
        <f>IF(C77&gt;0,C77+1,IF(DATE(YEAR('Basic project data'!$C$5),MONTH('Basic project data'!$C$5),1)=D78,1,0))</f>
        <v>19</v>
      </c>
      <c r="D78" s="274">
        <f t="shared" si="22"/>
        <v>45200</v>
      </c>
      <c r="E78" s="275"/>
      <c r="F78" s="193">
        <f t="shared" si="19"/>
        <v>0</v>
      </c>
      <c r="G78" s="277"/>
      <c r="H78" s="275"/>
      <c r="I78" s="193">
        <f t="shared" si="20"/>
        <v>0</v>
      </c>
      <c r="J78" s="277"/>
      <c r="O78" s="274">
        <f t="shared" si="14"/>
        <v>45200</v>
      </c>
      <c r="P78" s="278"/>
      <c r="Q78" s="278"/>
      <c r="R78" s="278"/>
      <c r="S78" s="278"/>
      <c r="T78" s="278"/>
      <c r="U78" s="278"/>
      <c r="V78" s="278"/>
      <c r="W78" s="278"/>
      <c r="X78" s="278"/>
      <c r="Y78" s="278"/>
      <c r="Z78" s="278"/>
      <c r="AA78" s="278"/>
      <c r="AB78" s="278"/>
      <c r="AC78" s="278"/>
      <c r="AD78" s="278"/>
      <c r="AE78" s="279">
        <f t="shared" si="21"/>
        <v>0</v>
      </c>
      <c r="AF78" s="281"/>
    </row>
    <row r="79" spans="2:33" outlineLevel="1" x14ac:dyDescent="0.25">
      <c r="B79" s="27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P2</v>
      </c>
      <c r="C79" s="273">
        <f>IF(C78&gt;0,C78+1,IF(DATE(YEAR('Basic project data'!$C$5),MONTH('Basic project data'!$C$5),1)=D79,1,0))</f>
        <v>20</v>
      </c>
      <c r="D79" s="274">
        <f t="shared" si="22"/>
        <v>45231</v>
      </c>
      <c r="E79" s="275"/>
      <c r="F79" s="193">
        <f t="shared" si="19"/>
        <v>0</v>
      </c>
      <c r="G79" s="277"/>
      <c r="H79" s="275"/>
      <c r="I79" s="193">
        <f t="shared" si="20"/>
        <v>0</v>
      </c>
      <c r="J79" s="277"/>
      <c r="O79" s="274">
        <f t="shared" si="14"/>
        <v>45231</v>
      </c>
      <c r="P79" s="278"/>
      <c r="Q79" s="278"/>
      <c r="R79" s="278"/>
      <c r="S79" s="278"/>
      <c r="T79" s="278"/>
      <c r="U79" s="278"/>
      <c r="V79" s="278"/>
      <c r="W79" s="278"/>
      <c r="X79" s="278"/>
      <c r="Y79" s="278"/>
      <c r="Z79" s="278"/>
      <c r="AA79" s="278"/>
      <c r="AB79" s="278"/>
      <c r="AC79" s="278"/>
      <c r="AD79" s="278"/>
      <c r="AE79" s="279">
        <f t="shared" si="21"/>
        <v>0</v>
      </c>
      <c r="AF79" s="281"/>
    </row>
    <row r="80" spans="2:33" outlineLevel="1" x14ac:dyDescent="0.25">
      <c r="B80" s="27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P2</v>
      </c>
      <c r="C80" s="273">
        <f>IF(C79&gt;0,C79+1,IF(DATE(YEAR('Basic project data'!$C$5),MONTH('Basic project data'!$C$5),1)=D80,1,0))</f>
        <v>21</v>
      </c>
      <c r="D80" s="274">
        <f t="shared" si="22"/>
        <v>45261</v>
      </c>
      <c r="E80" s="275"/>
      <c r="F80" s="193">
        <f t="shared" si="19"/>
        <v>0</v>
      </c>
      <c r="G80" s="277"/>
      <c r="H80" s="275"/>
      <c r="I80" s="193">
        <f t="shared" si="20"/>
        <v>0</v>
      </c>
      <c r="J80" s="277"/>
      <c r="O80" s="274">
        <f t="shared" si="14"/>
        <v>45261</v>
      </c>
      <c r="P80" s="278"/>
      <c r="Q80" s="278"/>
      <c r="R80" s="278"/>
      <c r="S80" s="278"/>
      <c r="T80" s="278"/>
      <c r="U80" s="278"/>
      <c r="V80" s="278"/>
      <c r="W80" s="278"/>
      <c r="X80" s="278"/>
      <c r="Y80" s="278"/>
      <c r="Z80" s="278"/>
      <c r="AA80" s="278"/>
      <c r="AB80" s="278"/>
      <c r="AC80" s="278"/>
      <c r="AD80" s="278"/>
      <c r="AE80" s="279">
        <f t="shared" si="21"/>
        <v>0</v>
      </c>
      <c r="AF80" s="281"/>
    </row>
    <row r="81" spans="2:32" x14ac:dyDescent="0.25">
      <c r="B81" s="282"/>
      <c r="C81" s="283"/>
      <c r="D81" s="284">
        <f>D80</f>
        <v>45261</v>
      </c>
      <c r="E81" s="285"/>
      <c r="F81" s="286">
        <f>SUM(F69:F80)</f>
        <v>0</v>
      </c>
      <c r="G81" s="287">
        <f>SUM(G69:G80)</f>
        <v>0</v>
      </c>
      <c r="H81" s="301"/>
      <c r="I81" s="286">
        <f>SUM(I69:I80)</f>
        <v>0</v>
      </c>
      <c r="J81" s="287">
        <f>SUM(J69:J80)</f>
        <v>0</v>
      </c>
      <c r="O81" s="284">
        <f t="shared" si="14"/>
        <v>45261</v>
      </c>
      <c r="P81" s="290">
        <f>SUM(P69:P80)</f>
        <v>0</v>
      </c>
      <c r="Q81" s="290">
        <f>SUM(Q69:Q80)</f>
        <v>0</v>
      </c>
      <c r="R81" s="290">
        <f>SUM(R69:R80)</f>
        <v>0</v>
      </c>
      <c r="S81" s="290">
        <f>SUM(S69:S80)</f>
        <v>0</v>
      </c>
      <c r="T81" s="290">
        <f>SUM(T69:T80)</f>
        <v>0</v>
      </c>
      <c r="U81" s="290">
        <f t="shared" ref="U81:AD81" si="23">SUM(U69:U80)</f>
        <v>0</v>
      </c>
      <c r="V81" s="290">
        <f t="shared" si="23"/>
        <v>0</v>
      </c>
      <c r="W81" s="290">
        <f t="shared" si="23"/>
        <v>0</v>
      </c>
      <c r="X81" s="290">
        <f t="shared" si="23"/>
        <v>0</v>
      </c>
      <c r="Y81" s="290">
        <f t="shared" si="23"/>
        <v>0</v>
      </c>
      <c r="Z81" s="290">
        <f t="shared" si="23"/>
        <v>0</v>
      </c>
      <c r="AA81" s="290">
        <f t="shared" si="23"/>
        <v>0</v>
      </c>
      <c r="AB81" s="290">
        <f t="shared" si="23"/>
        <v>0</v>
      </c>
      <c r="AC81" s="290">
        <f t="shared" si="23"/>
        <v>0</v>
      </c>
      <c r="AD81" s="290">
        <f t="shared" si="23"/>
        <v>0</v>
      </c>
      <c r="AE81" s="290">
        <f>SUM(AE69:AE80)</f>
        <v>0</v>
      </c>
      <c r="AF81" s="281"/>
    </row>
    <row r="82" spans="2:32" ht="28.5" customHeight="1" x14ac:dyDescent="0.25">
      <c r="B82" s="18"/>
      <c r="C82" s="18"/>
      <c r="E82" s="280"/>
      <c r="F82" s="280"/>
      <c r="H82" s="280"/>
      <c r="I82" s="280"/>
      <c r="P82" s="289">
        <f t="shared" ref="P82:AE82" si="24">IFERROR(P81/$H$2,0)</f>
        <v>0</v>
      </c>
      <c r="Q82" s="289">
        <f t="shared" si="24"/>
        <v>0</v>
      </c>
      <c r="R82" s="289">
        <f t="shared" si="24"/>
        <v>0</v>
      </c>
      <c r="S82" s="289">
        <f t="shared" si="24"/>
        <v>0</v>
      </c>
      <c r="T82" s="289">
        <f t="shared" si="24"/>
        <v>0</v>
      </c>
      <c r="U82" s="289">
        <f t="shared" si="24"/>
        <v>0</v>
      </c>
      <c r="V82" s="289">
        <f t="shared" si="24"/>
        <v>0</v>
      </c>
      <c r="W82" s="289">
        <f t="shared" si="24"/>
        <v>0</v>
      </c>
      <c r="X82" s="289">
        <f t="shared" si="24"/>
        <v>0</v>
      </c>
      <c r="Y82" s="289">
        <f t="shared" si="24"/>
        <v>0</v>
      </c>
      <c r="Z82" s="289">
        <f t="shared" si="24"/>
        <v>0</v>
      </c>
      <c r="AA82" s="289">
        <f t="shared" si="24"/>
        <v>0</v>
      </c>
      <c r="AB82" s="289">
        <f t="shared" si="24"/>
        <v>0</v>
      </c>
      <c r="AC82" s="289">
        <f t="shared" si="24"/>
        <v>0</v>
      </c>
      <c r="AD82" s="289">
        <f t="shared" si="24"/>
        <v>0</v>
      </c>
      <c r="AE82" s="289">
        <f t="shared" si="24"/>
        <v>0</v>
      </c>
      <c r="AF82" s="291" t="s">
        <v>326</v>
      </c>
    </row>
    <row r="83" spans="2:32" x14ac:dyDescent="0.25">
      <c r="B83" s="18"/>
      <c r="C83" s="18"/>
      <c r="E83" s="280"/>
      <c r="F83" s="280"/>
      <c r="H83" s="280"/>
      <c r="I83" s="280"/>
      <c r="P83" s="292"/>
      <c r="Q83" s="292"/>
      <c r="R83" s="292"/>
      <c r="S83" s="292"/>
      <c r="T83" s="292"/>
      <c r="U83" s="293"/>
      <c r="V83" s="294"/>
      <c r="W83" s="295"/>
      <c r="X83" s="295"/>
      <c r="Y83" s="295"/>
      <c r="Z83" s="295"/>
      <c r="AA83" s="295"/>
      <c r="AB83" s="295"/>
      <c r="AC83" s="295"/>
      <c r="AD83" s="296"/>
      <c r="AE83" s="292"/>
      <c r="AF83" s="297"/>
    </row>
    <row r="84" spans="2:32" outlineLevel="1" x14ac:dyDescent="0.25">
      <c r="B84" s="27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P2</v>
      </c>
      <c r="C84" s="273">
        <f>IF(C80&gt;0,C80+1,IF(DATE(YEAR('Basic project data'!$C$5),MONTH('Basic project data'!$C$5),1)=D84,1,0))</f>
        <v>22</v>
      </c>
      <c r="D84" s="274">
        <f>DATE(YEAR(D80),MONTH(D80)+1,DAY(D80))</f>
        <v>45292</v>
      </c>
      <c r="E84" s="298"/>
      <c r="F84" s="299">
        <f t="shared" ref="F84:F95" si="25">215/12*E84</f>
        <v>0</v>
      </c>
      <c r="G84" s="300"/>
      <c r="H84" s="298"/>
      <c r="I84" s="299">
        <f t="shared" ref="I84:I95" si="26">215/12*H84</f>
        <v>0</v>
      </c>
      <c r="J84" s="300"/>
      <c r="O84" s="274">
        <f t="shared" si="14"/>
        <v>45292</v>
      </c>
      <c r="P84" s="278"/>
      <c r="Q84" s="278"/>
      <c r="R84" s="278"/>
      <c r="S84" s="278"/>
      <c r="T84" s="278"/>
      <c r="U84" s="278"/>
      <c r="V84" s="278"/>
      <c r="W84" s="278"/>
      <c r="X84" s="278"/>
      <c r="Y84" s="278"/>
      <c r="Z84" s="278"/>
      <c r="AA84" s="278"/>
      <c r="AB84" s="278"/>
      <c r="AC84" s="278"/>
      <c r="AD84" s="278"/>
      <c r="AE84" s="279">
        <f t="shared" ref="AE84:AE95" si="27">SUM(P84:AD84)</f>
        <v>0</v>
      </c>
      <c r="AF84" s="281"/>
    </row>
    <row r="85" spans="2:32" outlineLevel="1" x14ac:dyDescent="0.25">
      <c r="B85" s="27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P2</v>
      </c>
      <c r="C85" s="273">
        <f>IF(C84&gt;0,C84+1,IF(DATE(YEAR('Basic project data'!$C$5),MONTH('Basic project data'!$C$5),1)=D85,1,0))</f>
        <v>23</v>
      </c>
      <c r="D85" s="274">
        <f t="shared" ref="D85:D95" si="28">DATE(YEAR(D84),MONTH(D84)+1,DAY(D84))</f>
        <v>45323</v>
      </c>
      <c r="E85" s="275"/>
      <c r="F85" s="193">
        <f t="shared" si="25"/>
        <v>0</v>
      </c>
      <c r="G85" s="277"/>
      <c r="H85" s="275"/>
      <c r="I85" s="193">
        <f t="shared" si="26"/>
        <v>0</v>
      </c>
      <c r="J85" s="277"/>
      <c r="O85" s="274">
        <f t="shared" si="14"/>
        <v>45323</v>
      </c>
      <c r="P85" s="278"/>
      <c r="Q85" s="278"/>
      <c r="R85" s="278"/>
      <c r="S85" s="278"/>
      <c r="T85" s="278"/>
      <c r="U85" s="278"/>
      <c r="V85" s="278"/>
      <c r="W85" s="278"/>
      <c r="X85" s="278"/>
      <c r="Y85" s="278"/>
      <c r="Z85" s="278"/>
      <c r="AA85" s="278"/>
      <c r="AB85" s="278"/>
      <c r="AC85" s="278"/>
      <c r="AD85" s="278"/>
      <c r="AE85" s="279">
        <f t="shared" si="27"/>
        <v>0</v>
      </c>
      <c r="AF85" s="281"/>
    </row>
    <row r="86" spans="2:32" outlineLevel="1" x14ac:dyDescent="0.25">
      <c r="B86" s="27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P2</v>
      </c>
      <c r="C86" s="273">
        <f>IF(C85&gt;0,C85+1,IF(DATE(YEAR('Basic project data'!$C$5),MONTH('Basic project data'!$C$5),1)=D86,1,0))</f>
        <v>24</v>
      </c>
      <c r="D86" s="274">
        <f t="shared" si="28"/>
        <v>45352</v>
      </c>
      <c r="E86" s="275"/>
      <c r="F86" s="193">
        <f t="shared" si="25"/>
        <v>0</v>
      </c>
      <c r="G86" s="277"/>
      <c r="H86" s="275"/>
      <c r="I86" s="193">
        <f t="shared" si="26"/>
        <v>0</v>
      </c>
      <c r="J86" s="277"/>
      <c r="O86" s="274">
        <f t="shared" si="14"/>
        <v>45352</v>
      </c>
      <c r="P86" s="278"/>
      <c r="Q86" s="278"/>
      <c r="R86" s="278"/>
      <c r="S86" s="278"/>
      <c r="T86" s="278"/>
      <c r="U86" s="278"/>
      <c r="V86" s="278"/>
      <c r="W86" s="278"/>
      <c r="X86" s="278"/>
      <c r="Y86" s="278"/>
      <c r="Z86" s="278"/>
      <c r="AA86" s="278"/>
      <c r="AB86" s="278"/>
      <c r="AC86" s="278"/>
      <c r="AD86" s="278"/>
      <c r="AE86" s="279">
        <f t="shared" si="27"/>
        <v>0</v>
      </c>
      <c r="AF86" s="281"/>
    </row>
    <row r="87" spans="2:32" outlineLevel="1" x14ac:dyDescent="0.25">
      <c r="B87" s="27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P2</v>
      </c>
      <c r="C87" s="273">
        <f>IF(C86&gt;0,C86+1,IF(DATE(YEAR('Basic project data'!$C$5),MONTH('Basic project data'!$C$5),1)=D87,1,0))</f>
        <v>25</v>
      </c>
      <c r="D87" s="274">
        <f t="shared" si="28"/>
        <v>45383</v>
      </c>
      <c r="E87" s="275"/>
      <c r="F87" s="193">
        <f t="shared" si="25"/>
        <v>0</v>
      </c>
      <c r="G87" s="277"/>
      <c r="H87" s="275"/>
      <c r="I87" s="193">
        <f t="shared" si="26"/>
        <v>0</v>
      </c>
      <c r="J87" s="277"/>
      <c r="O87" s="274">
        <f t="shared" si="14"/>
        <v>45383</v>
      </c>
      <c r="P87" s="278"/>
      <c r="Q87" s="278"/>
      <c r="R87" s="278"/>
      <c r="S87" s="278"/>
      <c r="T87" s="278"/>
      <c r="U87" s="278"/>
      <c r="V87" s="278"/>
      <c r="W87" s="278"/>
      <c r="X87" s="278"/>
      <c r="Y87" s="278"/>
      <c r="Z87" s="278"/>
      <c r="AA87" s="278"/>
      <c r="AB87" s="278"/>
      <c r="AC87" s="278"/>
      <c r="AD87" s="278"/>
      <c r="AE87" s="279">
        <f t="shared" si="27"/>
        <v>0</v>
      </c>
      <c r="AF87" s="281"/>
    </row>
    <row r="88" spans="2:32" outlineLevel="1" x14ac:dyDescent="0.25">
      <c r="B88" s="27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P2</v>
      </c>
      <c r="C88" s="273">
        <f>IF(C87&gt;0,C87+1,IF(DATE(YEAR('Basic project data'!$C$5),MONTH('Basic project data'!$C$5),1)=D88,1,0))</f>
        <v>26</v>
      </c>
      <c r="D88" s="274">
        <f t="shared" si="28"/>
        <v>45413</v>
      </c>
      <c r="E88" s="275"/>
      <c r="F88" s="193">
        <f t="shared" si="25"/>
        <v>0</v>
      </c>
      <c r="G88" s="277"/>
      <c r="H88" s="275"/>
      <c r="I88" s="193">
        <f t="shared" si="26"/>
        <v>0</v>
      </c>
      <c r="J88" s="277"/>
      <c r="O88" s="274">
        <f t="shared" si="14"/>
        <v>45413</v>
      </c>
      <c r="P88" s="278"/>
      <c r="Q88" s="278"/>
      <c r="R88" s="278"/>
      <c r="S88" s="278"/>
      <c r="T88" s="278"/>
      <c r="U88" s="278"/>
      <c r="V88" s="278"/>
      <c r="W88" s="278"/>
      <c r="X88" s="278"/>
      <c r="Y88" s="278"/>
      <c r="Z88" s="278"/>
      <c r="AA88" s="278"/>
      <c r="AB88" s="278"/>
      <c r="AC88" s="278"/>
      <c r="AD88" s="278"/>
      <c r="AE88" s="279">
        <f t="shared" si="27"/>
        <v>0</v>
      </c>
      <c r="AF88" s="281"/>
    </row>
    <row r="89" spans="2:32" outlineLevel="1" x14ac:dyDescent="0.25">
      <c r="B89" s="27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P2</v>
      </c>
      <c r="C89" s="273">
        <f>IF(C88&gt;0,C88+1,IF(DATE(YEAR('Basic project data'!$C$5),MONTH('Basic project data'!$C$5),1)=D89,1,0))</f>
        <v>27</v>
      </c>
      <c r="D89" s="274">
        <f t="shared" si="28"/>
        <v>45444</v>
      </c>
      <c r="E89" s="275"/>
      <c r="F89" s="193">
        <f t="shared" si="25"/>
        <v>0</v>
      </c>
      <c r="G89" s="277"/>
      <c r="H89" s="275"/>
      <c r="I89" s="193">
        <f t="shared" si="26"/>
        <v>0</v>
      </c>
      <c r="J89" s="277"/>
      <c r="O89" s="274">
        <f t="shared" si="14"/>
        <v>45444</v>
      </c>
      <c r="P89" s="278"/>
      <c r="Q89" s="278"/>
      <c r="R89" s="278"/>
      <c r="S89" s="278"/>
      <c r="T89" s="278"/>
      <c r="U89" s="278"/>
      <c r="V89" s="278"/>
      <c r="W89" s="278"/>
      <c r="X89" s="278"/>
      <c r="Y89" s="278"/>
      <c r="Z89" s="278"/>
      <c r="AA89" s="278"/>
      <c r="AB89" s="278"/>
      <c r="AC89" s="278"/>
      <c r="AD89" s="278"/>
      <c r="AE89" s="279">
        <f t="shared" si="27"/>
        <v>0</v>
      </c>
      <c r="AF89" s="281"/>
    </row>
    <row r="90" spans="2:32" outlineLevel="1" x14ac:dyDescent="0.25">
      <c r="B90" s="27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P2</v>
      </c>
      <c r="C90" s="273">
        <f>IF(C89&gt;0,C89+1,IF(DATE(YEAR('Basic project data'!$C$5),MONTH('Basic project data'!$C$5),1)=D90,1,0))</f>
        <v>28</v>
      </c>
      <c r="D90" s="274">
        <f t="shared" si="28"/>
        <v>45474</v>
      </c>
      <c r="E90" s="275"/>
      <c r="F90" s="193">
        <f t="shared" si="25"/>
        <v>0</v>
      </c>
      <c r="G90" s="277"/>
      <c r="H90" s="275"/>
      <c r="I90" s="193">
        <f t="shared" si="26"/>
        <v>0</v>
      </c>
      <c r="J90" s="277"/>
      <c r="O90" s="274">
        <f t="shared" si="14"/>
        <v>45474</v>
      </c>
      <c r="P90" s="278"/>
      <c r="Q90" s="278"/>
      <c r="R90" s="278"/>
      <c r="S90" s="278"/>
      <c r="T90" s="278"/>
      <c r="U90" s="278"/>
      <c r="V90" s="278"/>
      <c r="W90" s="278"/>
      <c r="X90" s="278"/>
      <c r="Y90" s="278"/>
      <c r="Z90" s="278"/>
      <c r="AA90" s="278"/>
      <c r="AB90" s="278"/>
      <c r="AC90" s="278"/>
      <c r="AD90" s="278"/>
      <c r="AE90" s="279">
        <f t="shared" si="27"/>
        <v>0</v>
      </c>
      <c r="AF90" s="281"/>
    </row>
    <row r="91" spans="2:32" outlineLevel="1" x14ac:dyDescent="0.25">
      <c r="B91" s="27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P2</v>
      </c>
      <c r="C91" s="273">
        <f>IF(C90&gt;0,C90+1,IF(DATE(YEAR('Basic project data'!$C$5),MONTH('Basic project data'!$C$5),1)=D91,1,0))</f>
        <v>29</v>
      </c>
      <c r="D91" s="274">
        <f t="shared" si="28"/>
        <v>45505</v>
      </c>
      <c r="E91" s="275"/>
      <c r="F91" s="193">
        <f t="shared" si="25"/>
        <v>0</v>
      </c>
      <c r="G91" s="277"/>
      <c r="H91" s="275"/>
      <c r="I91" s="193">
        <f t="shared" si="26"/>
        <v>0</v>
      </c>
      <c r="J91" s="277"/>
      <c r="O91" s="274">
        <f t="shared" si="14"/>
        <v>45505</v>
      </c>
      <c r="P91" s="278"/>
      <c r="Q91" s="278"/>
      <c r="R91" s="278"/>
      <c r="S91" s="278"/>
      <c r="T91" s="278"/>
      <c r="U91" s="278"/>
      <c r="V91" s="278"/>
      <c r="W91" s="278"/>
      <c r="X91" s="278"/>
      <c r="Y91" s="278"/>
      <c r="Z91" s="278"/>
      <c r="AA91" s="278"/>
      <c r="AB91" s="278"/>
      <c r="AC91" s="278"/>
      <c r="AD91" s="278"/>
      <c r="AE91" s="279">
        <f t="shared" si="27"/>
        <v>0</v>
      </c>
      <c r="AF91" s="281"/>
    </row>
    <row r="92" spans="2:32" outlineLevel="1" x14ac:dyDescent="0.25">
      <c r="B92" s="27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P2</v>
      </c>
      <c r="C92" s="273">
        <f>IF(C91&gt;0,C91+1,IF(DATE(YEAR('Basic project data'!$C$5),MONTH('Basic project data'!$C$5),1)=D92,1,0))</f>
        <v>30</v>
      </c>
      <c r="D92" s="274">
        <f t="shared" si="28"/>
        <v>45536</v>
      </c>
      <c r="E92" s="275"/>
      <c r="F92" s="193">
        <f t="shared" si="25"/>
        <v>0</v>
      </c>
      <c r="G92" s="277"/>
      <c r="H92" s="275"/>
      <c r="I92" s="193">
        <f t="shared" si="26"/>
        <v>0</v>
      </c>
      <c r="J92" s="277"/>
      <c r="O92" s="274">
        <f t="shared" si="14"/>
        <v>45536</v>
      </c>
      <c r="P92" s="278"/>
      <c r="Q92" s="278"/>
      <c r="R92" s="278"/>
      <c r="S92" s="278"/>
      <c r="T92" s="278"/>
      <c r="U92" s="278"/>
      <c r="V92" s="278"/>
      <c r="W92" s="278"/>
      <c r="X92" s="278"/>
      <c r="Y92" s="278"/>
      <c r="Z92" s="278"/>
      <c r="AA92" s="278"/>
      <c r="AB92" s="278"/>
      <c r="AC92" s="278"/>
      <c r="AD92" s="278"/>
      <c r="AE92" s="279">
        <f t="shared" si="27"/>
        <v>0</v>
      </c>
      <c r="AF92" s="281"/>
    </row>
    <row r="93" spans="2:32" outlineLevel="1" x14ac:dyDescent="0.25">
      <c r="B93" s="27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P2</v>
      </c>
      <c r="C93" s="273">
        <f>IF(C92&gt;0,C92+1,IF(DATE(YEAR('Basic project data'!$C$5),MONTH('Basic project data'!$C$5),1)=D93,1,0))</f>
        <v>31</v>
      </c>
      <c r="D93" s="274">
        <f t="shared" si="28"/>
        <v>45566</v>
      </c>
      <c r="E93" s="275"/>
      <c r="F93" s="193">
        <f t="shared" si="25"/>
        <v>0</v>
      </c>
      <c r="G93" s="277"/>
      <c r="H93" s="275"/>
      <c r="I93" s="193">
        <f t="shared" si="26"/>
        <v>0</v>
      </c>
      <c r="J93" s="277"/>
      <c r="O93" s="274">
        <f t="shared" si="14"/>
        <v>45566</v>
      </c>
      <c r="P93" s="278"/>
      <c r="Q93" s="278"/>
      <c r="R93" s="278"/>
      <c r="S93" s="278"/>
      <c r="T93" s="278"/>
      <c r="U93" s="278"/>
      <c r="V93" s="278"/>
      <c r="W93" s="278"/>
      <c r="X93" s="278"/>
      <c r="Y93" s="278"/>
      <c r="Z93" s="278"/>
      <c r="AA93" s="278"/>
      <c r="AB93" s="278"/>
      <c r="AC93" s="278"/>
      <c r="AD93" s="278"/>
      <c r="AE93" s="279">
        <f t="shared" si="27"/>
        <v>0</v>
      </c>
      <c r="AF93" s="281"/>
    </row>
    <row r="94" spans="2:32" outlineLevel="1" x14ac:dyDescent="0.25">
      <c r="B94" s="27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P2</v>
      </c>
      <c r="C94" s="273">
        <f>IF(C93&gt;0,C93+1,IF(DATE(YEAR('Basic project data'!$C$5),MONTH('Basic project data'!$C$5),1)=D94,1,0))</f>
        <v>32</v>
      </c>
      <c r="D94" s="274">
        <f t="shared" si="28"/>
        <v>45597</v>
      </c>
      <c r="E94" s="275"/>
      <c r="F94" s="193">
        <f t="shared" si="25"/>
        <v>0</v>
      </c>
      <c r="G94" s="277"/>
      <c r="H94" s="275"/>
      <c r="I94" s="193">
        <f t="shared" si="26"/>
        <v>0</v>
      </c>
      <c r="J94" s="277"/>
      <c r="O94" s="274">
        <f t="shared" si="14"/>
        <v>45597</v>
      </c>
      <c r="P94" s="278"/>
      <c r="Q94" s="278"/>
      <c r="R94" s="278"/>
      <c r="S94" s="278"/>
      <c r="T94" s="278"/>
      <c r="U94" s="278"/>
      <c r="V94" s="278"/>
      <c r="W94" s="278"/>
      <c r="X94" s="278"/>
      <c r="Y94" s="278"/>
      <c r="Z94" s="278"/>
      <c r="AA94" s="278"/>
      <c r="AB94" s="278"/>
      <c r="AC94" s="278"/>
      <c r="AD94" s="278"/>
      <c r="AE94" s="279">
        <f t="shared" si="27"/>
        <v>0</v>
      </c>
      <c r="AF94" s="281"/>
    </row>
    <row r="95" spans="2:32" outlineLevel="1" x14ac:dyDescent="0.25">
      <c r="B95" s="27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P2</v>
      </c>
      <c r="C95" s="273">
        <f>IF(C94&gt;0,C94+1,IF(DATE(YEAR('Basic project data'!$C$5),MONTH('Basic project data'!$C$5),1)=D95,1,0))</f>
        <v>33</v>
      </c>
      <c r="D95" s="274">
        <f t="shared" si="28"/>
        <v>45627</v>
      </c>
      <c r="E95" s="275"/>
      <c r="F95" s="193">
        <f t="shared" si="25"/>
        <v>0</v>
      </c>
      <c r="G95" s="277"/>
      <c r="H95" s="275"/>
      <c r="I95" s="193">
        <f t="shared" si="26"/>
        <v>0</v>
      </c>
      <c r="J95" s="277"/>
      <c r="O95" s="274">
        <f t="shared" si="14"/>
        <v>45627</v>
      </c>
      <c r="P95" s="278"/>
      <c r="Q95" s="278"/>
      <c r="R95" s="278"/>
      <c r="S95" s="278"/>
      <c r="T95" s="278"/>
      <c r="U95" s="278"/>
      <c r="V95" s="278"/>
      <c r="W95" s="278"/>
      <c r="X95" s="278"/>
      <c r="Y95" s="278"/>
      <c r="Z95" s="278"/>
      <c r="AA95" s="278"/>
      <c r="AB95" s="278"/>
      <c r="AC95" s="278"/>
      <c r="AD95" s="278"/>
      <c r="AE95" s="279">
        <f t="shared" si="27"/>
        <v>0</v>
      </c>
      <c r="AF95" s="281"/>
    </row>
    <row r="96" spans="2:32" x14ac:dyDescent="0.25">
      <c r="B96" s="282"/>
      <c r="C96" s="283"/>
      <c r="D96" s="284">
        <f>D95</f>
        <v>45627</v>
      </c>
      <c r="E96" s="285"/>
      <c r="F96" s="286">
        <f>SUM(F84:F95)</f>
        <v>0</v>
      </c>
      <c r="G96" s="287">
        <f>SUM(G84:G95)</f>
        <v>0</v>
      </c>
      <c r="H96" s="301"/>
      <c r="I96" s="286">
        <f>SUM(I84:I95)</f>
        <v>0</v>
      </c>
      <c r="J96" s="287">
        <f>SUM(J84:J95)</f>
        <v>0</v>
      </c>
      <c r="O96" s="284">
        <f t="shared" si="14"/>
        <v>45627</v>
      </c>
      <c r="P96" s="290">
        <f>SUM(P84:P95)</f>
        <v>0</v>
      </c>
      <c r="Q96" s="290">
        <f>SUM(Q84:Q95)</f>
        <v>0</v>
      </c>
      <c r="R96" s="290">
        <f>SUM(R84:R95)</f>
        <v>0</v>
      </c>
      <c r="S96" s="290">
        <f>SUM(S84:S95)</f>
        <v>0</v>
      </c>
      <c r="T96" s="290">
        <f>SUM(T84:T95)</f>
        <v>0</v>
      </c>
      <c r="U96" s="290">
        <f t="shared" ref="U96:AD96" si="29">SUM(U84:U95)</f>
        <v>0</v>
      </c>
      <c r="V96" s="290">
        <f t="shared" si="29"/>
        <v>0</v>
      </c>
      <c r="W96" s="290">
        <f t="shared" si="29"/>
        <v>0</v>
      </c>
      <c r="X96" s="290">
        <f t="shared" si="29"/>
        <v>0</v>
      </c>
      <c r="Y96" s="290">
        <f t="shared" si="29"/>
        <v>0</v>
      </c>
      <c r="Z96" s="290">
        <f t="shared" si="29"/>
        <v>0</v>
      </c>
      <c r="AA96" s="290">
        <f t="shared" si="29"/>
        <v>0</v>
      </c>
      <c r="AB96" s="290">
        <f t="shared" si="29"/>
        <v>0</v>
      </c>
      <c r="AC96" s="290">
        <f t="shared" si="29"/>
        <v>0</v>
      </c>
      <c r="AD96" s="290">
        <f t="shared" si="29"/>
        <v>0</v>
      </c>
      <c r="AE96" s="290">
        <f>SUM(AE84:AE95)</f>
        <v>0</v>
      </c>
      <c r="AF96" s="281"/>
    </row>
    <row r="97" spans="2:32" ht="28.5" customHeight="1" x14ac:dyDescent="0.25">
      <c r="B97" s="18"/>
      <c r="C97" s="18"/>
      <c r="E97" s="280"/>
      <c r="F97" s="280"/>
      <c r="H97" s="280"/>
      <c r="I97" s="280"/>
      <c r="P97" s="289">
        <f t="shared" ref="P97:AE97" si="30">IFERROR(P96/$H$2,0)</f>
        <v>0</v>
      </c>
      <c r="Q97" s="289">
        <f t="shared" si="30"/>
        <v>0</v>
      </c>
      <c r="R97" s="289">
        <f t="shared" si="30"/>
        <v>0</v>
      </c>
      <c r="S97" s="289">
        <f t="shared" si="30"/>
        <v>0</v>
      </c>
      <c r="T97" s="289">
        <f t="shared" si="30"/>
        <v>0</v>
      </c>
      <c r="U97" s="289">
        <f t="shared" si="30"/>
        <v>0</v>
      </c>
      <c r="V97" s="289">
        <f t="shared" si="30"/>
        <v>0</v>
      </c>
      <c r="W97" s="289">
        <f t="shared" si="30"/>
        <v>0</v>
      </c>
      <c r="X97" s="289">
        <f t="shared" si="30"/>
        <v>0</v>
      </c>
      <c r="Y97" s="289">
        <f t="shared" si="30"/>
        <v>0</v>
      </c>
      <c r="Z97" s="289">
        <f t="shared" si="30"/>
        <v>0</v>
      </c>
      <c r="AA97" s="289">
        <f t="shared" si="30"/>
        <v>0</v>
      </c>
      <c r="AB97" s="289">
        <f t="shared" si="30"/>
        <v>0</v>
      </c>
      <c r="AC97" s="289">
        <f t="shared" si="30"/>
        <v>0</v>
      </c>
      <c r="AD97" s="289">
        <f t="shared" si="30"/>
        <v>0</v>
      </c>
      <c r="AE97" s="289">
        <f t="shared" si="30"/>
        <v>0</v>
      </c>
      <c r="AF97" s="291" t="s">
        <v>326</v>
      </c>
    </row>
    <row r="98" spans="2:32" x14ac:dyDescent="0.25">
      <c r="B98" s="18"/>
      <c r="C98" s="18"/>
      <c r="E98" s="280"/>
      <c r="F98" s="280"/>
      <c r="H98" s="280"/>
      <c r="I98" s="280"/>
      <c r="P98" s="292"/>
      <c r="Q98" s="292"/>
      <c r="R98" s="292"/>
      <c r="S98" s="292"/>
      <c r="T98" s="292"/>
      <c r="U98" s="293"/>
      <c r="V98" s="294"/>
      <c r="W98" s="295"/>
      <c r="X98" s="295"/>
      <c r="Y98" s="295"/>
      <c r="Z98" s="295"/>
      <c r="AA98" s="295"/>
      <c r="AB98" s="295"/>
      <c r="AC98" s="295"/>
      <c r="AD98" s="296"/>
      <c r="AE98" s="292"/>
      <c r="AF98" s="297"/>
    </row>
    <row r="99" spans="2:32" outlineLevel="1" x14ac:dyDescent="0.25">
      <c r="B99" s="27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P2</v>
      </c>
      <c r="C99" s="273">
        <f>IF(C95&gt;0,C95+1,IF(DATE(YEAR('Basic project data'!$C$5),MONTH('Basic project data'!$C$5),1)=D99,1,0))</f>
        <v>34</v>
      </c>
      <c r="D99" s="274">
        <f>DATE(YEAR(D95),MONTH(D95)+1,DAY(D95))</f>
        <v>45658</v>
      </c>
      <c r="E99" s="298"/>
      <c r="F99" s="299">
        <f t="shared" ref="F99:F110" si="31">215/12*E99</f>
        <v>0</v>
      </c>
      <c r="G99" s="300"/>
      <c r="H99" s="298"/>
      <c r="I99" s="299">
        <f t="shared" ref="I99:I110" si="32">215/12*H99</f>
        <v>0</v>
      </c>
      <c r="J99" s="300"/>
      <c r="O99" s="274">
        <f t="shared" si="14"/>
        <v>45658</v>
      </c>
      <c r="P99" s="278"/>
      <c r="Q99" s="278"/>
      <c r="R99" s="278"/>
      <c r="S99" s="278"/>
      <c r="T99" s="278"/>
      <c r="U99" s="278"/>
      <c r="V99" s="278"/>
      <c r="W99" s="278"/>
      <c r="X99" s="278"/>
      <c r="Y99" s="278"/>
      <c r="Z99" s="278"/>
      <c r="AA99" s="278"/>
      <c r="AB99" s="278"/>
      <c r="AC99" s="278"/>
      <c r="AD99" s="278"/>
      <c r="AE99" s="279">
        <f t="shared" ref="AE99:AE110" si="33">SUM(P99:AD99)</f>
        <v>0</v>
      </c>
      <c r="AF99" s="281"/>
    </row>
    <row r="100" spans="2:32" outlineLevel="1" x14ac:dyDescent="0.25">
      <c r="B100" s="27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P2</v>
      </c>
      <c r="C100" s="273">
        <f>IF(C99&gt;0,C99+1,IF(DATE(YEAR('Basic project data'!$C$5),MONTH('Basic project data'!$C$5),1)=D100,1,0))</f>
        <v>35</v>
      </c>
      <c r="D100" s="274">
        <f t="shared" ref="D100:D110" si="34">DATE(YEAR(D99),MONTH(D99)+1,DAY(D99))</f>
        <v>45689</v>
      </c>
      <c r="E100" s="275"/>
      <c r="F100" s="193">
        <f t="shared" si="31"/>
        <v>0</v>
      </c>
      <c r="G100" s="277"/>
      <c r="H100" s="275"/>
      <c r="I100" s="193">
        <f t="shared" si="32"/>
        <v>0</v>
      </c>
      <c r="J100" s="277"/>
      <c r="O100" s="274">
        <f t="shared" si="14"/>
        <v>45689</v>
      </c>
      <c r="P100" s="278"/>
      <c r="Q100" s="278"/>
      <c r="R100" s="278"/>
      <c r="S100" s="278"/>
      <c r="T100" s="278"/>
      <c r="U100" s="278"/>
      <c r="V100" s="278"/>
      <c r="W100" s="278"/>
      <c r="X100" s="278"/>
      <c r="Y100" s="278"/>
      <c r="Z100" s="278"/>
      <c r="AA100" s="278"/>
      <c r="AB100" s="278"/>
      <c r="AC100" s="278"/>
      <c r="AD100" s="278"/>
      <c r="AE100" s="279">
        <f t="shared" si="33"/>
        <v>0</v>
      </c>
      <c r="AF100" s="281"/>
    </row>
    <row r="101" spans="2:32" outlineLevel="1" x14ac:dyDescent="0.25">
      <c r="B101" s="27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P2</v>
      </c>
      <c r="C101" s="273">
        <f>IF(C100&gt;0,C100+1,IF(DATE(YEAR('Basic project data'!$C$5),MONTH('Basic project data'!$C$5),1)=D101,1,0))</f>
        <v>36</v>
      </c>
      <c r="D101" s="274">
        <f t="shared" si="34"/>
        <v>45717</v>
      </c>
      <c r="E101" s="275"/>
      <c r="F101" s="193">
        <f t="shared" si="31"/>
        <v>0</v>
      </c>
      <c r="G101" s="277"/>
      <c r="H101" s="275"/>
      <c r="I101" s="193">
        <f t="shared" si="32"/>
        <v>0</v>
      </c>
      <c r="J101" s="277"/>
      <c r="O101" s="274">
        <f t="shared" si="14"/>
        <v>45717</v>
      </c>
      <c r="P101" s="278"/>
      <c r="Q101" s="278"/>
      <c r="R101" s="278"/>
      <c r="S101" s="278"/>
      <c r="T101" s="278"/>
      <c r="U101" s="278"/>
      <c r="V101" s="278"/>
      <c r="W101" s="278"/>
      <c r="X101" s="278"/>
      <c r="Y101" s="278"/>
      <c r="Z101" s="278"/>
      <c r="AA101" s="278"/>
      <c r="AB101" s="278"/>
      <c r="AC101" s="278"/>
      <c r="AD101" s="278"/>
      <c r="AE101" s="279">
        <f t="shared" si="33"/>
        <v>0</v>
      </c>
      <c r="AF101" s="281"/>
    </row>
    <row r="102" spans="2:32" outlineLevel="1" x14ac:dyDescent="0.25">
      <c r="B102" s="27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73">
        <f>IF(C101&gt;0,C101+1,IF(DATE(YEAR('Basic project data'!$C$5),MONTH('Basic project data'!$C$5),1)=D102,1,0))</f>
        <v>37</v>
      </c>
      <c r="D102" s="274">
        <f t="shared" si="34"/>
        <v>45748</v>
      </c>
      <c r="E102" s="275"/>
      <c r="F102" s="193">
        <f t="shared" si="31"/>
        <v>0</v>
      </c>
      <c r="G102" s="277"/>
      <c r="H102" s="275"/>
      <c r="I102" s="193">
        <f t="shared" si="32"/>
        <v>0</v>
      </c>
      <c r="J102" s="277"/>
      <c r="O102" s="274">
        <f t="shared" si="14"/>
        <v>45748</v>
      </c>
      <c r="P102" s="278"/>
      <c r="Q102" s="278"/>
      <c r="R102" s="278"/>
      <c r="S102" s="278"/>
      <c r="T102" s="278"/>
      <c r="U102" s="278"/>
      <c r="V102" s="278"/>
      <c r="W102" s="278"/>
      <c r="X102" s="278"/>
      <c r="Y102" s="278"/>
      <c r="Z102" s="278"/>
      <c r="AA102" s="278"/>
      <c r="AB102" s="278"/>
      <c r="AC102" s="278"/>
      <c r="AD102" s="278"/>
      <c r="AE102" s="279">
        <f t="shared" si="33"/>
        <v>0</v>
      </c>
      <c r="AF102" s="281"/>
    </row>
    <row r="103" spans="2:32" outlineLevel="1" x14ac:dyDescent="0.25">
      <c r="B103" s="27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73">
        <f>IF(C102&gt;0,C102+1,IF(DATE(YEAR('Basic project data'!$C$5),MONTH('Basic project data'!$C$5),1)=D103,1,0))</f>
        <v>38</v>
      </c>
      <c r="D103" s="274">
        <f t="shared" si="34"/>
        <v>45778</v>
      </c>
      <c r="E103" s="275"/>
      <c r="F103" s="193">
        <f t="shared" si="31"/>
        <v>0</v>
      </c>
      <c r="G103" s="277"/>
      <c r="H103" s="275"/>
      <c r="I103" s="193">
        <f t="shared" si="32"/>
        <v>0</v>
      </c>
      <c r="J103" s="277"/>
      <c r="O103" s="274">
        <f t="shared" si="14"/>
        <v>45778</v>
      </c>
      <c r="P103" s="278"/>
      <c r="Q103" s="278"/>
      <c r="R103" s="278"/>
      <c r="S103" s="278"/>
      <c r="T103" s="278"/>
      <c r="U103" s="278"/>
      <c r="V103" s="278"/>
      <c r="W103" s="278"/>
      <c r="X103" s="278"/>
      <c r="Y103" s="278"/>
      <c r="Z103" s="278"/>
      <c r="AA103" s="278"/>
      <c r="AB103" s="278"/>
      <c r="AC103" s="278"/>
      <c r="AD103" s="278"/>
      <c r="AE103" s="279">
        <f t="shared" si="33"/>
        <v>0</v>
      </c>
      <c r="AF103" s="281"/>
    </row>
    <row r="104" spans="2:32" outlineLevel="1" x14ac:dyDescent="0.25">
      <c r="B104" s="27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73">
        <f>IF(C103&gt;0,C103+1,IF(DATE(YEAR('Basic project data'!$C$5),MONTH('Basic project data'!$C$5),1)=D104,1,0))</f>
        <v>39</v>
      </c>
      <c r="D104" s="274">
        <f t="shared" si="34"/>
        <v>45809</v>
      </c>
      <c r="E104" s="275"/>
      <c r="F104" s="193">
        <f t="shared" si="31"/>
        <v>0</v>
      </c>
      <c r="G104" s="277"/>
      <c r="H104" s="275"/>
      <c r="I104" s="193">
        <f t="shared" si="32"/>
        <v>0</v>
      </c>
      <c r="J104" s="277"/>
      <c r="O104" s="274">
        <f t="shared" si="14"/>
        <v>45809</v>
      </c>
      <c r="P104" s="278"/>
      <c r="Q104" s="278"/>
      <c r="R104" s="278"/>
      <c r="S104" s="278"/>
      <c r="T104" s="278"/>
      <c r="U104" s="278"/>
      <c r="V104" s="278"/>
      <c r="W104" s="278"/>
      <c r="X104" s="278"/>
      <c r="Y104" s="278"/>
      <c r="Z104" s="278"/>
      <c r="AA104" s="278"/>
      <c r="AB104" s="278"/>
      <c r="AC104" s="278"/>
      <c r="AD104" s="278"/>
      <c r="AE104" s="279">
        <f t="shared" si="33"/>
        <v>0</v>
      </c>
      <c r="AF104" s="281"/>
    </row>
    <row r="105" spans="2:32" outlineLevel="1" x14ac:dyDescent="0.25">
      <c r="B105" s="27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73">
        <f>IF(C104&gt;0,C104+1,IF(DATE(YEAR('Basic project data'!$C$5),MONTH('Basic project data'!$C$5),1)=D105,1,0))</f>
        <v>40</v>
      </c>
      <c r="D105" s="274">
        <f t="shared" si="34"/>
        <v>45839</v>
      </c>
      <c r="E105" s="275"/>
      <c r="F105" s="193">
        <f t="shared" si="31"/>
        <v>0</v>
      </c>
      <c r="G105" s="277"/>
      <c r="H105" s="275"/>
      <c r="I105" s="193">
        <f t="shared" si="32"/>
        <v>0</v>
      </c>
      <c r="J105" s="277"/>
      <c r="O105" s="274">
        <f t="shared" si="14"/>
        <v>45839</v>
      </c>
      <c r="P105" s="278"/>
      <c r="Q105" s="278"/>
      <c r="R105" s="278"/>
      <c r="S105" s="278"/>
      <c r="T105" s="278"/>
      <c r="U105" s="278"/>
      <c r="V105" s="278"/>
      <c r="W105" s="278"/>
      <c r="X105" s="278"/>
      <c r="Y105" s="278"/>
      <c r="Z105" s="278"/>
      <c r="AA105" s="278"/>
      <c r="AB105" s="278"/>
      <c r="AC105" s="278"/>
      <c r="AD105" s="278"/>
      <c r="AE105" s="279">
        <f t="shared" si="33"/>
        <v>0</v>
      </c>
      <c r="AF105" s="281"/>
    </row>
    <row r="106" spans="2:32" outlineLevel="1" x14ac:dyDescent="0.25">
      <c r="B106" s="27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73">
        <f>IF(C105&gt;0,C105+1,IF(DATE(YEAR('Basic project data'!$C$5),MONTH('Basic project data'!$C$5),1)=D106,1,0))</f>
        <v>41</v>
      </c>
      <c r="D106" s="274">
        <f t="shared" si="34"/>
        <v>45870</v>
      </c>
      <c r="E106" s="275"/>
      <c r="F106" s="193">
        <f t="shared" si="31"/>
        <v>0</v>
      </c>
      <c r="G106" s="277"/>
      <c r="H106" s="275"/>
      <c r="I106" s="193">
        <f t="shared" si="32"/>
        <v>0</v>
      </c>
      <c r="J106" s="277"/>
      <c r="O106" s="274">
        <f t="shared" si="14"/>
        <v>45870</v>
      </c>
      <c r="P106" s="278"/>
      <c r="Q106" s="278"/>
      <c r="R106" s="278"/>
      <c r="S106" s="278"/>
      <c r="T106" s="278"/>
      <c r="U106" s="278"/>
      <c r="V106" s="278"/>
      <c r="W106" s="278"/>
      <c r="X106" s="278"/>
      <c r="Y106" s="278"/>
      <c r="Z106" s="278"/>
      <c r="AA106" s="278"/>
      <c r="AB106" s="278"/>
      <c r="AC106" s="278"/>
      <c r="AD106" s="278"/>
      <c r="AE106" s="279">
        <f t="shared" si="33"/>
        <v>0</v>
      </c>
      <c r="AF106" s="281"/>
    </row>
    <row r="107" spans="2:32" outlineLevel="1" x14ac:dyDescent="0.25">
      <c r="B107" s="27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73">
        <f>IF(C106&gt;0,C106+1,IF(DATE(YEAR('Basic project data'!$C$5),MONTH('Basic project data'!$C$5),1)=D107,1,0))</f>
        <v>42</v>
      </c>
      <c r="D107" s="274">
        <f t="shared" si="34"/>
        <v>45901</v>
      </c>
      <c r="E107" s="275"/>
      <c r="F107" s="193">
        <f t="shared" si="31"/>
        <v>0</v>
      </c>
      <c r="G107" s="277"/>
      <c r="H107" s="275"/>
      <c r="I107" s="193">
        <f t="shared" si="32"/>
        <v>0</v>
      </c>
      <c r="J107" s="277"/>
      <c r="O107" s="274">
        <f t="shared" si="14"/>
        <v>45901</v>
      </c>
      <c r="P107" s="278"/>
      <c r="Q107" s="278"/>
      <c r="R107" s="278"/>
      <c r="S107" s="278"/>
      <c r="T107" s="278"/>
      <c r="U107" s="278"/>
      <c r="V107" s="278"/>
      <c r="W107" s="278"/>
      <c r="X107" s="278"/>
      <c r="Y107" s="278"/>
      <c r="Z107" s="278"/>
      <c r="AA107" s="278"/>
      <c r="AB107" s="278"/>
      <c r="AC107" s="278"/>
      <c r="AD107" s="278"/>
      <c r="AE107" s="279">
        <f t="shared" si="33"/>
        <v>0</v>
      </c>
      <c r="AF107" s="281"/>
    </row>
    <row r="108" spans="2:32" outlineLevel="1" x14ac:dyDescent="0.25">
      <c r="B108" s="27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73">
        <f>IF(C107&gt;0,C107+1,IF(DATE(YEAR('Basic project data'!$C$5),MONTH('Basic project data'!$C$5),1)=D108,1,0))</f>
        <v>43</v>
      </c>
      <c r="D108" s="274">
        <f t="shared" si="34"/>
        <v>45931</v>
      </c>
      <c r="E108" s="275"/>
      <c r="F108" s="193">
        <f t="shared" si="31"/>
        <v>0</v>
      </c>
      <c r="G108" s="277"/>
      <c r="H108" s="275"/>
      <c r="I108" s="193">
        <f t="shared" si="32"/>
        <v>0</v>
      </c>
      <c r="J108" s="277"/>
      <c r="O108" s="274">
        <f t="shared" si="14"/>
        <v>45931</v>
      </c>
      <c r="P108" s="278"/>
      <c r="Q108" s="278"/>
      <c r="R108" s="278"/>
      <c r="S108" s="278"/>
      <c r="T108" s="278"/>
      <c r="U108" s="278"/>
      <c r="V108" s="278"/>
      <c r="W108" s="278"/>
      <c r="X108" s="278"/>
      <c r="Y108" s="278"/>
      <c r="Z108" s="278"/>
      <c r="AA108" s="278"/>
      <c r="AB108" s="278"/>
      <c r="AC108" s="278"/>
      <c r="AD108" s="278"/>
      <c r="AE108" s="279">
        <f t="shared" si="33"/>
        <v>0</v>
      </c>
      <c r="AF108" s="281"/>
    </row>
    <row r="109" spans="2:32" outlineLevel="1" x14ac:dyDescent="0.25">
      <c r="B109" s="27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73">
        <f>IF(C108&gt;0,C108+1,IF(DATE(YEAR('Basic project data'!$C$5),MONTH('Basic project data'!$C$5),1)=D109,1,0))</f>
        <v>44</v>
      </c>
      <c r="D109" s="274">
        <f t="shared" si="34"/>
        <v>45962</v>
      </c>
      <c r="E109" s="275"/>
      <c r="F109" s="193">
        <f t="shared" si="31"/>
        <v>0</v>
      </c>
      <c r="G109" s="277"/>
      <c r="H109" s="275"/>
      <c r="I109" s="193">
        <f t="shared" si="32"/>
        <v>0</v>
      </c>
      <c r="J109" s="277"/>
      <c r="O109" s="274">
        <f t="shared" si="14"/>
        <v>45962</v>
      </c>
      <c r="P109" s="278"/>
      <c r="Q109" s="278"/>
      <c r="R109" s="278"/>
      <c r="S109" s="278"/>
      <c r="T109" s="278"/>
      <c r="U109" s="278"/>
      <c r="V109" s="278"/>
      <c r="W109" s="278"/>
      <c r="X109" s="278"/>
      <c r="Y109" s="278"/>
      <c r="Z109" s="278"/>
      <c r="AA109" s="278"/>
      <c r="AB109" s="278"/>
      <c r="AC109" s="278"/>
      <c r="AD109" s="278"/>
      <c r="AE109" s="279">
        <f t="shared" si="33"/>
        <v>0</v>
      </c>
      <c r="AF109" s="281"/>
    </row>
    <row r="110" spans="2:32" outlineLevel="1" x14ac:dyDescent="0.25">
      <c r="B110" s="27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73">
        <f>IF(C109&gt;0,C109+1,IF(DATE(YEAR('Basic project data'!$C$5),MONTH('Basic project data'!$C$5),1)=D110,1,0))</f>
        <v>45</v>
      </c>
      <c r="D110" s="274">
        <f t="shared" si="34"/>
        <v>45992</v>
      </c>
      <c r="E110" s="275"/>
      <c r="F110" s="193">
        <f t="shared" si="31"/>
        <v>0</v>
      </c>
      <c r="G110" s="277"/>
      <c r="H110" s="275"/>
      <c r="I110" s="193">
        <f t="shared" si="32"/>
        <v>0</v>
      </c>
      <c r="J110" s="277"/>
      <c r="O110" s="274">
        <f t="shared" si="14"/>
        <v>45992</v>
      </c>
      <c r="P110" s="278"/>
      <c r="Q110" s="278"/>
      <c r="R110" s="278"/>
      <c r="S110" s="278"/>
      <c r="T110" s="278"/>
      <c r="U110" s="278"/>
      <c r="V110" s="278"/>
      <c r="W110" s="278"/>
      <c r="X110" s="278"/>
      <c r="Y110" s="278"/>
      <c r="Z110" s="278"/>
      <c r="AA110" s="278"/>
      <c r="AB110" s="278"/>
      <c r="AC110" s="278"/>
      <c r="AD110" s="278"/>
      <c r="AE110" s="279">
        <f t="shared" si="33"/>
        <v>0</v>
      </c>
      <c r="AF110" s="281"/>
    </row>
    <row r="111" spans="2:32" x14ac:dyDescent="0.25">
      <c r="B111" s="282"/>
      <c r="C111" s="283"/>
      <c r="D111" s="284">
        <f>D110</f>
        <v>45992</v>
      </c>
      <c r="E111" s="285"/>
      <c r="F111" s="286">
        <f>SUM(F99:F110)</f>
        <v>0</v>
      </c>
      <c r="G111" s="287">
        <f>SUM(G99:G110)</f>
        <v>0</v>
      </c>
      <c r="H111" s="288"/>
      <c r="I111" s="286">
        <f>SUM(I99:I110)</f>
        <v>0</v>
      </c>
      <c r="J111" s="287">
        <f>SUM(J99:J110)</f>
        <v>0</v>
      </c>
      <c r="O111" s="284">
        <f t="shared" si="14"/>
        <v>45992</v>
      </c>
      <c r="P111" s="290">
        <f>SUM(P99:P110)</f>
        <v>0</v>
      </c>
      <c r="Q111" s="290">
        <f>SUM(Q99:Q110)</f>
        <v>0</v>
      </c>
      <c r="R111" s="290">
        <f>SUM(R99:R110)</f>
        <v>0</v>
      </c>
      <c r="S111" s="290">
        <f>SUM(S99:S110)</f>
        <v>0</v>
      </c>
      <c r="T111" s="290">
        <f>SUM(T99:T110)</f>
        <v>0</v>
      </c>
      <c r="U111" s="290">
        <f t="shared" ref="U111:AD111" si="35">SUM(U99:U110)</f>
        <v>0</v>
      </c>
      <c r="V111" s="290">
        <f t="shared" si="35"/>
        <v>0</v>
      </c>
      <c r="W111" s="290">
        <f t="shared" si="35"/>
        <v>0</v>
      </c>
      <c r="X111" s="290">
        <f t="shared" si="35"/>
        <v>0</v>
      </c>
      <c r="Y111" s="290">
        <f t="shared" si="35"/>
        <v>0</v>
      </c>
      <c r="Z111" s="290">
        <f t="shared" si="35"/>
        <v>0</v>
      </c>
      <c r="AA111" s="290">
        <f t="shared" si="35"/>
        <v>0</v>
      </c>
      <c r="AB111" s="290">
        <f t="shared" si="35"/>
        <v>0</v>
      </c>
      <c r="AC111" s="290">
        <f t="shared" si="35"/>
        <v>0</v>
      </c>
      <c r="AD111" s="290">
        <f t="shared" si="35"/>
        <v>0</v>
      </c>
      <c r="AE111" s="290">
        <f>SUM(AE99:AE110)</f>
        <v>0</v>
      </c>
      <c r="AF111" s="281"/>
    </row>
    <row r="112" spans="2:32" ht="28.5" customHeight="1" x14ac:dyDescent="0.25">
      <c r="B112" s="18"/>
      <c r="C112" s="18"/>
      <c r="E112" s="280"/>
      <c r="F112" s="280"/>
      <c r="H112" s="280"/>
      <c r="I112" s="280"/>
      <c r="P112" s="289">
        <f t="shared" ref="P112:AE112" si="36">IFERROR(P111/$H$2,0)</f>
        <v>0</v>
      </c>
      <c r="Q112" s="289">
        <f t="shared" si="36"/>
        <v>0</v>
      </c>
      <c r="R112" s="289">
        <f t="shared" si="36"/>
        <v>0</v>
      </c>
      <c r="S112" s="289">
        <f t="shared" si="36"/>
        <v>0</v>
      </c>
      <c r="T112" s="289">
        <f t="shared" si="36"/>
        <v>0</v>
      </c>
      <c r="U112" s="289">
        <f t="shared" si="36"/>
        <v>0</v>
      </c>
      <c r="V112" s="289">
        <f t="shared" si="36"/>
        <v>0</v>
      </c>
      <c r="W112" s="289">
        <f t="shared" si="36"/>
        <v>0</v>
      </c>
      <c r="X112" s="289">
        <f t="shared" si="36"/>
        <v>0</v>
      </c>
      <c r="Y112" s="289">
        <f t="shared" si="36"/>
        <v>0</v>
      </c>
      <c r="Z112" s="289">
        <f t="shared" si="36"/>
        <v>0</v>
      </c>
      <c r="AA112" s="289">
        <f t="shared" si="36"/>
        <v>0</v>
      </c>
      <c r="AB112" s="289">
        <f t="shared" si="36"/>
        <v>0</v>
      </c>
      <c r="AC112" s="289">
        <f t="shared" si="36"/>
        <v>0</v>
      </c>
      <c r="AD112" s="289">
        <f t="shared" si="36"/>
        <v>0</v>
      </c>
      <c r="AE112" s="289">
        <f t="shared" si="36"/>
        <v>0</v>
      </c>
      <c r="AF112" s="291" t="s">
        <v>326</v>
      </c>
    </row>
    <row r="113" spans="2:32" x14ac:dyDescent="0.25">
      <c r="B113" s="18"/>
      <c r="C113" s="18"/>
      <c r="E113" s="280"/>
      <c r="F113" s="280"/>
      <c r="H113" s="280"/>
      <c r="I113" s="280"/>
      <c r="P113" s="292"/>
      <c r="Q113" s="292"/>
      <c r="R113" s="292"/>
      <c r="S113" s="292"/>
      <c r="T113" s="292"/>
      <c r="U113" s="293"/>
      <c r="V113" s="294"/>
      <c r="W113" s="295"/>
      <c r="X113" s="295"/>
      <c r="Y113" s="295"/>
      <c r="Z113" s="295"/>
      <c r="AA113" s="295"/>
      <c r="AB113" s="295"/>
      <c r="AC113" s="295"/>
      <c r="AD113" s="296"/>
      <c r="AE113" s="292"/>
      <c r="AF113" s="297"/>
    </row>
    <row r="114" spans="2:32" outlineLevel="1" x14ac:dyDescent="0.25">
      <c r="B114" s="27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73">
        <f>IF(C110&gt;0,C110+1,IF(DATE(YEAR('Basic project data'!$C$5),MONTH('Basic project data'!$C$5),1)=D114,1,0))</f>
        <v>46</v>
      </c>
      <c r="D114" s="274">
        <f>DATE(YEAR(D110),MONTH(D110)+1,DAY(D110))</f>
        <v>46023</v>
      </c>
      <c r="E114" s="298"/>
      <c r="F114" s="299">
        <f t="shared" ref="F114:F125" si="37">215/12*E114</f>
        <v>0</v>
      </c>
      <c r="G114" s="300"/>
      <c r="H114" s="298"/>
      <c r="I114" s="193">
        <f t="shared" ref="I114:I125" si="38">215/12*H114</f>
        <v>0</v>
      </c>
      <c r="J114" s="300"/>
      <c r="O114" s="274">
        <f t="shared" ref="O114:O156" si="39">D114</f>
        <v>46023</v>
      </c>
      <c r="P114" s="278"/>
      <c r="Q114" s="278"/>
      <c r="R114" s="278"/>
      <c r="S114" s="278"/>
      <c r="T114" s="278"/>
      <c r="U114" s="278"/>
      <c r="V114" s="278"/>
      <c r="W114" s="278"/>
      <c r="X114" s="278"/>
      <c r="Y114" s="278"/>
      <c r="Z114" s="278"/>
      <c r="AA114" s="278"/>
      <c r="AB114" s="278"/>
      <c r="AC114" s="278"/>
      <c r="AD114" s="278"/>
      <c r="AE114" s="279">
        <f t="shared" ref="AE114:AE125" si="40">SUM(P114:AD114)</f>
        <v>0</v>
      </c>
      <c r="AF114" s="281"/>
    </row>
    <row r="115" spans="2:32" outlineLevel="1" x14ac:dyDescent="0.25">
      <c r="B115" s="27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73">
        <f>IF(C114&gt;0,C114+1,IF(DATE(YEAR('Basic project data'!$C$5),MONTH('Basic project data'!$C$5),1)=D115,1,0))</f>
        <v>47</v>
      </c>
      <c r="D115" s="274">
        <f t="shared" ref="D115:D125" si="41">DATE(YEAR(D114),MONTH(D114)+1,DAY(D114))</f>
        <v>46054</v>
      </c>
      <c r="E115" s="275"/>
      <c r="F115" s="193">
        <f t="shared" si="37"/>
        <v>0</v>
      </c>
      <c r="G115" s="277"/>
      <c r="H115" s="275"/>
      <c r="I115" s="193">
        <f t="shared" si="38"/>
        <v>0</v>
      </c>
      <c r="J115" s="277"/>
      <c r="O115" s="274">
        <f t="shared" si="39"/>
        <v>46054</v>
      </c>
      <c r="P115" s="278"/>
      <c r="Q115" s="278"/>
      <c r="R115" s="278"/>
      <c r="S115" s="278"/>
      <c r="T115" s="278"/>
      <c r="U115" s="278"/>
      <c r="V115" s="278"/>
      <c r="W115" s="278"/>
      <c r="X115" s="278"/>
      <c r="Y115" s="278"/>
      <c r="Z115" s="278"/>
      <c r="AA115" s="278"/>
      <c r="AB115" s="278"/>
      <c r="AC115" s="278"/>
      <c r="AD115" s="278"/>
      <c r="AE115" s="279">
        <f t="shared" si="40"/>
        <v>0</v>
      </c>
      <c r="AF115" s="281"/>
    </row>
    <row r="116" spans="2:32" outlineLevel="1" x14ac:dyDescent="0.25">
      <c r="B116" s="27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73">
        <f>IF(C115&gt;0,C115+1,IF(DATE(YEAR('Basic project data'!$C$5),MONTH('Basic project data'!$C$5),1)=D116,1,0))</f>
        <v>48</v>
      </c>
      <c r="D116" s="274">
        <f t="shared" si="41"/>
        <v>46082</v>
      </c>
      <c r="E116" s="275"/>
      <c r="F116" s="193">
        <f t="shared" si="37"/>
        <v>0</v>
      </c>
      <c r="G116" s="277"/>
      <c r="H116" s="275"/>
      <c r="I116" s="193">
        <f t="shared" si="38"/>
        <v>0</v>
      </c>
      <c r="J116" s="277"/>
      <c r="O116" s="274">
        <f t="shared" si="39"/>
        <v>46082</v>
      </c>
      <c r="P116" s="278"/>
      <c r="Q116" s="278"/>
      <c r="R116" s="278"/>
      <c r="S116" s="278"/>
      <c r="T116" s="278"/>
      <c r="U116" s="278"/>
      <c r="V116" s="278"/>
      <c r="W116" s="278"/>
      <c r="X116" s="278"/>
      <c r="Y116" s="278"/>
      <c r="Z116" s="278"/>
      <c r="AA116" s="278"/>
      <c r="AB116" s="278"/>
      <c r="AC116" s="278"/>
      <c r="AD116" s="278"/>
      <c r="AE116" s="279">
        <f t="shared" si="40"/>
        <v>0</v>
      </c>
      <c r="AF116" s="281"/>
    </row>
    <row r="117" spans="2:32" outlineLevel="1" x14ac:dyDescent="0.25">
      <c r="B117" s="27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73">
        <f>IF(C116&gt;0,C116+1,IF(DATE(YEAR('Basic project data'!$C$5),MONTH('Basic project data'!$C$5),1)=D117,1,0))</f>
        <v>49</v>
      </c>
      <c r="D117" s="274">
        <f t="shared" si="41"/>
        <v>46113</v>
      </c>
      <c r="E117" s="275"/>
      <c r="F117" s="193">
        <f t="shared" si="37"/>
        <v>0</v>
      </c>
      <c r="G117" s="277"/>
      <c r="H117" s="275"/>
      <c r="I117" s="193">
        <f t="shared" si="38"/>
        <v>0</v>
      </c>
      <c r="J117" s="277"/>
      <c r="O117" s="274">
        <f t="shared" si="39"/>
        <v>46113</v>
      </c>
      <c r="P117" s="278"/>
      <c r="Q117" s="278"/>
      <c r="R117" s="278"/>
      <c r="S117" s="278"/>
      <c r="T117" s="278"/>
      <c r="U117" s="278"/>
      <c r="V117" s="278"/>
      <c r="W117" s="278"/>
      <c r="X117" s="278"/>
      <c r="Y117" s="278"/>
      <c r="Z117" s="278"/>
      <c r="AA117" s="278"/>
      <c r="AB117" s="278"/>
      <c r="AC117" s="278"/>
      <c r="AD117" s="278"/>
      <c r="AE117" s="279">
        <f t="shared" si="40"/>
        <v>0</v>
      </c>
      <c r="AF117" s="281"/>
    </row>
    <row r="118" spans="2:32" outlineLevel="1" x14ac:dyDescent="0.25">
      <c r="B118" s="27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73">
        <f>IF(C117&gt;0,C117+1,IF(DATE(YEAR('Basic project data'!$C$5),MONTH('Basic project data'!$C$5),1)=D118,1,0))</f>
        <v>50</v>
      </c>
      <c r="D118" s="274">
        <f t="shared" si="41"/>
        <v>46143</v>
      </c>
      <c r="E118" s="275"/>
      <c r="F118" s="193">
        <f t="shared" si="37"/>
        <v>0</v>
      </c>
      <c r="G118" s="277"/>
      <c r="H118" s="275"/>
      <c r="I118" s="193">
        <f t="shared" si="38"/>
        <v>0</v>
      </c>
      <c r="J118" s="277"/>
      <c r="O118" s="274">
        <f t="shared" si="39"/>
        <v>46143</v>
      </c>
      <c r="P118" s="278"/>
      <c r="Q118" s="278"/>
      <c r="R118" s="278"/>
      <c r="S118" s="278"/>
      <c r="T118" s="278"/>
      <c r="U118" s="278"/>
      <c r="V118" s="278"/>
      <c r="W118" s="278"/>
      <c r="X118" s="278"/>
      <c r="Y118" s="278"/>
      <c r="Z118" s="278"/>
      <c r="AA118" s="278"/>
      <c r="AB118" s="278"/>
      <c r="AC118" s="278"/>
      <c r="AD118" s="278"/>
      <c r="AE118" s="279">
        <f t="shared" si="40"/>
        <v>0</v>
      </c>
      <c r="AF118" s="281"/>
    </row>
    <row r="119" spans="2:32" outlineLevel="1" x14ac:dyDescent="0.25">
      <c r="B119" s="27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73">
        <f>IF(C118&gt;0,C118+1,IF(DATE(YEAR('Basic project data'!$C$5),MONTH('Basic project data'!$C$5),1)=D119,1,0))</f>
        <v>51</v>
      </c>
      <c r="D119" s="274">
        <f t="shared" si="41"/>
        <v>46174</v>
      </c>
      <c r="E119" s="275"/>
      <c r="F119" s="193">
        <f t="shared" si="37"/>
        <v>0</v>
      </c>
      <c r="G119" s="277"/>
      <c r="H119" s="275"/>
      <c r="I119" s="193">
        <f t="shared" si="38"/>
        <v>0</v>
      </c>
      <c r="J119" s="277"/>
      <c r="O119" s="274">
        <f t="shared" si="39"/>
        <v>46174</v>
      </c>
      <c r="P119" s="278"/>
      <c r="Q119" s="278"/>
      <c r="R119" s="278"/>
      <c r="S119" s="278"/>
      <c r="T119" s="278"/>
      <c r="U119" s="278"/>
      <c r="V119" s="278"/>
      <c r="W119" s="278"/>
      <c r="X119" s="278"/>
      <c r="Y119" s="278"/>
      <c r="Z119" s="278"/>
      <c r="AA119" s="278"/>
      <c r="AB119" s="278"/>
      <c r="AC119" s="278"/>
      <c r="AD119" s="278"/>
      <c r="AE119" s="279">
        <f t="shared" si="40"/>
        <v>0</v>
      </c>
      <c r="AF119" s="281"/>
    </row>
    <row r="120" spans="2:32" outlineLevel="1" x14ac:dyDescent="0.25">
      <c r="B120" s="27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73">
        <f>IF(C119&gt;0,C119+1,IF(DATE(YEAR('Basic project data'!$C$5),MONTH('Basic project data'!$C$5),1)=D120,1,0))</f>
        <v>52</v>
      </c>
      <c r="D120" s="274">
        <f t="shared" si="41"/>
        <v>46204</v>
      </c>
      <c r="E120" s="275"/>
      <c r="F120" s="193">
        <f t="shared" si="37"/>
        <v>0</v>
      </c>
      <c r="G120" s="277"/>
      <c r="H120" s="275"/>
      <c r="I120" s="193">
        <f t="shared" si="38"/>
        <v>0</v>
      </c>
      <c r="J120" s="277"/>
      <c r="O120" s="274">
        <f t="shared" si="39"/>
        <v>46204</v>
      </c>
      <c r="P120" s="278"/>
      <c r="Q120" s="278"/>
      <c r="R120" s="278"/>
      <c r="S120" s="278"/>
      <c r="T120" s="278"/>
      <c r="U120" s="278"/>
      <c r="V120" s="278"/>
      <c r="W120" s="278"/>
      <c r="X120" s="278"/>
      <c r="Y120" s="278"/>
      <c r="Z120" s="278"/>
      <c r="AA120" s="278"/>
      <c r="AB120" s="278"/>
      <c r="AC120" s="278"/>
      <c r="AD120" s="278"/>
      <c r="AE120" s="279">
        <f t="shared" si="40"/>
        <v>0</v>
      </c>
      <c r="AF120" s="281"/>
    </row>
    <row r="121" spans="2:32" outlineLevel="1" x14ac:dyDescent="0.25">
      <c r="B121" s="27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73">
        <f>IF(C120&gt;0,C120+1,IF(DATE(YEAR('Basic project data'!$C$5),MONTH('Basic project data'!$C$5),1)=D121,1,0))</f>
        <v>53</v>
      </c>
      <c r="D121" s="274">
        <f t="shared" si="41"/>
        <v>46235</v>
      </c>
      <c r="E121" s="275"/>
      <c r="F121" s="193">
        <f t="shared" si="37"/>
        <v>0</v>
      </c>
      <c r="G121" s="277"/>
      <c r="H121" s="275"/>
      <c r="I121" s="193">
        <f t="shared" si="38"/>
        <v>0</v>
      </c>
      <c r="J121" s="277"/>
      <c r="O121" s="274">
        <f t="shared" si="39"/>
        <v>46235</v>
      </c>
      <c r="P121" s="278"/>
      <c r="Q121" s="278"/>
      <c r="R121" s="278"/>
      <c r="S121" s="278"/>
      <c r="T121" s="278"/>
      <c r="U121" s="278"/>
      <c r="V121" s="278"/>
      <c r="W121" s="278"/>
      <c r="X121" s="278"/>
      <c r="Y121" s="278"/>
      <c r="Z121" s="278"/>
      <c r="AA121" s="278"/>
      <c r="AB121" s="278"/>
      <c r="AC121" s="278"/>
      <c r="AD121" s="278"/>
      <c r="AE121" s="279">
        <f t="shared" si="40"/>
        <v>0</v>
      </c>
      <c r="AF121" s="281"/>
    </row>
    <row r="122" spans="2:32" outlineLevel="1" x14ac:dyDescent="0.25">
      <c r="B122" s="27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73">
        <f>IF(C121&gt;0,C121+1,IF(DATE(YEAR('Basic project data'!$C$5),MONTH('Basic project data'!$C$5),1)=D122,1,0))</f>
        <v>54</v>
      </c>
      <c r="D122" s="274">
        <f t="shared" si="41"/>
        <v>46266</v>
      </c>
      <c r="E122" s="275"/>
      <c r="F122" s="193">
        <f t="shared" si="37"/>
        <v>0</v>
      </c>
      <c r="G122" s="277"/>
      <c r="H122" s="275"/>
      <c r="I122" s="193">
        <f t="shared" si="38"/>
        <v>0</v>
      </c>
      <c r="J122" s="277"/>
      <c r="O122" s="274">
        <f t="shared" si="39"/>
        <v>46266</v>
      </c>
      <c r="P122" s="278"/>
      <c r="Q122" s="278"/>
      <c r="R122" s="278"/>
      <c r="S122" s="278"/>
      <c r="T122" s="278"/>
      <c r="U122" s="278"/>
      <c r="V122" s="278"/>
      <c r="W122" s="278"/>
      <c r="X122" s="278"/>
      <c r="Y122" s="278"/>
      <c r="Z122" s="278"/>
      <c r="AA122" s="278"/>
      <c r="AB122" s="278"/>
      <c r="AC122" s="278"/>
      <c r="AD122" s="278"/>
      <c r="AE122" s="279">
        <f t="shared" si="40"/>
        <v>0</v>
      </c>
      <c r="AF122" s="281"/>
    </row>
    <row r="123" spans="2:32" outlineLevel="1" x14ac:dyDescent="0.25">
      <c r="B123" s="27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73">
        <f>IF(C122&gt;0,C122+1,IF(DATE(YEAR('Basic project data'!$C$5),MONTH('Basic project data'!$C$5),1)=D123,1,0))</f>
        <v>55</v>
      </c>
      <c r="D123" s="274">
        <f t="shared" si="41"/>
        <v>46296</v>
      </c>
      <c r="E123" s="275"/>
      <c r="F123" s="193">
        <f t="shared" si="37"/>
        <v>0</v>
      </c>
      <c r="G123" s="277"/>
      <c r="H123" s="275"/>
      <c r="I123" s="193">
        <f t="shared" si="38"/>
        <v>0</v>
      </c>
      <c r="J123" s="277"/>
      <c r="O123" s="274">
        <f t="shared" si="39"/>
        <v>46296</v>
      </c>
      <c r="P123" s="278"/>
      <c r="Q123" s="278"/>
      <c r="R123" s="278"/>
      <c r="S123" s="278"/>
      <c r="T123" s="278"/>
      <c r="U123" s="278"/>
      <c r="V123" s="278"/>
      <c r="W123" s="278"/>
      <c r="X123" s="278"/>
      <c r="Y123" s="278"/>
      <c r="Z123" s="278"/>
      <c r="AA123" s="278"/>
      <c r="AB123" s="278"/>
      <c r="AC123" s="278"/>
      <c r="AD123" s="278"/>
      <c r="AE123" s="279">
        <f t="shared" si="40"/>
        <v>0</v>
      </c>
      <c r="AF123" s="281"/>
    </row>
    <row r="124" spans="2:32" outlineLevel="1" x14ac:dyDescent="0.25">
      <c r="B124" s="27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73">
        <f>IF(C123&gt;0,C123+1,IF(DATE(YEAR('Basic project data'!$C$5),MONTH('Basic project data'!$C$5),1)=D124,1,0))</f>
        <v>56</v>
      </c>
      <c r="D124" s="274">
        <f t="shared" si="41"/>
        <v>46327</v>
      </c>
      <c r="E124" s="275"/>
      <c r="F124" s="193">
        <f t="shared" si="37"/>
        <v>0</v>
      </c>
      <c r="G124" s="277"/>
      <c r="H124" s="275"/>
      <c r="I124" s="193">
        <f t="shared" si="38"/>
        <v>0</v>
      </c>
      <c r="J124" s="277"/>
      <c r="O124" s="274">
        <f t="shared" si="39"/>
        <v>46327</v>
      </c>
      <c r="P124" s="278"/>
      <c r="Q124" s="278"/>
      <c r="R124" s="278"/>
      <c r="S124" s="278"/>
      <c r="T124" s="278"/>
      <c r="U124" s="278"/>
      <c r="V124" s="278"/>
      <c r="W124" s="278"/>
      <c r="X124" s="278"/>
      <c r="Y124" s="278"/>
      <c r="Z124" s="278"/>
      <c r="AA124" s="278"/>
      <c r="AB124" s="278"/>
      <c r="AC124" s="278"/>
      <c r="AD124" s="278"/>
      <c r="AE124" s="279">
        <f t="shared" si="40"/>
        <v>0</v>
      </c>
      <c r="AF124" s="281"/>
    </row>
    <row r="125" spans="2:32" outlineLevel="1" x14ac:dyDescent="0.25">
      <c r="B125" s="27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73">
        <f>IF(C124&gt;0,C124+1,IF(DATE(YEAR('Basic project data'!$C$5),MONTH('Basic project data'!$C$5),1)=D125,1,0))</f>
        <v>57</v>
      </c>
      <c r="D125" s="274">
        <f t="shared" si="41"/>
        <v>46357</v>
      </c>
      <c r="E125" s="275"/>
      <c r="F125" s="193">
        <f t="shared" si="37"/>
        <v>0</v>
      </c>
      <c r="G125" s="277"/>
      <c r="H125" s="275"/>
      <c r="I125" s="193">
        <f t="shared" si="38"/>
        <v>0</v>
      </c>
      <c r="J125" s="277"/>
      <c r="O125" s="274">
        <f t="shared" si="39"/>
        <v>46357</v>
      </c>
      <c r="P125" s="278"/>
      <c r="Q125" s="278"/>
      <c r="R125" s="278"/>
      <c r="S125" s="278"/>
      <c r="T125" s="278"/>
      <c r="U125" s="278"/>
      <c r="V125" s="278"/>
      <c r="W125" s="278"/>
      <c r="X125" s="278"/>
      <c r="Y125" s="278"/>
      <c r="Z125" s="278"/>
      <c r="AA125" s="278"/>
      <c r="AB125" s="278"/>
      <c r="AC125" s="278"/>
      <c r="AD125" s="278"/>
      <c r="AE125" s="279">
        <f t="shared" si="40"/>
        <v>0</v>
      </c>
      <c r="AF125" s="281"/>
    </row>
    <row r="126" spans="2:32" x14ac:dyDescent="0.25">
      <c r="B126" s="282"/>
      <c r="C126" s="283"/>
      <c r="D126" s="284">
        <f>D125</f>
        <v>46357</v>
      </c>
      <c r="E126" s="285"/>
      <c r="F126" s="286">
        <f>SUM(F114:F125)</f>
        <v>0</v>
      </c>
      <c r="G126" s="287">
        <f>SUM(G114:G125)</f>
        <v>0</v>
      </c>
      <c r="H126" s="288"/>
      <c r="I126" s="286">
        <f>SUM(I114:I125)</f>
        <v>0</v>
      </c>
      <c r="J126" s="287">
        <f>SUM(J114:J125)</f>
        <v>0</v>
      </c>
      <c r="O126" s="284">
        <f t="shared" si="39"/>
        <v>46357</v>
      </c>
      <c r="P126" s="290">
        <f>SUM(P114:P125)</f>
        <v>0</v>
      </c>
      <c r="Q126" s="290">
        <f>SUM(Q114:Q125)</f>
        <v>0</v>
      </c>
      <c r="R126" s="290">
        <f>SUM(R114:R125)</f>
        <v>0</v>
      </c>
      <c r="S126" s="290">
        <f>SUM(S114:S125)</f>
        <v>0</v>
      </c>
      <c r="T126" s="290">
        <f>SUM(T114:T125)</f>
        <v>0</v>
      </c>
      <c r="U126" s="290">
        <f t="shared" ref="U126:AD126" si="42">SUM(U114:U125)</f>
        <v>0</v>
      </c>
      <c r="V126" s="290">
        <f t="shared" si="42"/>
        <v>0</v>
      </c>
      <c r="W126" s="290">
        <f t="shared" si="42"/>
        <v>0</v>
      </c>
      <c r="X126" s="290">
        <f t="shared" si="42"/>
        <v>0</v>
      </c>
      <c r="Y126" s="290">
        <f t="shared" si="42"/>
        <v>0</v>
      </c>
      <c r="Z126" s="290">
        <f t="shared" si="42"/>
        <v>0</v>
      </c>
      <c r="AA126" s="290">
        <f t="shared" si="42"/>
        <v>0</v>
      </c>
      <c r="AB126" s="290">
        <f t="shared" si="42"/>
        <v>0</v>
      </c>
      <c r="AC126" s="290">
        <f t="shared" si="42"/>
        <v>0</v>
      </c>
      <c r="AD126" s="290">
        <f t="shared" si="42"/>
        <v>0</v>
      </c>
      <c r="AE126" s="290">
        <f>SUM(AE114:AE125)</f>
        <v>0</v>
      </c>
      <c r="AF126" s="281"/>
    </row>
    <row r="127" spans="2:32" ht="28.5" customHeight="1" x14ac:dyDescent="0.25">
      <c r="B127" s="18"/>
      <c r="C127" s="18"/>
      <c r="E127" s="280"/>
      <c r="F127" s="280"/>
      <c r="H127" s="280"/>
      <c r="I127" s="280"/>
      <c r="P127" s="289">
        <f t="shared" ref="P127:AE127" si="43">IFERROR(P126/$H$2,0)</f>
        <v>0</v>
      </c>
      <c r="Q127" s="289">
        <f t="shared" si="43"/>
        <v>0</v>
      </c>
      <c r="R127" s="289">
        <f t="shared" si="43"/>
        <v>0</v>
      </c>
      <c r="S127" s="289">
        <f t="shared" si="43"/>
        <v>0</v>
      </c>
      <c r="T127" s="289">
        <f t="shared" si="43"/>
        <v>0</v>
      </c>
      <c r="U127" s="289">
        <f t="shared" si="43"/>
        <v>0</v>
      </c>
      <c r="V127" s="289">
        <f t="shared" si="43"/>
        <v>0</v>
      </c>
      <c r="W127" s="289">
        <f t="shared" si="43"/>
        <v>0</v>
      </c>
      <c r="X127" s="289">
        <f t="shared" si="43"/>
        <v>0</v>
      </c>
      <c r="Y127" s="289">
        <f t="shared" si="43"/>
        <v>0</v>
      </c>
      <c r="Z127" s="289">
        <f t="shared" si="43"/>
        <v>0</v>
      </c>
      <c r="AA127" s="289">
        <f t="shared" si="43"/>
        <v>0</v>
      </c>
      <c r="AB127" s="289">
        <f t="shared" si="43"/>
        <v>0</v>
      </c>
      <c r="AC127" s="289">
        <f t="shared" si="43"/>
        <v>0</v>
      </c>
      <c r="AD127" s="289">
        <f t="shared" si="43"/>
        <v>0</v>
      </c>
      <c r="AE127" s="289">
        <f t="shared" si="43"/>
        <v>0</v>
      </c>
      <c r="AF127" s="291" t="s">
        <v>326</v>
      </c>
    </row>
    <row r="128" spans="2:32" x14ac:dyDescent="0.25">
      <c r="B128" s="18"/>
      <c r="C128" s="18"/>
      <c r="E128" s="280"/>
      <c r="F128" s="280"/>
      <c r="H128" s="280"/>
      <c r="I128" s="280"/>
      <c r="P128" s="292"/>
      <c r="Q128" s="292"/>
      <c r="R128" s="292"/>
      <c r="S128" s="292"/>
      <c r="T128" s="292"/>
      <c r="U128" s="293"/>
      <c r="V128" s="294"/>
      <c r="W128" s="295"/>
      <c r="X128" s="295"/>
      <c r="Y128" s="295"/>
      <c r="Z128" s="295"/>
      <c r="AA128" s="295"/>
      <c r="AB128" s="295"/>
      <c r="AC128" s="295"/>
      <c r="AD128" s="296"/>
      <c r="AE128" s="292"/>
      <c r="AF128" s="297"/>
    </row>
    <row r="129" spans="2:32" outlineLevel="1" x14ac:dyDescent="0.25">
      <c r="B129" s="27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73">
        <f>IF(C125&gt;0,C125+1,IF(DATE(YEAR('Basic project data'!$C$5),MONTH('Basic project data'!$C$5),1)=D129,1,0))</f>
        <v>58</v>
      </c>
      <c r="D129" s="274">
        <f>DATE(YEAR(D125),MONTH(D125)+1,DAY(D125))</f>
        <v>46388</v>
      </c>
      <c r="E129" s="275"/>
      <c r="F129" s="299">
        <f t="shared" ref="F129:F140" si="44">215/12*E129</f>
        <v>0</v>
      </c>
      <c r="G129" s="300"/>
      <c r="H129" s="298"/>
      <c r="I129" s="299">
        <f t="shared" ref="I129:I140" si="45">215/12*H129</f>
        <v>0</v>
      </c>
      <c r="J129" s="300"/>
      <c r="O129" s="274">
        <f t="shared" si="39"/>
        <v>46388</v>
      </c>
      <c r="P129" s="278"/>
      <c r="Q129" s="278"/>
      <c r="R129" s="278"/>
      <c r="S129" s="278"/>
      <c r="T129" s="278"/>
      <c r="U129" s="278"/>
      <c r="V129" s="278"/>
      <c r="W129" s="278"/>
      <c r="X129" s="278"/>
      <c r="Y129" s="278"/>
      <c r="Z129" s="278"/>
      <c r="AA129" s="278"/>
      <c r="AB129" s="278"/>
      <c r="AC129" s="278"/>
      <c r="AD129" s="278"/>
      <c r="AE129" s="279">
        <f t="shared" ref="AE129:AE140" si="46">SUM(P129:AD129)</f>
        <v>0</v>
      </c>
      <c r="AF129" s="281"/>
    </row>
    <row r="130" spans="2:32" outlineLevel="1" x14ac:dyDescent="0.25">
      <c r="B130" s="27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73">
        <f>IF(C129&gt;0,C129+1,IF(DATE(YEAR('Basic project data'!$C$5),MONTH('Basic project data'!$C$5),1)=D130,1,0))</f>
        <v>59</v>
      </c>
      <c r="D130" s="274">
        <f t="shared" ref="D130:D140" si="47">DATE(YEAR(D129),MONTH(D129)+1,DAY(D129))</f>
        <v>46419</v>
      </c>
      <c r="E130" s="275"/>
      <c r="F130" s="193">
        <f t="shared" si="44"/>
        <v>0</v>
      </c>
      <c r="G130" s="277"/>
      <c r="H130" s="275"/>
      <c r="I130" s="193">
        <f t="shared" si="45"/>
        <v>0</v>
      </c>
      <c r="J130" s="277"/>
      <c r="O130" s="274">
        <f t="shared" si="39"/>
        <v>46419</v>
      </c>
      <c r="P130" s="278"/>
      <c r="Q130" s="278"/>
      <c r="R130" s="278"/>
      <c r="S130" s="278"/>
      <c r="T130" s="278"/>
      <c r="U130" s="278"/>
      <c r="V130" s="278"/>
      <c r="W130" s="278"/>
      <c r="X130" s="278"/>
      <c r="Y130" s="278"/>
      <c r="Z130" s="278"/>
      <c r="AA130" s="278"/>
      <c r="AB130" s="278"/>
      <c r="AC130" s="278"/>
      <c r="AD130" s="278"/>
      <c r="AE130" s="279">
        <f t="shared" si="46"/>
        <v>0</v>
      </c>
      <c r="AF130" s="281"/>
    </row>
    <row r="131" spans="2:32" outlineLevel="1" x14ac:dyDescent="0.25">
      <c r="B131" s="27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73">
        <f>IF(C130&gt;0,C130+1,IF(DATE(YEAR('Basic project data'!$C$5),MONTH('Basic project data'!$C$5),1)=D131,1,0))</f>
        <v>60</v>
      </c>
      <c r="D131" s="274">
        <f t="shared" si="47"/>
        <v>46447</v>
      </c>
      <c r="E131" s="275"/>
      <c r="F131" s="193">
        <f t="shared" si="44"/>
        <v>0</v>
      </c>
      <c r="G131" s="277"/>
      <c r="H131" s="275"/>
      <c r="I131" s="193">
        <f t="shared" si="45"/>
        <v>0</v>
      </c>
      <c r="J131" s="277"/>
      <c r="O131" s="274">
        <f t="shared" si="39"/>
        <v>46447</v>
      </c>
      <c r="P131" s="278"/>
      <c r="Q131" s="278"/>
      <c r="R131" s="278"/>
      <c r="S131" s="278"/>
      <c r="T131" s="278"/>
      <c r="U131" s="278"/>
      <c r="V131" s="278"/>
      <c r="W131" s="278"/>
      <c r="X131" s="278"/>
      <c r="Y131" s="278"/>
      <c r="Z131" s="278"/>
      <c r="AA131" s="278"/>
      <c r="AB131" s="278"/>
      <c r="AC131" s="278"/>
      <c r="AD131" s="278"/>
      <c r="AE131" s="279">
        <f t="shared" si="46"/>
        <v>0</v>
      </c>
      <c r="AF131" s="281"/>
    </row>
    <row r="132" spans="2:32" outlineLevel="1" x14ac:dyDescent="0.25">
      <c r="B132" s="27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73">
        <f>IF(C131&gt;0,C131+1,IF(DATE(YEAR('Basic project data'!$C$5),MONTH('Basic project data'!$C$5),1)=D132,1,0))</f>
        <v>61</v>
      </c>
      <c r="D132" s="274">
        <f t="shared" si="47"/>
        <v>46478</v>
      </c>
      <c r="E132" s="275"/>
      <c r="F132" s="193">
        <f t="shared" si="44"/>
        <v>0</v>
      </c>
      <c r="G132" s="277"/>
      <c r="H132" s="275"/>
      <c r="I132" s="193">
        <f t="shared" si="45"/>
        <v>0</v>
      </c>
      <c r="J132" s="277"/>
      <c r="O132" s="274">
        <f t="shared" si="39"/>
        <v>46478</v>
      </c>
      <c r="P132" s="278"/>
      <c r="Q132" s="278"/>
      <c r="R132" s="278"/>
      <c r="S132" s="278"/>
      <c r="T132" s="278"/>
      <c r="U132" s="278"/>
      <c r="V132" s="278"/>
      <c r="W132" s="278"/>
      <c r="X132" s="278"/>
      <c r="Y132" s="278"/>
      <c r="Z132" s="278"/>
      <c r="AA132" s="278"/>
      <c r="AB132" s="278"/>
      <c r="AC132" s="278"/>
      <c r="AD132" s="278"/>
      <c r="AE132" s="279">
        <f t="shared" si="46"/>
        <v>0</v>
      </c>
      <c r="AF132" s="281"/>
    </row>
    <row r="133" spans="2:32" outlineLevel="1" x14ac:dyDescent="0.25">
      <c r="B133" s="27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73">
        <f>IF(C132&gt;0,C132+1,IF(DATE(YEAR('Basic project data'!$C$5),MONTH('Basic project data'!$C$5),1)=D133,1,0))</f>
        <v>62</v>
      </c>
      <c r="D133" s="274">
        <f t="shared" si="47"/>
        <v>46508</v>
      </c>
      <c r="E133" s="275"/>
      <c r="F133" s="193">
        <f t="shared" si="44"/>
        <v>0</v>
      </c>
      <c r="G133" s="277"/>
      <c r="H133" s="275"/>
      <c r="I133" s="193">
        <f t="shared" si="45"/>
        <v>0</v>
      </c>
      <c r="J133" s="277"/>
      <c r="O133" s="274">
        <f t="shared" si="39"/>
        <v>46508</v>
      </c>
      <c r="P133" s="278"/>
      <c r="Q133" s="278"/>
      <c r="R133" s="278"/>
      <c r="S133" s="278"/>
      <c r="T133" s="278"/>
      <c r="U133" s="278"/>
      <c r="V133" s="278"/>
      <c r="W133" s="278"/>
      <c r="X133" s="278"/>
      <c r="Y133" s="278"/>
      <c r="Z133" s="278"/>
      <c r="AA133" s="278"/>
      <c r="AB133" s="278"/>
      <c r="AC133" s="278"/>
      <c r="AD133" s="278"/>
      <c r="AE133" s="279">
        <f t="shared" si="46"/>
        <v>0</v>
      </c>
      <c r="AF133" s="281"/>
    </row>
    <row r="134" spans="2:32" outlineLevel="1" x14ac:dyDescent="0.25">
      <c r="B134" s="27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73">
        <f>IF(C133&gt;0,C133+1,IF(DATE(YEAR('Basic project data'!$C$5),MONTH('Basic project data'!$C$5),1)=D134,1,0))</f>
        <v>63</v>
      </c>
      <c r="D134" s="274">
        <f t="shared" si="47"/>
        <v>46539</v>
      </c>
      <c r="E134" s="275"/>
      <c r="F134" s="193">
        <f t="shared" si="44"/>
        <v>0</v>
      </c>
      <c r="G134" s="277"/>
      <c r="H134" s="275"/>
      <c r="I134" s="193">
        <f t="shared" si="45"/>
        <v>0</v>
      </c>
      <c r="J134" s="277"/>
      <c r="O134" s="274">
        <f t="shared" si="39"/>
        <v>46539</v>
      </c>
      <c r="P134" s="278"/>
      <c r="Q134" s="278"/>
      <c r="R134" s="278"/>
      <c r="S134" s="278"/>
      <c r="T134" s="278"/>
      <c r="U134" s="278"/>
      <c r="V134" s="278"/>
      <c r="W134" s="278"/>
      <c r="X134" s="278"/>
      <c r="Y134" s="278"/>
      <c r="Z134" s="278"/>
      <c r="AA134" s="278"/>
      <c r="AB134" s="278"/>
      <c r="AC134" s="278"/>
      <c r="AD134" s="278"/>
      <c r="AE134" s="279">
        <f t="shared" si="46"/>
        <v>0</v>
      </c>
      <c r="AF134" s="281"/>
    </row>
    <row r="135" spans="2:32" outlineLevel="1" x14ac:dyDescent="0.25">
      <c r="B135" s="27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73">
        <f>IF(C134&gt;0,C134+1,IF(DATE(YEAR('Basic project data'!$C$5),MONTH('Basic project data'!$C$5),1)=D135,1,0))</f>
        <v>64</v>
      </c>
      <c r="D135" s="274">
        <f t="shared" si="47"/>
        <v>46569</v>
      </c>
      <c r="E135" s="275"/>
      <c r="F135" s="193">
        <f t="shared" si="44"/>
        <v>0</v>
      </c>
      <c r="G135" s="277"/>
      <c r="H135" s="275"/>
      <c r="I135" s="193">
        <f t="shared" si="45"/>
        <v>0</v>
      </c>
      <c r="J135" s="277"/>
      <c r="O135" s="274">
        <f t="shared" si="39"/>
        <v>46569</v>
      </c>
      <c r="P135" s="278"/>
      <c r="Q135" s="278"/>
      <c r="R135" s="278"/>
      <c r="S135" s="278"/>
      <c r="T135" s="278"/>
      <c r="U135" s="278"/>
      <c r="V135" s="278"/>
      <c r="W135" s="278"/>
      <c r="X135" s="278"/>
      <c r="Y135" s="278"/>
      <c r="Z135" s="278"/>
      <c r="AA135" s="278"/>
      <c r="AB135" s="278"/>
      <c r="AC135" s="278"/>
      <c r="AD135" s="278"/>
      <c r="AE135" s="279">
        <f t="shared" si="46"/>
        <v>0</v>
      </c>
      <c r="AF135" s="281"/>
    </row>
    <row r="136" spans="2:32" outlineLevel="1" x14ac:dyDescent="0.25">
      <c r="B136" s="27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73">
        <f>IF(C135&gt;0,C135+1,IF(DATE(YEAR('Basic project data'!$C$5),MONTH('Basic project data'!$C$5),1)=D136,1,0))</f>
        <v>65</v>
      </c>
      <c r="D136" s="274">
        <f t="shared" si="47"/>
        <v>46600</v>
      </c>
      <c r="E136" s="275"/>
      <c r="F136" s="193">
        <f t="shared" si="44"/>
        <v>0</v>
      </c>
      <c r="G136" s="277"/>
      <c r="H136" s="275"/>
      <c r="I136" s="193">
        <f t="shared" si="45"/>
        <v>0</v>
      </c>
      <c r="J136" s="277"/>
      <c r="O136" s="274">
        <f t="shared" si="39"/>
        <v>46600</v>
      </c>
      <c r="P136" s="278"/>
      <c r="Q136" s="278"/>
      <c r="R136" s="278"/>
      <c r="S136" s="278"/>
      <c r="T136" s="278"/>
      <c r="U136" s="278"/>
      <c r="V136" s="278"/>
      <c r="W136" s="278"/>
      <c r="X136" s="278"/>
      <c r="Y136" s="278"/>
      <c r="Z136" s="278"/>
      <c r="AA136" s="278"/>
      <c r="AB136" s="278"/>
      <c r="AC136" s="278"/>
      <c r="AD136" s="278"/>
      <c r="AE136" s="279">
        <f t="shared" si="46"/>
        <v>0</v>
      </c>
      <c r="AF136" s="281"/>
    </row>
    <row r="137" spans="2:32" outlineLevel="1" x14ac:dyDescent="0.25">
      <c r="B137" s="27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73">
        <f>IF(C136&gt;0,C136+1,IF(DATE(YEAR('Basic project data'!$C$5),MONTH('Basic project data'!$C$5),1)=D137,1,0))</f>
        <v>66</v>
      </c>
      <c r="D137" s="274">
        <f t="shared" si="47"/>
        <v>46631</v>
      </c>
      <c r="E137" s="275"/>
      <c r="F137" s="193">
        <f t="shared" si="44"/>
        <v>0</v>
      </c>
      <c r="G137" s="277"/>
      <c r="H137" s="275"/>
      <c r="I137" s="193">
        <f t="shared" si="45"/>
        <v>0</v>
      </c>
      <c r="J137" s="277"/>
      <c r="O137" s="274">
        <f t="shared" si="39"/>
        <v>46631</v>
      </c>
      <c r="P137" s="278"/>
      <c r="Q137" s="278"/>
      <c r="R137" s="278"/>
      <c r="S137" s="278"/>
      <c r="T137" s="278"/>
      <c r="U137" s="278"/>
      <c r="V137" s="278"/>
      <c r="W137" s="278"/>
      <c r="X137" s="278"/>
      <c r="Y137" s="278"/>
      <c r="Z137" s="278"/>
      <c r="AA137" s="278"/>
      <c r="AB137" s="278"/>
      <c r="AC137" s="278"/>
      <c r="AD137" s="278"/>
      <c r="AE137" s="279">
        <f t="shared" si="46"/>
        <v>0</v>
      </c>
      <c r="AF137" s="281"/>
    </row>
    <row r="138" spans="2:32" outlineLevel="1" x14ac:dyDescent="0.25">
      <c r="B138" s="27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73">
        <f>IF(C137&gt;0,C137+1,IF(DATE(YEAR('Basic project data'!$C$5),MONTH('Basic project data'!$C$5),1)=D138,1,0))</f>
        <v>67</v>
      </c>
      <c r="D138" s="274">
        <f t="shared" si="47"/>
        <v>46661</v>
      </c>
      <c r="E138" s="275"/>
      <c r="F138" s="193">
        <f t="shared" si="44"/>
        <v>0</v>
      </c>
      <c r="G138" s="277"/>
      <c r="H138" s="275"/>
      <c r="I138" s="193">
        <f t="shared" si="45"/>
        <v>0</v>
      </c>
      <c r="J138" s="277"/>
      <c r="O138" s="274">
        <f t="shared" si="39"/>
        <v>46661</v>
      </c>
      <c r="P138" s="278"/>
      <c r="Q138" s="278"/>
      <c r="R138" s="278"/>
      <c r="S138" s="278"/>
      <c r="T138" s="278"/>
      <c r="U138" s="278"/>
      <c r="V138" s="278"/>
      <c r="W138" s="278"/>
      <c r="X138" s="278"/>
      <c r="Y138" s="278"/>
      <c r="Z138" s="278"/>
      <c r="AA138" s="278"/>
      <c r="AB138" s="278"/>
      <c r="AC138" s="278"/>
      <c r="AD138" s="278"/>
      <c r="AE138" s="279">
        <f t="shared" si="46"/>
        <v>0</v>
      </c>
      <c r="AF138" s="281"/>
    </row>
    <row r="139" spans="2:32" outlineLevel="1" x14ac:dyDescent="0.25">
      <c r="B139" s="27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73">
        <f>IF(C138&gt;0,C138+1,IF(DATE(YEAR('Basic project data'!$C$5),MONTH('Basic project data'!$C$5),1)=D139,1,0))</f>
        <v>68</v>
      </c>
      <c r="D139" s="274">
        <f t="shared" si="47"/>
        <v>46692</v>
      </c>
      <c r="E139" s="275"/>
      <c r="F139" s="193">
        <f t="shared" si="44"/>
        <v>0</v>
      </c>
      <c r="G139" s="277"/>
      <c r="H139" s="275"/>
      <c r="I139" s="193">
        <f t="shared" si="45"/>
        <v>0</v>
      </c>
      <c r="J139" s="277"/>
      <c r="O139" s="274">
        <f t="shared" si="39"/>
        <v>46692</v>
      </c>
      <c r="P139" s="278"/>
      <c r="Q139" s="278"/>
      <c r="R139" s="278"/>
      <c r="S139" s="278"/>
      <c r="T139" s="278"/>
      <c r="U139" s="278"/>
      <c r="V139" s="278"/>
      <c r="W139" s="278"/>
      <c r="X139" s="278"/>
      <c r="Y139" s="278"/>
      <c r="Z139" s="278"/>
      <c r="AA139" s="278"/>
      <c r="AB139" s="278"/>
      <c r="AC139" s="278"/>
      <c r="AD139" s="278"/>
      <c r="AE139" s="279">
        <f t="shared" si="46"/>
        <v>0</v>
      </c>
      <c r="AF139" s="281"/>
    </row>
    <row r="140" spans="2:32" outlineLevel="1" x14ac:dyDescent="0.25">
      <c r="B140" s="27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73">
        <f>IF(C139&gt;0,C139+1,IF(DATE(YEAR('Basic project data'!$C$5),MONTH('Basic project data'!$C$5),1)=D140,1,0))</f>
        <v>69</v>
      </c>
      <c r="D140" s="274">
        <f t="shared" si="47"/>
        <v>46722</v>
      </c>
      <c r="E140" s="275"/>
      <c r="F140" s="193">
        <f t="shared" si="44"/>
        <v>0</v>
      </c>
      <c r="G140" s="277"/>
      <c r="H140" s="275"/>
      <c r="I140" s="193">
        <f t="shared" si="45"/>
        <v>0</v>
      </c>
      <c r="J140" s="277"/>
      <c r="O140" s="274">
        <f t="shared" si="39"/>
        <v>46722</v>
      </c>
      <c r="P140" s="278"/>
      <c r="Q140" s="278"/>
      <c r="R140" s="278"/>
      <c r="S140" s="278"/>
      <c r="T140" s="278"/>
      <c r="U140" s="278"/>
      <c r="V140" s="278"/>
      <c r="W140" s="278"/>
      <c r="X140" s="278"/>
      <c r="Y140" s="278"/>
      <c r="Z140" s="278"/>
      <c r="AA140" s="278"/>
      <c r="AB140" s="278"/>
      <c r="AC140" s="278"/>
      <c r="AD140" s="278"/>
      <c r="AE140" s="279">
        <f t="shared" si="46"/>
        <v>0</v>
      </c>
      <c r="AF140" s="281"/>
    </row>
    <row r="141" spans="2:32" x14ac:dyDescent="0.25">
      <c r="B141" s="282"/>
      <c r="C141" s="283"/>
      <c r="D141" s="284">
        <f>D140</f>
        <v>46722</v>
      </c>
      <c r="E141" s="285"/>
      <c r="F141" s="286">
        <f>SUM(F129:F140)</f>
        <v>0</v>
      </c>
      <c r="G141" s="287">
        <f>SUM(G129:G140)</f>
        <v>0</v>
      </c>
      <c r="H141" s="288"/>
      <c r="I141" s="286">
        <f>SUM(I129:I140)</f>
        <v>0</v>
      </c>
      <c r="J141" s="287">
        <f>SUM(J129:J140)</f>
        <v>0</v>
      </c>
      <c r="O141" s="284">
        <f t="shared" si="39"/>
        <v>46722</v>
      </c>
      <c r="P141" s="290">
        <f>SUM(P129:P140)</f>
        <v>0</v>
      </c>
      <c r="Q141" s="290">
        <f>SUM(Q129:Q140)</f>
        <v>0</v>
      </c>
      <c r="R141" s="290">
        <f>SUM(R129:R140)</f>
        <v>0</v>
      </c>
      <c r="S141" s="290">
        <f>SUM(S129:S140)</f>
        <v>0</v>
      </c>
      <c r="T141" s="290">
        <f>SUM(T129:T140)</f>
        <v>0</v>
      </c>
      <c r="U141" s="290">
        <f t="shared" ref="U141:AD141" si="48">SUM(U129:U140)</f>
        <v>0</v>
      </c>
      <c r="V141" s="290">
        <f t="shared" si="48"/>
        <v>0</v>
      </c>
      <c r="W141" s="290">
        <f t="shared" si="48"/>
        <v>0</v>
      </c>
      <c r="X141" s="290">
        <f t="shared" si="48"/>
        <v>0</v>
      </c>
      <c r="Y141" s="290">
        <f t="shared" si="48"/>
        <v>0</v>
      </c>
      <c r="Z141" s="290">
        <f t="shared" si="48"/>
        <v>0</v>
      </c>
      <c r="AA141" s="290">
        <f t="shared" si="48"/>
        <v>0</v>
      </c>
      <c r="AB141" s="290">
        <f t="shared" si="48"/>
        <v>0</v>
      </c>
      <c r="AC141" s="290">
        <f t="shared" si="48"/>
        <v>0</v>
      </c>
      <c r="AD141" s="290">
        <f t="shared" si="48"/>
        <v>0</v>
      </c>
      <c r="AE141" s="290">
        <f>SUM(AE129:AE140)</f>
        <v>0</v>
      </c>
      <c r="AF141" s="281"/>
    </row>
    <row r="142" spans="2:32" ht="28.5" customHeight="1" x14ac:dyDescent="0.25">
      <c r="B142" s="18"/>
      <c r="C142" s="18"/>
      <c r="E142" s="280"/>
      <c r="F142" s="280"/>
      <c r="H142" s="280"/>
      <c r="I142" s="280"/>
      <c r="P142" s="289">
        <f t="shared" ref="P142:AE142" si="49">IFERROR(P141/$H$2,0)</f>
        <v>0</v>
      </c>
      <c r="Q142" s="289">
        <f t="shared" si="49"/>
        <v>0</v>
      </c>
      <c r="R142" s="289">
        <f t="shared" si="49"/>
        <v>0</v>
      </c>
      <c r="S142" s="289">
        <f t="shared" si="49"/>
        <v>0</v>
      </c>
      <c r="T142" s="289">
        <f t="shared" si="49"/>
        <v>0</v>
      </c>
      <c r="U142" s="289">
        <f t="shared" si="49"/>
        <v>0</v>
      </c>
      <c r="V142" s="289">
        <f t="shared" si="49"/>
        <v>0</v>
      </c>
      <c r="W142" s="289">
        <f t="shared" si="49"/>
        <v>0</v>
      </c>
      <c r="X142" s="289">
        <f t="shared" si="49"/>
        <v>0</v>
      </c>
      <c r="Y142" s="289">
        <f t="shared" si="49"/>
        <v>0</v>
      </c>
      <c r="Z142" s="289">
        <f t="shared" si="49"/>
        <v>0</v>
      </c>
      <c r="AA142" s="289">
        <f t="shared" si="49"/>
        <v>0</v>
      </c>
      <c r="AB142" s="289">
        <f t="shared" si="49"/>
        <v>0</v>
      </c>
      <c r="AC142" s="289">
        <f t="shared" si="49"/>
        <v>0</v>
      </c>
      <c r="AD142" s="289">
        <f t="shared" si="49"/>
        <v>0</v>
      </c>
      <c r="AE142" s="289">
        <f t="shared" si="49"/>
        <v>0</v>
      </c>
      <c r="AF142" s="291" t="s">
        <v>326</v>
      </c>
    </row>
    <row r="143" spans="2:32" x14ac:dyDescent="0.25">
      <c r="B143" s="18"/>
      <c r="C143" s="18"/>
      <c r="E143" s="280"/>
      <c r="F143" s="280"/>
      <c r="H143" s="280"/>
      <c r="I143" s="280"/>
      <c r="P143" s="292"/>
      <c r="Q143" s="292"/>
      <c r="R143" s="292"/>
      <c r="S143" s="292"/>
      <c r="T143" s="292"/>
      <c r="U143" s="293"/>
      <c r="V143" s="294"/>
      <c r="W143" s="295"/>
      <c r="X143" s="295"/>
      <c r="Y143" s="295"/>
      <c r="Z143" s="295"/>
      <c r="AA143" s="295"/>
      <c r="AB143" s="295"/>
      <c r="AC143" s="295"/>
      <c r="AD143" s="296"/>
      <c r="AE143" s="292"/>
      <c r="AF143" s="297"/>
    </row>
    <row r="144" spans="2:32" outlineLevel="1" x14ac:dyDescent="0.25">
      <c r="B144" s="27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73">
        <f>IF(C140&gt;0,C140+1,IF(DATE(YEAR('Basic project data'!$C$5),MONTH('Basic project data'!$C$5),1)=D144,1,0))</f>
        <v>70</v>
      </c>
      <c r="D144" s="274">
        <f>DATE(YEAR(D140),MONTH(D140)+1,DAY(D140))</f>
        <v>46753</v>
      </c>
      <c r="E144" s="298"/>
      <c r="F144" s="299">
        <f t="shared" ref="F144:F155" si="50">215/12*E144</f>
        <v>0</v>
      </c>
      <c r="G144" s="302"/>
      <c r="H144" s="298"/>
      <c r="I144" s="299">
        <f t="shared" ref="I144:I155" si="51">215/12*H144</f>
        <v>0</v>
      </c>
      <c r="J144" s="300"/>
      <c r="O144" s="274">
        <f t="shared" si="39"/>
        <v>46753</v>
      </c>
      <c r="P144" s="278"/>
      <c r="Q144" s="278"/>
      <c r="R144" s="278"/>
      <c r="S144" s="278"/>
      <c r="T144" s="278"/>
      <c r="U144" s="278"/>
      <c r="V144" s="278"/>
      <c r="W144" s="278"/>
      <c r="X144" s="278"/>
      <c r="Y144" s="278"/>
      <c r="Z144" s="278"/>
      <c r="AA144" s="278"/>
      <c r="AB144" s="278"/>
      <c r="AC144" s="278"/>
      <c r="AD144" s="278"/>
      <c r="AE144" s="279">
        <f t="shared" ref="AE144:AE155" si="52">SUM(P144:AD144)</f>
        <v>0</v>
      </c>
      <c r="AF144" s="281"/>
    </row>
    <row r="145" spans="1:32" outlineLevel="1" x14ac:dyDescent="0.25">
      <c r="B145" s="27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73">
        <f>IF(C144&gt;0,C144+1,IF(DATE(YEAR('Basic project data'!$C$5),MONTH('Basic project data'!$C$5),1)=D145,1,0))</f>
        <v>71</v>
      </c>
      <c r="D145" s="274">
        <f t="shared" ref="D145:D155" si="53">DATE(YEAR(D144),MONTH(D144)+1,DAY(D144))</f>
        <v>46784</v>
      </c>
      <c r="E145" s="275"/>
      <c r="F145" s="193">
        <f t="shared" si="50"/>
        <v>0</v>
      </c>
      <c r="G145" s="276"/>
      <c r="H145" s="275"/>
      <c r="I145" s="193">
        <f t="shared" si="51"/>
        <v>0</v>
      </c>
      <c r="J145" s="277"/>
      <c r="O145" s="274">
        <f t="shared" si="39"/>
        <v>46784</v>
      </c>
      <c r="P145" s="278"/>
      <c r="Q145" s="278"/>
      <c r="R145" s="278"/>
      <c r="S145" s="278"/>
      <c r="T145" s="278"/>
      <c r="U145" s="278"/>
      <c r="V145" s="278"/>
      <c r="W145" s="278"/>
      <c r="X145" s="278"/>
      <c r="Y145" s="278"/>
      <c r="Z145" s="278"/>
      <c r="AA145" s="278"/>
      <c r="AB145" s="278"/>
      <c r="AC145" s="278"/>
      <c r="AD145" s="278"/>
      <c r="AE145" s="279">
        <f t="shared" si="52"/>
        <v>0</v>
      </c>
      <c r="AF145" s="281"/>
    </row>
    <row r="146" spans="1:32" outlineLevel="1" x14ac:dyDescent="0.25">
      <c r="B146" s="27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73">
        <f>IF(C145&gt;0,C145+1,IF(DATE(YEAR('Basic project data'!$C$5),MONTH('Basic project data'!$C$5),1)=D146,1,0))</f>
        <v>72</v>
      </c>
      <c r="D146" s="274">
        <f t="shared" si="53"/>
        <v>46813</v>
      </c>
      <c r="E146" s="275"/>
      <c r="F146" s="193">
        <f t="shared" si="50"/>
        <v>0</v>
      </c>
      <c r="G146" s="276"/>
      <c r="H146" s="275"/>
      <c r="I146" s="193">
        <f t="shared" si="51"/>
        <v>0</v>
      </c>
      <c r="J146" s="277"/>
      <c r="O146" s="274">
        <f t="shared" si="39"/>
        <v>46813</v>
      </c>
      <c r="P146" s="278"/>
      <c r="Q146" s="278"/>
      <c r="R146" s="278"/>
      <c r="S146" s="278"/>
      <c r="T146" s="278"/>
      <c r="U146" s="278"/>
      <c r="V146" s="278"/>
      <c r="W146" s="278"/>
      <c r="X146" s="278"/>
      <c r="Y146" s="278"/>
      <c r="Z146" s="278"/>
      <c r="AA146" s="278"/>
      <c r="AB146" s="278"/>
      <c r="AC146" s="278"/>
      <c r="AD146" s="278"/>
      <c r="AE146" s="279">
        <f t="shared" si="52"/>
        <v>0</v>
      </c>
      <c r="AF146" s="281"/>
    </row>
    <row r="147" spans="1:32" outlineLevel="1" x14ac:dyDescent="0.25">
      <c r="B147" s="27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73">
        <f>IF(C146&gt;0,C146+1,IF(DATE(YEAR('Basic project data'!$C$5),MONTH('Basic project data'!$C$5),1)=D147,1,0))</f>
        <v>73</v>
      </c>
      <c r="D147" s="274">
        <f t="shared" si="53"/>
        <v>46844</v>
      </c>
      <c r="E147" s="275"/>
      <c r="F147" s="193">
        <f t="shared" si="50"/>
        <v>0</v>
      </c>
      <c r="G147" s="276"/>
      <c r="H147" s="275"/>
      <c r="I147" s="193">
        <f t="shared" si="51"/>
        <v>0</v>
      </c>
      <c r="J147" s="277"/>
      <c r="O147" s="274">
        <f t="shared" si="39"/>
        <v>46844</v>
      </c>
      <c r="P147" s="278"/>
      <c r="Q147" s="278"/>
      <c r="R147" s="278"/>
      <c r="S147" s="278"/>
      <c r="T147" s="278"/>
      <c r="U147" s="278"/>
      <c r="V147" s="278"/>
      <c r="W147" s="278"/>
      <c r="X147" s="278"/>
      <c r="Y147" s="278"/>
      <c r="Z147" s="278"/>
      <c r="AA147" s="278"/>
      <c r="AB147" s="278"/>
      <c r="AC147" s="278"/>
      <c r="AD147" s="278"/>
      <c r="AE147" s="279">
        <f t="shared" si="52"/>
        <v>0</v>
      </c>
      <c r="AF147" s="281"/>
    </row>
    <row r="148" spans="1:32" outlineLevel="1" x14ac:dyDescent="0.25">
      <c r="B148" s="27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73">
        <f>IF(C147&gt;0,C147+1,IF(DATE(YEAR('Basic project data'!$C$5),MONTH('Basic project data'!$C$5),1)=D148,1,0))</f>
        <v>74</v>
      </c>
      <c r="D148" s="274">
        <f t="shared" si="53"/>
        <v>46874</v>
      </c>
      <c r="E148" s="275"/>
      <c r="F148" s="193">
        <f t="shared" si="50"/>
        <v>0</v>
      </c>
      <c r="G148" s="276"/>
      <c r="H148" s="275"/>
      <c r="I148" s="193">
        <f t="shared" si="51"/>
        <v>0</v>
      </c>
      <c r="J148" s="277"/>
      <c r="O148" s="274">
        <f t="shared" si="39"/>
        <v>46874</v>
      </c>
      <c r="P148" s="278"/>
      <c r="Q148" s="278"/>
      <c r="R148" s="278"/>
      <c r="S148" s="278"/>
      <c r="T148" s="278"/>
      <c r="U148" s="278"/>
      <c r="V148" s="278"/>
      <c r="W148" s="278"/>
      <c r="X148" s="278"/>
      <c r="Y148" s="278"/>
      <c r="Z148" s="278"/>
      <c r="AA148" s="278"/>
      <c r="AB148" s="278"/>
      <c r="AC148" s="278"/>
      <c r="AD148" s="278"/>
      <c r="AE148" s="279">
        <f t="shared" si="52"/>
        <v>0</v>
      </c>
      <c r="AF148" s="281"/>
    </row>
    <row r="149" spans="1:32" outlineLevel="1" x14ac:dyDescent="0.25">
      <c r="B149" s="27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73">
        <f>IF(C148&gt;0,C148+1,IF(DATE(YEAR('Basic project data'!$C$5),MONTH('Basic project data'!$C$5),1)=D149,1,0))</f>
        <v>75</v>
      </c>
      <c r="D149" s="274">
        <f t="shared" si="53"/>
        <v>46905</v>
      </c>
      <c r="E149" s="275"/>
      <c r="F149" s="193">
        <f t="shared" si="50"/>
        <v>0</v>
      </c>
      <c r="G149" s="276"/>
      <c r="H149" s="275"/>
      <c r="I149" s="193">
        <f t="shared" si="51"/>
        <v>0</v>
      </c>
      <c r="J149" s="277"/>
      <c r="O149" s="274">
        <f t="shared" si="39"/>
        <v>46905</v>
      </c>
      <c r="P149" s="278"/>
      <c r="Q149" s="278"/>
      <c r="R149" s="278"/>
      <c r="S149" s="278"/>
      <c r="T149" s="278"/>
      <c r="U149" s="278"/>
      <c r="V149" s="278"/>
      <c r="W149" s="278"/>
      <c r="X149" s="278"/>
      <c r="Y149" s="278"/>
      <c r="Z149" s="278"/>
      <c r="AA149" s="278"/>
      <c r="AB149" s="278"/>
      <c r="AC149" s="278"/>
      <c r="AD149" s="278"/>
      <c r="AE149" s="279">
        <f t="shared" si="52"/>
        <v>0</v>
      </c>
      <c r="AF149" s="281"/>
    </row>
    <row r="150" spans="1:32" outlineLevel="1" x14ac:dyDescent="0.25">
      <c r="B150" s="27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73">
        <f>IF(C149&gt;0,C149+1,IF(DATE(YEAR('Basic project data'!$C$5),MONTH('Basic project data'!$C$5),1)=D150,1,0))</f>
        <v>76</v>
      </c>
      <c r="D150" s="274">
        <f t="shared" si="53"/>
        <v>46935</v>
      </c>
      <c r="E150" s="275"/>
      <c r="F150" s="193">
        <f t="shared" si="50"/>
        <v>0</v>
      </c>
      <c r="G150" s="276"/>
      <c r="H150" s="275"/>
      <c r="I150" s="193">
        <f t="shared" si="51"/>
        <v>0</v>
      </c>
      <c r="J150" s="277"/>
      <c r="O150" s="274">
        <f t="shared" si="39"/>
        <v>46935</v>
      </c>
      <c r="P150" s="278"/>
      <c r="Q150" s="278"/>
      <c r="R150" s="278"/>
      <c r="S150" s="278"/>
      <c r="T150" s="278"/>
      <c r="U150" s="278"/>
      <c r="V150" s="278"/>
      <c r="W150" s="278"/>
      <c r="X150" s="278"/>
      <c r="Y150" s="278"/>
      <c r="Z150" s="278"/>
      <c r="AA150" s="278"/>
      <c r="AB150" s="278"/>
      <c r="AC150" s="278"/>
      <c r="AD150" s="278"/>
      <c r="AE150" s="279">
        <f t="shared" si="52"/>
        <v>0</v>
      </c>
      <c r="AF150" s="281"/>
    </row>
    <row r="151" spans="1:32" outlineLevel="1" x14ac:dyDescent="0.25">
      <c r="B151" s="27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73">
        <f>IF(C150&gt;0,C150+1,IF(DATE(YEAR('Basic project data'!$C$5),MONTH('Basic project data'!$C$5),1)=D151,1,0))</f>
        <v>77</v>
      </c>
      <c r="D151" s="274">
        <f t="shared" si="53"/>
        <v>46966</v>
      </c>
      <c r="E151" s="275"/>
      <c r="F151" s="193">
        <f t="shared" si="50"/>
        <v>0</v>
      </c>
      <c r="G151" s="276"/>
      <c r="H151" s="275"/>
      <c r="I151" s="193">
        <f t="shared" si="51"/>
        <v>0</v>
      </c>
      <c r="J151" s="277"/>
      <c r="O151" s="274">
        <f t="shared" si="39"/>
        <v>46966</v>
      </c>
      <c r="P151" s="278"/>
      <c r="Q151" s="278"/>
      <c r="R151" s="278"/>
      <c r="S151" s="278"/>
      <c r="T151" s="278"/>
      <c r="U151" s="278"/>
      <c r="V151" s="278"/>
      <c r="W151" s="278"/>
      <c r="X151" s="278"/>
      <c r="Y151" s="278"/>
      <c r="Z151" s="278"/>
      <c r="AA151" s="278"/>
      <c r="AB151" s="278"/>
      <c r="AC151" s="278"/>
      <c r="AD151" s="278"/>
      <c r="AE151" s="279">
        <f t="shared" si="52"/>
        <v>0</v>
      </c>
      <c r="AF151" s="281"/>
    </row>
    <row r="152" spans="1:32" outlineLevel="1" x14ac:dyDescent="0.25">
      <c r="B152" s="27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73">
        <f>IF(C151&gt;0,C151+1,IF(DATE(YEAR('Basic project data'!$C$5),MONTH('Basic project data'!$C$5),1)=D152,1,0))</f>
        <v>78</v>
      </c>
      <c r="D152" s="274">
        <f t="shared" si="53"/>
        <v>46997</v>
      </c>
      <c r="E152" s="275"/>
      <c r="F152" s="193">
        <f t="shared" si="50"/>
        <v>0</v>
      </c>
      <c r="G152" s="276"/>
      <c r="H152" s="275"/>
      <c r="I152" s="193">
        <f t="shared" si="51"/>
        <v>0</v>
      </c>
      <c r="J152" s="277"/>
      <c r="O152" s="274">
        <f t="shared" si="39"/>
        <v>46997</v>
      </c>
      <c r="P152" s="278"/>
      <c r="Q152" s="278"/>
      <c r="R152" s="278"/>
      <c r="S152" s="278"/>
      <c r="T152" s="278"/>
      <c r="U152" s="278"/>
      <c r="V152" s="278"/>
      <c r="W152" s="278"/>
      <c r="X152" s="278"/>
      <c r="Y152" s="278"/>
      <c r="Z152" s="278"/>
      <c r="AA152" s="278"/>
      <c r="AB152" s="278"/>
      <c r="AC152" s="278"/>
      <c r="AD152" s="278"/>
      <c r="AE152" s="279">
        <f t="shared" si="52"/>
        <v>0</v>
      </c>
      <c r="AF152" s="281"/>
    </row>
    <row r="153" spans="1:32" outlineLevel="1" x14ac:dyDescent="0.25">
      <c r="B153" s="27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73">
        <f>IF(C152&gt;0,C152+1,IF(DATE(YEAR('Basic project data'!$C$5),MONTH('Basic project data'!$C$5),1)=D153,1,0))</f>
        <v>79</v>
      </c>
      <c r="D153" s="274">
        <f t="shared" si="53"/>
        <v>47027</v>
      </c>
      <c r="E153" s="275"/>
      <c r="F153" s="193">
        <f t="shared" si="50"/>
        <v>0</v>
      </c>
      <c r="G153" s="276"/>
      <c r="H153" s="275"/>
      <c r="I153" s="193">
        <f t="shared" si="51"/>
        <v>0</v>
      </c>
      <c r="J153" s="277"/>
      <c r="O153" s="274">
        <f t="shared" si="39"/>
        <v>47027</v>
      </c>
      <c r="P153" s="278"/>
      <c r="Q153" s="278"/>
      <c r="R153" s="278"/>
      <c r="S153" s="278"/>
      <c r="T153" s="278"/>
      <c r="U153" s="278"/>
      <c r="V153" s="278"/>
      <c r="W153" s="278"/>
      <c r="X153" s="278"/>
      <c r="Y153" s="278"/>
      <c r="Z153" s="278"/>
      <c r="AA153" s="278"/>
      <c r="AB153" s="278"/>
      <c r="AC153" s="278"/>
      <c r="AD153" s="278"/>
      <c r="AE153" s="279">
        <f t="shared" si="52"/>
        <v>0</v>
      </c>
      <c r="AF153" s="281"/>
    </row>
    <row r="154" spans="1:32" outlineLevel="1" x14ac:dyDescent="0.25">
      <c r="B154" s="27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73">
        <f>IF(C153&gt;0,C153+1,IF(DATE(YEAR('Basic project data'!$C$5),MONTH('Basic project data'!$C$5),1)=D154,1,0))</f>
        <v>80</v>
      </c>
      <c r="D154" s="274">
        <f t="shared" si="53"/>
        <v>47058</v>
      </c>
      <c r="E154" s="275"/>
      <c r="F154" s="193">
        <f t="shared" si="50"/>
        <v>0</v>
      </c>
      <c r="G154" s="276"/>
      <c r="H154" s="275"/>
      <c r="I154" s="193">
        <f t="shared" si="51"/>
        <v>0</v>
      </c>
      <c r="J154" s="277"/>
      <c r="O154" s="274">
        <f t="shared" si="39"/>
        <v>47058</v>
      </c>
      <c r="P154" s="278"/>
      <c r="Q154" s="278"/>
      <c r="R154" s="278"/>
      <c r="S154" s="278"/>
      <c r="T154" s="278"/>
      <c r="U154" s="278"/>
      <c r="V154" s="278"/>
      <c r="W154" s="278"/>
      <c r="X154" s="278"/>
      <c r="Y154" s="278"/>
      <c r="Z154" s="278"/>
      <c r="AA154" s="278"/>
      <c r="AB154" s="278"/>
      <c r="AC154" s="278"/>
      <c r="AD154" s="278"/>
      <c r="AE154" s="279">
        <f t="shared" si="52"/>
        <v>0</v>
      </c>
      <c r="AF154" s="281"/>
    </row>
    <row r="155" spans="1:32" outlineLevel="1" x14ac:dyDescent="0.25">
      <c r="B155" s="27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73">
        <f>IF(C154&gt;0,C154+1,IF(DATE(YEAR('Basic project data'!$C$5),MONTH('Basic project data'!$C$5),1)=D155,1,0))</f>
        <v>81</v>
      </c>
      <c r="D155" s="274">
        <f t="shared" si="53"/>
        <v>47088</v>
      </c>
      <c r="E155" s="275"/>
      <c r="F155" s="193">
        <f t="shared" si="50"/>
        <v>0</v>
      </c>
      <c r="G155" s="276"/>
      <c r="H155" s="275"/>
      <c r="I155" s="193">
        <f t="shared" si="51"/>
        <v>0</v>
      </c>
      <c r="J155" s="277"/>
      <c r="O155" s="274">
        <f t="shared" si="39"/>
        <v>47088</v>
      </c>
      <c r="P155" s="278"/>
      <c r="Q155" s="278"/>
      <c r="R155" s="278"/>
      <c r="S155" s="278"/>
      <c r="T155" s="278"/>
      <c r="U155" s="278"/>
      <c r="V155" s="278"/>
      <c r="W155" s="278"/>
      <c r="X155" s="278"/>
      <c r="Y155" s="278"/>
      <c r="Z155" s="278"/>
      <c r="AA155" s="278"/>
      <c r="AB155" s="278"/>
      <c r="AC155" s="278"/>
      <c r="AD155" s="278"/>
      <c r="AE155" s="279">
        <f t="shared" si="52"/>
        <v>0</v>
      </c>
      <c r="AF155" s="281"/>
    </row>
    <row r="156" spans="1:32" x14ac:dyDescent="0.25">
      <c r="B156" s="282"/>
      <c r="C156" s="283"/>
      <c r="D156" s="284">
        <f>D155</f>
        <v>47088</v>
      </c>
      <c r="E156" s="285"/>
      <c r="F156" s="286">
        <f>SUM(F144:F155)</f>
        <v>0</v>
      </c>
      <c r="G156" s="287">
        <f>SUM(G144:G155)</f>
        <v>0</v>
      </c>
      <c r="H156" s="288"/>
      <c r="I156" s="286">
        <f>SUM(I144:I155)</f>
        <v>0</v>
      </c>
      <c r="J156" s="287">
        <f>SUM(J144:J155)</f>
        <v>0</v>
      </c>
      <c r="O156" s="284">
        <f t="shared" si="39"/>
        <v>47088</v>
      </c>
      <c r="P156" s="290">
        <f>SUM(P144:P155)</f>
        <v>0</v>
      </c>
      <c r="Q156" s="290">
        <f>SUM(Q144:Q155)</f>
        <v>0</v>
      </c>
      <c r="R156" s="290">
        <f>SUM(R144:R155)</f>
        <v>0</v>
      </c>
      <c r="S156" s="290">
        <f>SUM(S144:S155)</f>
        <v>0</v>
      </c>
      <c r="T156" s="290">
        <f>SUM(T144:T155)</f>
        <v>0</v>
      </c>
      <c r="U156" s="290">
        <f t="shared" ref="U156:AD156" si="54">SUM(U144:U155)</f>
        <v>0</v>
      </c>
      <c r="V156" s="290">
        <f t="shared" si="54"/>
        <v>0</v>
      </c>
      <c r="W156" s="290">
        <f t="shared" si="54"/>
        <v>0</v>
      </c>
      <c r="X156" s="290">
        <f t="shared" si="54"/>
        <v>0</v>
      </c>
      <c r="Y156" s="290">
        <f t="shared" si="54"/>
        <v>0</v>
      </c>
      <c r="Z156" s="290">
        <f t="shared" si="54"/>
        <v>0</v>
      </c>
      <c r="AA156" s="290">
        <f t="shared" si="54"/>
        <v>0</v>
      </c>
      <c r="AB156" s="290">
        <f t="shared" si="54"/>
        <v>0</v>
      </c>
      <c r="AC156" s="290">
        <f t="shared" si="54"/>
        <v>0</v>
      </c>
      <c r="AD156" s="290">
        <f t="shared" si="54"/>
        <v>0</v>
      </c>
      <c r="AE156" s="290">
        <f>SUM(AE144:AE155)</f>
        <v>0</v>
      </c>
      <c r="AF156" s="281"/>
    </row>
    <row r="157" spans="1:32" ht="28.5" customHeight="1" x14ac:dyDescent="0.25">
      <c r="A157" s="18"/>
      <c r="B157" s="18"/>
      <c r="C157" s="18"/>
      <c r="D157" s="18"/>
      <c r="E157" s="280"/>
      <c r="F157" s="280"/>
      <c r="H157" s="280"/>
      <c r="I157" s="280"/>
      <c r="P157" s="289">
        <f t="shared" ref="P157:AE157" si="55">IFERROR(P156/$H$2,0)</f>
        <v>0</v>
      </c>
      <c r="Q157" s="289">
        <f t="shared" si="55"/>
        <v>0</v>
      </c>
      <c r="R157" s="289">
        <f t="shared" si="55"/>
        <v>0</v>
      </c>
      <c r="S157" s="289">
        <f t="shared" si="55"/>
        <v>0</v>
      </c>
      <c r="T157" s="289">
        <f t="shared" si="55"/>
        <v>0</v>
      </c>
      <c r="U157" s="289">
        <f t="shared" si="55"/>
        <v>0</v>
      </c>
      <c r="V157" s="289">
        <f t="shared" si="55"/>
        <v>0</v>
      </c>
      <c r="W157" s="289">
        <f t="shared" si="55"/>
        <v>0</v>
      </c>
      <c r="X157" s="289">
        <f t="shared" si="55"/>
        <v>0</v>
      </c>
      <c r="Y157" s="289">
        <f t="shared" si="55"/>
        <v>0</v>
      </c>
      <c r="Z157" s="289">
        <f t="shared" si="55"/>
        <v>0</v>
      </c>
      <c r="AA157" s="289">
        <f t="shared" si="55"/>
        <v>0</v>
      </c>
      <c r="AB157" s="289">
        <f t="shared" si="55"/>
        <v>0</v>
      </c>
      <c r="AC157" s="289">
        <f t="shared" si="55"/>
        <v>0</v>
      </c>
      <c r="AD157" s="289">
        <f t="shared" si="55"/>
        <v>0</v>
      </c>
      <c r="AE157" s="289">
        <f t="shared" si="55"/>
        <v>0</v>
      </c>
      <c r="AF157" s="291" t="s">
        <v>326</v>
      </c>
    </row>
    <row r="158" spans="1:32" x14ac:dyDescent="0.25">
      <c r="A158" s="18"/>
      <c r="B158" s="18"/>
      <c r="C158" s="18"/>
      <c r="D158" s="18"/>
      <c r="E158" s="280"/>
      <c r="F158" s="280"/>
      <c r="H158" s="280"/>
      <c r="I158" s="280"/>
      <c r="P158" s="303"/>
      <c r="Q158" s="303"/>
      <c r="R158" s="303"/>
      <c r="S158" s="303"/>
      <c r="T158" s="303"/>
      <c r="U158" s="304"/>
      <c r="V158" s="305"/>
      <c r="W158" s="305"/>
      <c r="X158" s="305"/>
      <c r="Y158" s="305"/>
      <c r="Z158" s="305"/>
      <c r="AA158" s="305"/>
      <c r="AB158" s="305"/>
      <c r="AC158" s="305"/>
      <c r="AD158" s="306"/>
      <c r="AE158" s="303"/>
      <c r="AF158" s="297"/>
    </row>
    <row r="159" spans="1:32" x14ac:dyDescent="0.25">
      <c r="E159" s="280"/>
      <c r="F159" s="280"/>
      <c r="H159" s="280"/>
      <c r="I159" s="280"/>
      <c r="L159" s="280"/>
      <c r="M159" s="280"/>
      <c r="N159" s="280"/>
      <c r="P159" s="280"/>
      <c r="Q159" s="280"/>
      <c r="R159" s="280"/>
      <c r="S159" s="280"/>
      <c r="T159" s="280"/>
      <c r="U159" s="280"/>
      <c r="V159" s="280"/>
      <c r="W159" s="280"/>
      <c r="X159" s="280"/>
      <c r="Y159" s="280"/>
      <c r="Z159" s="280"/>
      <c r="AA159" s="280"/>
      <c r="AB159" s="280"/>
      <c r="AC159" s="280"/>
      <c r="AD159" s="280"/>
      <c r="AE159" s="280"/>
      <c r="AF159" s="280"/>
    </row>
    <row r="160" spans="1:32" x14ac:dyDescent="0.25">
      <c r="E160" s="280"/>
      <c r="F160" s="280"/>
      <c r="H160" s="280"/>
      <c r="I160" s="280"/>
      <c r="L160" s="280"/>
      <c r="M160" s="280"/>
      <c r="N160" s="280"/>
      <c r="P160" s="280"/>
      <c r="Q160" s="280"/>
      <c r="R160" s="280"/>
      <c r="S160" s="280"/>
      <c r="T160" s="280"/>
      <c r="U160" s="280"/>
      <c r="V160" s="280"/>
      <c r="W160" s="280"/>
      <c r="X160" s="280"/>
      <c r="Y160" s="280"/>
      <c r="Z160" s="280"/>
      <c r="AA160" s="280"/>
      <c r="AB160" s="280"/>
      <c r="AC160" s="280"/>
      <c r="AD160" s="280"/>
      <c r="AE160" s="280"/>
      <c r="AF160" s="280"/>
    </row>
    <row r="161" spans="5:32" x14ac:dyDescent="0.25">
      <c r="E161" s="280"/>
      <c r="F161" s="280"/>
      <c r="H161" s="280"/>
      <c r="I161" s="280"/>
      <c r="P161" s="280"/>
      <c r="Q161" s="280"/>
      <c r="R161" s="280"/>
      <c r="S161" s="280"/>
      <c r="T161" s="280"/>
      <c r="U161" s="280"/>
      <c r="V161" s="280"/>
      <c r="W161" s="280"/>
      <c r="X161" s="280"/>
      <c r="Y161" s="280"/>
      <c r="Z161" s="280"/>
      <c r="AA161" s="280"/>
      <c r="AB161" s="280"/>
      <c r="AC161" s="280"/>
      <c r="AD161" s="280"/>
      <c r="AE161" s="280"/>
      <c r="AF161" s="280"/>
    </row>
    <row r="162" spans="5:32" x14ac:dyDescent="0.25">
      <c r="E162" s="280"/>
      <c r="F162" s="280"/>
      <c r="H162" s="280"/>
      <c r="I162" s="280"/>
      <c r="P162" s="280"/>
      <c r="Q162" s="280"/>
      <c r="R162" s="280"/>
      <c r="S162" s="280"/>
      <c r="T162" s="280"/>
      <c r="U162" s="280"/>
      <c r="V162" s="280"/>
      <c r="W162" s="280"/>
      <c r="X162" s="280"/>
      <c r="Y162" s="280"/>
      <c r="Z162" s="280"/>
      <c r="AA162" s="280"/>
      <c r="AB162" s="280"/>
      <c r="AC162" s="280"/>
      <c r="AD162" s="280"/>
      <c r="AE162" s="280"/>
      <c r="AF162" s="280"/>
    </row>
    <row r="163" spans="5:32" x14ac:dyDescent="0.25">
      <c r="E163" s="280"/>
      <c r="F163" s="280"/>
      <c r="H163" s="280"/>
      <c r="I163" s="280"/>
      <c r="P163" s="280"/>
      <c r="Q163" s="280"/>
      <c r="R163" s="280"/>
      <c r="S163" s="280"/>
      <c r="T163" s="280"/>
      <c r="U163" s="280"/>
      <c r="V163" s="280"/>
      <c r="W163" s="280"/>
      <c r="X163" s="280"/>
      <c r="Y163" s="280"/>
      <c r="Z163" s="280"/>
      <c r="AA163" s="280"/>
      <c r="AB163" s="280"/>
      <c r="AC163" s="280"/>
      <c r="AD163" s="280"/>
      <c r="AE163" s="280"/>
      <c r="AF163" s="280"/>
    </row>
    <row r="164" spans="5:32" x14ac:dyDescent="0.25">
      <c r="E164" s="280"/>
      <c r="F164" s="280"/>
      <c r="H164" s="280"/>
      <c r="I164" s="280"/>
      <c r="P164" s="280"/>
      <c r="Q164" s="280"/>
      <c r="R164" s="280"/>
      <c r="S164" s="280"/>
      <c r="T164" s="280"/>
      <c r="U164" s="280"/>
      <c r="V164" s="280"/>
      <c r="W164" s="280"/>
      <c r="X164" s="280"/>
      <c r="Y164" s="280"/>
      <c r="Z164" s="280"/>
      <c r="AA164" s="280"/>
      <c r="AB164" s="280"/>
      <c r="AC164" s="280"/>
      <c r="AD164" s="280"/>
      <c r="AE164" s="280"/>
      <c r="AF164" s="280"/>
    </row>
    <row r="165" spans="5:32" x14ac:dyDescent="0.25">
      <c r="E165" s="280"/>
      <c r="F165" s="280"/>
      <c r="H165" s="280"/>
      <c r="I165" s="280"/>
      <c r="P165" s="280"/>
      <c r="Q165" s="280"/>
      <c r="R165" s="280"/>
      <c r="S165" s="280"/>
      <c r="T165" s="280"/>
      <c r="U165" s="280"/>
      <c r="V165" s="280"/>
      <c r="W165" s="280"/>
      <c r="X165" s="280"/>
      <c r="Y165" s="280"/>
      <c r="Z165" s="280"/>
      <c r="AA165" s="280"/>
      <c r="AB165" s="280"/>
      <c r="AC165" s="280"/>
      <c r="AD165" s="280"/>
      <c r="AE165" s="280"/>
      <c r="AF165" s="280"/>
    </row>
    <row r="166" spans="5:32" x14ac:dyDescent="0.25">
      <c r="E166" s="280"/>
      <c r="F166" s="280"/>
      <c r="H166" s="280"/>
      <c r="I166" s="280"/>
      <c r="P166" s="280"/>
      <c r="Q166" s="280"/>
      <c r="R166" s="280"/>
      <c r="S166" s="280"/>
      <c r="T166" s="280"/>
      <c r="U166" s="280"/>
      <c r="V166" s="280"/>
      <c r="W166" s="280"/>
      <c r="X166" s="280"/>
      <c r="Y166" s="280"/>
      <c r="Z166" s="280"/>
      <c r="AA166" s="280"/>
      <c r="AB166" s="280"/>
      <c r="AC166" s="280"/>
      <c r="AD166" s="280"/>
      <c r="AE166" s="280"/>
      <c r="AF166" s="280"/>
    </row>
    <row r="167" spans="5:32" x14ac:dyDescent="0.25">
      <c r="E167" s="280"/>
      <c r="F167" s="280"/>
      <c r="H167" s="280"/>
      <c r="I167" s="280"/>
      <c r="P167" s="280"/>
      <c r="Q167" s="280"/>
      <c r="R167" s="280"/>
      <c r="S167" s="280"/>
      <c r="T167" s="280"/>
      <c r="U167" s="280"/>
      <c r="V167" s="280"/>
      <c r="W167" s="280"/>
      <c r="X167" s="280"/>
      <c r="Y167" s="280"/>
      <c r="Z167" s="280"/>
      <c r="AA167" s="280"/>
      <c r="AB167" s="280"/>
      <c r="AC167" s="280"/>
      <c r="AD167" s="280"/>
      <c r="AE167" s="280"/>
      <c r="AF167" s="280"/>
    </row>
    <row r="168" spans="5:32" x14ac:dyDescent="0.25">
      <c r="P168" s="280"/>
      <c r="Q168" s="280"/>
      <c r="R168" s="280"/>
      <c r="S168" s="280"/>
      <c r="T168" s="280"/>
      <c r="U168" s="280"/>
      <c r="V168" s="280"/>
      <c r="W168" s="280"/>
      <c r="X168" s="280"/>
      <c r="Y168" s="280"/>
      <c r="Z168" s="280"/>
      <c r="AA168" s="280"/>
      <c r="AB168" s="280"/>
      <c r="AC168" s="280"/>
      <c r="AD168" s="280"/>
      <c r="AE168" s="280"/>
      <c r="AF168" s="280"/>
    </row>
    <row r="169" spans="5:32" x14ac:dyDescent="0.25">
      <c r="P169" s="280"/>
      <c r="Q169" s="280"/>
      <c r="R169" s="280"/>
      <c r="S169" s="280"/>
      <c r="T169" s="280"/>
      <c r="U169" s="280"/>
      <c r="V169" s="280"/>
      <c r="W169" s="280"/>
      <c r="X169" s="280"/>
      <c r="Y169" s="280"/>
      <c r="Z169" s="280"/>
      <c r="AA169" s="280"/>
      <c r="AB169" s="280"/>
      <c r="AC169" s="280"/>
      <c r="AD169" s="280"/>
      <c r="AE169" s="280"/>
      <c r="AF169" s="280"/>
    </row>
    <row r="170" spans="5:32" x14ac:dyDescent="0.25">
      <c r="P170" s="280"/>
      <c r="Q170" s="280"/>
      <c r="R170" s="280"/>
      <c r="S170" s="280"/>
      <c r="T170" s="280"/>
      <c r="U170" s="280"/>
      <c r="V170" s="280"/>
      <c r="W170" s="280"/>
      <c r="X170" s="280"/>
      <c r="Y170" s="280"/>
      <c r="Z170" s="280"/>
      <c r="AA170" s="280"/>
      <c r="AB170" s="280"/>
      <c r="AC170" s="280"/>
      <c r="AD170" s="280"/>
      <c r="AE170" s="280"/>
      <c r="AF170" s="280"/>
    </row>
    <row r="171" spans="5:32" x14ac:dyDescent="0.25">
      <c r="P171" s="280"/>
      <c r="Q171" s="280"/>
      <c r="R171" s="280"/>
      <c r="S171" s="280"/>
      <c r="T171" s="280"/>
      <c r="U171" s="280"/>
      <c r="V171" s="280"/>
      <c r="W171" s="280"/>
      <c r="X171" s="280"/>
      <c r="Y171" s="280"/>
      <c r="Z171" s="280"/>
      <c r="AA171" s="280"/>
      <c r="AB171" s="280"/>
      <c r="AC171" s="280"/>
      <c r="AD171" s="280"/>
      <c r="AE171" s="280"/>
      <c r="AF171" s="280"/>
    </row>
    <row r="172" spans="5:32" x14ac:dyDescent="0.25">
      <c r="P172" s="280"/>
      <c r="Q172" s="280"/>
      <c r="R172" s="280"/>
      <c r="S172" s="280"/>
      <c r="T172" s="280"/>
      <c r="U172" s="280"/>
      <c r="V172" s="280"/>
      <c r="W172" s="280"/>
      <c r="X172" s="280"/>
      <c r="Y172" s="280"/>
      <c r="Z172" s="280"/>
      <c r="AA172" s="280"/>
      <c r="AB172" s="280"/>
      <c r="AC172" s="280"/>
      <c r="AD172" s="280"/>
      <c r="AE172" s="280"/>
      <c r="AF172" s="280"/>
    </row>
    <row r="173" spans="5:32" x14ac:dyDescent="0.25">
      <c r="P173" s="280"/>
      <c r="Q173" s="280"/>
      <c r="R173" s="280"/>
      <c r="S173" s="280"/>
      <c r="T173" s="280"/>
      <c r="U173" s="280"/>
      <c r="V173" s="280"/>
      <c r="W173" s="280"/>
      <c r="X173" s="280"/>
      <c r="Y173" s="280"/>
      <c r="Z173" s="280"/>
      <c r="AA173" s="280"/>
      <c r="AB173" s="280"/>
      <c r="AC173" s="280"/>
      <c r="AD173" s="280"/>
      <c r="AE173" s="280"/>
      <c r="AF173" s="280"/>
    </row>
    <row r="174" spans="5:32" x14ac:dyDescent="0.25">
      <c r="P174" s="280"/>
      <c r="Q174" s="280"/>
      <c r="R174" s="280"/>
      <c r="S174" s="280"/>
      <c r="T174" s="280"/>
      <c r="U174" s="280"/>
      <c r="V174" s="280"/>
      <c r="W174" s="280"/>
      <c r="X174" s="280"/>
      <c r="Y174" s="280"/>
      <c r="Z174" s="280"/>
      <c r="AA174" s="280"/>
      <c r="AB174" s="280"/>
      <c r="AC174" s="280"/>
      <c r="AD174" s="280"/>
      <c r="AE174" s="280"/>
      <c r="AF174" s="280"/>
    </row>
    <row r="175" spans="5:32" x14ac:dyDescent="0.25">
      <c r="P175" s="280"/>
      <c r="Q175" s="280"/>
      <c r="R175" s="280"/>
      <c r="S175" s="280"/>
      <c r="T175" s="280"/>
      <c r="U175" s="280"/>
      <c r="V175" s="280"/>
      <c r="W175" s="280"/>
      <c r="X175" s="280"/>
      <c r="Y175" s="280"/>
      <c r="Z175" s="280"/>
      <c r="AA175" s="280"/>
      <c r="AB175" s="280"/>
      <c r="AC175" s="280"/>
      <c r="AD175" s="280"/>
      <c r="AE175" s="280"/>
      <c r="AF175" s="280"/>
    </row>
    <row r="176" spans="5:32" x14ac:dyDescent="0.25">
      <c r="P176" s="280"/>
      <c r="Q176" s="280"/>
      <c r="R176" s="280"/>
      <c r="S176" s="280"/>
      <c r="T176" s="280"/>
      <c r="U176" s="280"/>
      <c r="V176" s="280"/>
      <c r="W176" s="280"/>
      <c r="X176" s="280"/>
      <c r="Y176" s="280"/>
      <c r="Z176" s="280"/>
      <c r="AA176" s="280"/>
      <c r="AB176" s="280"/>
      <c r="AC176" s="280"/>
      <c r="AD176" s="280"/>
      <c r="AE176" s="280"/>
      <c r="AF176" s="280"/>
    </row>
    <row r="177" spans="16:32" x14ac:dyDescent="0.25">
      <c r="P177" s="280"/>
      <c r="Q177" s="280"/>
      <c r="R177" s="280"/>
      <c r="S177" s="280"/>
      <c r="T177" s="280"/>
      <c r="U177" s="280"/>
      <c r="V177" s="280"/>
      <c r="W177" s="280"/>
      <c r="X177" s="280"/>
      <c r="Y177" s="280"/>
      <c r="Z177" s="280"/>
      <c r="AA177" s="280"/>
      <c r="AB177" s="280"/>
      <c r="AC177" s="280"/>
      <c r="AD177" s="280"/>
      <c r="AE177" s="280"/>
      <c r="AF177" s="280"/>
    </row>
    <row r="178" spans="16:32" x14ac:dyDescent="0.25">
      <c r="P178" s="280"/>
      <c r="Q178" s="280"/>
      <c r="R178" s="280"/>
      <c r="S178" s="280"/>
      <c r="T178" s="280"/>
      <c r="U178" s="280"/>
      <c r="V178" s="280"/>
      <c r="W178" s="280"/>
      <c r="X178" s="280"/>
      <c r="Y178" s="280"/>
      <c r="Z178" s="280"/>
      <c r="AA178" s="280"/>
      <c r="AB178" s="280"/>
      <c r="AC178" s="280"/>
      <c r="AD178" s="280"/>
      <c r="AE178" s="280"/>
      <c r="AF178" s="280"/>
    </row>
    <row r="179" spans="16:32" x14ac:dyDescent="0.25">
      <c r="P179" s="280"/>
      <c r="Q179" s="280"/>
      <c r="R179" s="280"/>
      <c r="S179" s="280"/>
      <c r="T179" s="280"/>
      <c r="U179" s="280"/>
      <c r="V179" s="280"/>
      <c r="W179" s="280"/>
      <c r="X179" s="280"/>
      <c r="Y179" s="280"/>
      <c r="Z179" s="280"/>
      <c r="AA179" s="280"/>
      <c r="AB179" s="280"/>
      <c r="AC179" s="280"/>
      <c r="AD179" s="280"/>
      <c r="AE179" s="280"/>
      <c r="AF179" s="280"/>
    </row>
    <row r="180" spans="16:32" x14ac:dyDescent="0.25">
      <c r="P180" s="280"/>
      <c r="Q180" s="280"/>
      <c r="R180" s="280"/>
      <c r="S180" s="280"/>
      <c r="T180" s="280"/>
      <c r="U180" s="280"/>
      <c r="V180" s="280"/>
      <c r="W180" s="280"/>
      <c r="X180" s="280"/>
      <c r="Y180" s="280"/>
      <c r="Z180" s="280"/>
      <c r="AA180" s="280"/>
      <c r="AB180" s="280"/>
      <c r="AC180" s="280"/>
      <c r="AD180" s="280"/>
      <c r="AE180" s="280"/>
      <c r="AF180" s="280"/>
    </row>
    <row r="181" spans="16:32" x14ac:dyDescent="0.25">
      <c r="P181" s="280"/>
      <c r="Q181" s="280"/>
      <c r="R181" s="280"/>
      <c r="S181" s="280"/>
      <c r="T181" s="280"/>
      <c r="U181" s="280"/>
      <c r="V181" s="280"/>
      <c r="W181" s="280"/>
      <c r="X181" s="280"/>
      <c r="Y181" s="280"/>
      <c r="Z181" s="280"/>
      <c r="AA181" s="280"/>
      <c r="AB181" s="280"/>
      <c r="AC181" s="280"/>
      <c r="AD181" s="280"/>
      <c r="AE181" s="280"/>
      <c r="AF181" s="280"/>
    </row>
    <row r="182" spans="16:32" x14ac:dyDescent="0.25">
      <c r="P182" s="280"/>
      <c r="Q182" s="280"/>
      <c r="R182" s="280"/>
      <c r="S182" s="280"/>
      <c r="T182" s="280"/>
      <c r="U182" s="280"/>
      <c r="V182" s="280"/>
      <c r="W182" s="280"/>
      <c r="X182" s="280"/>
      <c r="Y182" s="280"/>
      <c r="Z182" s="280"/>
      <c r="AA182" s="280"/>
      <c r="AB182" s="280"/>
      <c r="AC182" s="280"/>
      <c r="AD182" s="280"/>
      <c r="AE182" s="280"/>
      <c r="AF182" s="280"/>
    </row>
    <row r="183" spans="16:32" x14ac:dyDescent="0.25">
      <c r="P183" s="280"/>
      <c r="Q183" s="280"/>
      <c r="R183" s="280"/>
      <c r="S183" s="280"/>
      <c r="T183" s="280"/>
      <c r="U183" s="280"/>
      <c r="V183" s="280"/>
      <c r="W183" s="280"/>
      <c r="X183" s="280"/>
      <c r="Y183" s="280"/>
      <c r="Z183" s="280"/>
      <c r="AA183" s="280"/>
      <c r="AB183" s="280"/>
      <c r="AC183" s="280"/>
      <c r="AD183" s="280"/>
      <c r="AE183" s="280"/>
      <c r="AF183" s="280"/>
    </row>
    <row r="184" spans="16:32" x14ac:dyDescent="0.25">
      <c r="P184" s="280"/>
      <c r="Q184" s="280"/>
      <c r="R184" s="280"/>
      <c r="S184" s="280"/>
      <c r="T184" s="280"/>
      <c r="U184" s="280"/>
      <c r="V184" s="280"/>
      <c r="W184" s="280"/>
      <c r="X184" s="280"/>
      <c r="Y184" s="280"/>
      <c r="Z184" s="280"/>
      <c r="AA184" s="280"/>
      <c r="AB184" s="280"/>
      <c r="AC184" s="280"/>
      <c r="AD184" s="280"/>
      <c r="AE184" s="280"/>
      <c r="AF184" s="280"/>
    </row>
    <row r="185" spans="16:32" x14ac:dyDescent="0.25">
      <c r="P185" s="280"/>
      <c r="Q185" s="280"/>
      <c r="R185" s="280"/>
      <c r="S185" s="280"/>
      <c r="T185" s="280"/>
      <c r="U185" s="280"/>
      <c r="V185" s="280"/>
      <c r="W185" s="280"/>
      <c r="X185" s="280"/>
      <c r="Y185" s="280"/>
      <c r="Z185" s="280"/>
      <c r="AA185" s="280"/>
      <c r="AB185" s="280"/>
      <c r="AC185" s="280"/>
      <c r="AD185" s="280"/>
      <c r="AE185" s="280"/>
      <c r="AF185" s="280"/>
    </row>
    <row r="186" spans="16:32" x14ac:dyDescent="0.25">
      <c r="P186" s="215"/>
      <c r="Q186" s="215"/>
      <c r="R186" s="215"/>
      <c r="S186" s="215"/>
      <c r="T186" s="21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377" priority="336" operator="equal">
      <formula>0</formula>
    </cfRule>
  </conditionalFormatting>
  <conditionalFormatting sqref="B37 B39 B41 B43">
    <cfRule type="cellIs" dxfId="376" priority="338" operator="equal">
      <formula>0</formula>
    </cfRule>
  </conditionalFormatting>
  <conditionalFormatting sqref="B45 B47">
    <cfRule type="cellIs" dxfId="375" priority="323" operator="equal">
      <formula>0</formula>
    </cfRule>
  </conditionalFormatting>
  <conditionalFormatting sqref="B54:B65 B99:B110 B114:B125 B128:B140 B144:B155">
    <cfRule type="cellIs" dxfId="374" priority="588" operator="equal">
      <formula>"P4"</formula>
    </cfRule>
    <cfRule type="cellIs" dxfId="373" priority="591" operator="equal">
      <formula>"P1"</formula>
    </cfRule>
    <cfRule type="cellIs" dxfId="372" priority="590" operator="equal">
      <formula>"P2"</formula>
    </cfRule>
    <cfRule type="cellIs" dxfId="371" priority="589" operator="equal">
      <formula>"P3"</formula>
    </cfRule>
  </conditionalFormatting>
  <conditionalFormatting sqref="B54:B65 B99:B110 B114:B125 B129:B140 B144:B155">
    <cfRule type="cellIs" dxfId="370" priority="587" operator="equal">
      <formula>"P5"</formula>
    </cfRule>
  </conditionalFormatting>
  <conditionalFormatting sqref="B69:B80">
    <cfRule type="cellIs" dxfId="369" priority="504" operator="equal">
      <formula>"P4"</formula>
    </cfRule>
    <cfRule type="cellIs" dxfId="368" priority="503" operator="equal">
      <formula>"P5"</formula>
    </cfRule>
    <cfRule type="cellIs" dxfId="367" priority="507" operator="equal">
      <formula>"P1"</formula>
    </cfRule>
    <cfRule type="cellIs" dxfId="366" priority="506" operator="equal">
      <formula>"P2"</formula>
    </cfRule>
    <cfRule type="cellIs" dxfId="365" priority="505" operator="equal">
      <formula>"P3"</formula>
    </cfRule>
  </conditionalFormatting>
  <conditionalFormatting sqref="B84:B95">
    <cfRule type="cellIs" dxfId="364" priority="512" operator="equal">
      <formula>"P2"</formula>
    </cfRule>
    <cfRule type="cellIs" dxfId="363" priority="511" operator="equal">
      <formula>"P3"</formula>
    </cfRule>
    <cfRule type="cellIs" dxfId="362" priority="509" operator="equal">
      <formula>"P5"</formula>
    </cfRule>
    <cfRule type="cellIs" dxfId="361" priority="510" operator="equal">
      <formula>"P4"</formula>
    </cfRule>
    <cfRule type="cellIs" dxfId="360" priority="513" operator="equal">
      <formula>"P1"</formula>
    </cfRule>
  </conditionalFormatting>
  <conditionalFormatting sqref="B35:J48">
    <cfRule type="cellIs" dxfId="359" priority="218" operator="equal">
      <formula>0</formula>
    </cfRule>
  </conditionalFormatting>
  <conditionalFormatting sqref="B34:M34">
    <cfRule type="cellIs" dxfId="358" priority="339" operator="equal">
      <formula>0</formula>
    </cfRule>
  </conditionalFormatting>
  <conditionalFormatting sqref="C34">
    <cfRule type="cellIs" dxfId="357" priority="342" operator="equal">
      <formula>"P5"</formula>
    </cfRule>
  </conditionalFormatting>
  <conditionalFormatting sqref="C35:C36">
    <cfRule type="cellIs" dxfId="356" priority="324" operator="equal">
      <formula>"P5"</formula>
    </cfRule>
  </conditionalFormatting>
  <conditionalFormatting sqref="C35:C44">
    <cfRule type="cellIs" dxfId="355" priority="337" operator="equal">
      <formula>0</formula>
    </cfRule>
    <cfRule type="cellIs" dxfId="354" priority="335" operator="equal">
      <formula>"P1"</formula>
    </cfRule>
    <cfRule type="cellIs" dxfId="353" priority="329" operator="equal">
      <formula>0</formula>
    </cfRule>
    <cfRule type="cellIs" dxfId="352" priority="330" operator="equal">
      <formula>"P5"</formula>
    </cfRule>
  </conditionalFormatting>
  <conditionalFormatting sqref="C35:C48">
    <cfRule type="cellIs" dxfId="351" priority="312" operator="equal">
      <formula>"P4"</formula>
    </cfRule>
    <cfRule type="cellIs" dxfId="350" priority="313" operator="equal">
      <formula>"P3"</formula>
    </cfRule>
    <cfRule type="cellIs" dxfId="349" priority="314" operator="equal">
      <formula>"P2"</formula>
    </cfRule>
    <cfRule type="cellIs" dxfId="348" priority="321" operator="equal">
      <formula>"P1"</formula>
    </cfRule>
  </conditionalFormatting>
  <conditionalFormatting sqref="C45:C48">
    <cfRule type="cellIs" dxfId="347" priority="322" operator="equal">
      <formula>0</formula>
    </cfRule>
    <cfRule type="cellIs" dxfId="346" priority="315" operator="equal">
      <formula>"P1"</formula>
    </cfRule>
    <cfRule type="cellIs" dxfId="345" priority="316" operator="equal">
      <formula>0</formula>
    </cfRule>
    <cfRule type="cellIs" dxfId="344" priority="317" operator="equal">
      <formula>"P5"</formula>
    </cfRule>
  </conditionalFormatting>
  <conditionalFormatting sqref="C69:C80">
    <cfRule type="cellIs" dxfId="343" priority="522" operator="equal">
      <formula>0</formula>
    </cfRule>
  </conditionalFormatting>
  <conditionalFormatting sqref="C84:C95">
    <cfRule type="cellIs" dxfId="340" priority="515" operator="equal">
      <formula>0</formula>
    </cfRule>
  </conditionalFormatting>
  <conditionalFormatting sqref="D54:D66">
    <cfRule type="expression" dxfId="339" priority="502">
      <formula>$D$54=0</formula>
    </cfRule>
  </conditionalFormatting>
  <conditionalFormatting sqref="D55:D65">
    <cfRule type="cellIs" dxfId="338" priority="501" operator="equal">
      <formula>0</formula>
    </cfRule>
  </conditionalFormatting>
  <conditionalFormatting sqref="D69:D81">
    <cfRule type="expression" dxfId="337" priority="500">
      <formula>$D$54=0</formula>
    </cfRule>
  </conditionalFormatting>
  <conditionalFormatting sqref="D70:D80">
    <cfRule type="cellIs" dxfId="336" priority="499" operator="equal">
      <formula>0</formula>
    </cfRule>
  </conditionalFormatting>
  <conditionalFormatting sqref="D84:D96">
    <cfRule type="expression" dxfId="335" priority="498">
      <formula>$D$54=0</formula>
    </cfRule>
  </conditionalFormatting>
  <conditionalFormatting sqref="D85:D95">
    <cfRule type="cellIs" dxfId="334" priority="497" operator="equal">
      <formula>0</formula>
    </cfRule>
  </conditionalFormatting>
  <conditionalFormatting sqref="D99:D111">
    <cfRule type="expression" dxfId="333" priority="496">
      <formula>$D$54=0</formula>
    </cfRule>
  </conditionalFormatting>
  <conditionalFormatting sqref="D100:D110">
    <cfRule type="cellIs" dxfId="332" priority="495" operator="equal">
      <formula>0</formula>
    </cfRule>
  </conditionalFormatting>
  <conditionalFormatting sqref="D114:D126">
    <cfRule type="expression" dxfId="331" priority="494">
      <formula>$D$54=0</formula>
    </cfRule>
  </conditionalFormatting>
  <conditionalFormatting sqref="D115:D125">
    <cfRule type="cellIs" dxfId="330" priority="493" operator="equal">
      <formula>0</formula>
    </cfRule>
  </conditionalFormatting>
  <conditionalFormatting sqref="D129:D141">
    <cfRule type="expression" dxfId="329" priority="492">
      <formula>$D$54=0</formula>
    </cfRule>
  </conditionalFormatting>
  <conditionalFormatting sqref="D130:D140">
    <cfRule type="cellIs" dxfId="328" priority="491" operator="equal">
      <formula>0</formula>
    </cfRule>
  </conditionalFormatting>
  <conditionalFormatting sqref="D144:D156">
    <cfRule type="expression" dxfId="327" priority="490">
      <formula>$D$54=0</formula>
    </cfRule>
  </conditionalFormatting>
  <conditionalFormatting sqref="D145:D155">
    <cfRule type="cellIs" dxfId="326" priority="489" operator="equal">
      <formula>0</formula>
    </cfRule>
  </conditionalFormatting>
  <conditionalFormatting sqref="D35:M48">
    <cfRule type="cellIs" dxfId="325" priority="97" operator="equal">
      <formula>0</formula>
    </cfRule>
  </conditionalFormatting>
  <conditionalFormatting sqref="E31 H31">
    <cfRule type="cellIs" dxfId="324" priority="364" operator="equal">
      <formula>"P5"</formula>
    </cfRule>
  </conditionalFormatting>
  <conditionalFormatting sqref="E35">
    <cfRule type="cellIs" dxfId="323" priority="230" operator="equal">
      <formula>0</formula>
    </cfRule>
  </conditionalFormatting>
  <conditionalFormatting sqref="E37 E39 E41 E43 E45 E47">
    <cfRule type="cellIs" dxfId="322" priority="217" operator="equal">
      <formula>0</formula>
    </cfRule>
  </conditionalFormatting>
  <conditionalFormatting sqref="E37">
    <cfRule type="cellIs" dxfId="321" priority="229" operator="equal">
      <formula>0</formula>
    </cfRule>
  </conditionalFormatting>
  <conditionalFormatting sqref="E39">
    <cfRule type="cellIs" dxfId="320" priority="228" operator="equal">
      <formula>0</formula>
    </cfRule>
  </conditionalFormatting>
  <conditionalFormatting sqref="E41">
    <cfRule type="cellIs" dxfId="319" priority="227" operator="equal">
      <formula>0</formula>
    </cfRule>
  </conditionalFormatting>
  <conditionalFormatting sqref="E43">
    <cfRule type="cellIs" dxfId="318" priority="226" operator="equal">
      <formula>0</formula>
    </cfRule>
  </conditionalFormatting>
  <conditionalFormatting sqref="E45 E47">
    <cfRule type="cellIs" dxfId="317" priority="225" operator="equal">
      <formula>0</formula>
    </cfRule>
  </conditionalFormatting>
  <conditionalFormatting sqref="E54:E65">
    <cfRule type="expression" dxfId="316" priority="456">
      <formula>$B54=""</formula>
    </cfRule>
  </conditionalFormatting>
  <conditionalFormatting sqref="E69:E80">
    <cfRule type="expression" dxfId="315" priority="445">
      <formula>$B69=""</formula>
    </cfRule>
  </conditionalFormatting>
  <conditionalFormatting sqref="E84:E95">
    <cfRule type="expression" dxfId="314" priority="443">
      <formula>$B84=""</formula>
    </cfRule>
  </conditionalFormatting>
  <conditionalFormatting sqref="E99:E110">
    <cfRule type="expression" dxfId="313" priority="407">
      <formula>$B99=""</formula>
    </cfRule>
  </conditionalFormatting>
  <conditionalFormatting sqref="E114:E125">
    <cfRule type="expression" dxfId="312" priority="405">
      <formula>$B114=""</formula>
    </cfRule>
  </conditionalFormatting>
  <conditionalFormatting sqref="E129:E140">
    <cfRule type="expression" dxfId="311" priority="381">
      <formula>$B129=""</formula>
    </cfRule>
  </conditionalFormatting>
  <conditionalFormatting sqref="E144:E155">
    <cfRule type="expression" dxfId="310" priority="529">
      <formula>$B144=""</formula>
    </cfRule>
  </conditionalFormatting>
  <conditionalFormatting sqref="E49:H49">
    <cfRule type="cellIs" dxfId="309" priority="592" operator="equal">
      <formula>0</formula>
    </cfRule>
  </conditionalFormatting>
  <conditionalFormatting sqref="F54:F156">
    <cfRule type="cellIs" dxfId="308" priority="533" operator="equal">
      <formula>0</formula>
    </cfRule>
  </conditionalFormatting>
  <conditionalFormatting sqref="G54:H65">
    <cfRule type="expression" dxfId="307" priority="447">
      <formula>$B54=""</formula>
    </cfRule>
  </conditionalFormatting>
  <conditionalFormatting sqref="G69:H80">
    <cfRule type="expression" dxfId="306" priority="437">
      <formula>$B69=""</formula>
    </cfRule>
  </conditionalFormatting>
  <conditionalFormatting sqref="G84:H95">
    <cfRule type="expression" dxfId="305" priority="435">
      <formula>$B84=""</formula>
    </cfRule>
  </conditionalFormatting>
  <conditionalFormatting sqref="G99:H110">
    <cfRule type="expression" dxfId="304" priority="409">
      <formula>$B99=""</formula>
    </cfRule>
  </conditionalFormatting>
  <conditionalFormatting sqref="G114:H125">
    <cfRule type="expression" dxfId="303" priority="379">
      <formula>$B114=""</formula>
    </cfRule>
  </conditionalFormatting>
  <conditionalFormatting sqref="G129:H140">
    <cfRule type="expression" dxfId="302" priority="386">
      <formula>$B129=""</formula>
    </cfRule>
  </conditionalFormatting>
  <conditionalFormatting sqref="G144:H155">
    <cfRule type="expression" dxfId="301" priority="527">
      <formula>$B144=""</formula>
    </cfRule>
  </conditionalFormatting>
  <conditionalFormatting sqref="H20">
    <cfRule type="cellIs" dxfId="300" priority="212" operator="notEqual">
      <formula>0</formula>
    </cfRule>
  </conditionalFormatting>
  <conditionalFormatting sqref="H22 H24 H26 H28">
    <cfRule type="cellIs" dxfId="299" priority="213" operator="notEqual">
      <formula>0</formula>
    </cfRule>
  </conditionalFormatting>
  <conditionalFormatting sqref="H35">
    <cfRule type="cellIs" dxfId="298" priority="224" operator="equal">
      <formula>0</formula>
    </cfRule>
  </conditionalFormatting>
  <conditionalFormatting sqref="H37 H39 H41 H43 H45 H47">
    <cfRule type="cellIs" dxfId="297" priority="216" operator="equal">
      <formula>0</formula>
    </cfRule>
  </conditionalFormatting>
  <conditionalFormatting sqref="H37">
    <cfRule type="cellIs" dxfId="296" priority="223" operator="equal">
      <formula>0</formula>
    </cfRule>
  </conditionalFormatting>
  <conditionalFormatting sqref="H39">
    <cfRule type="cellIs" dxfId="295" priority="222" operator="equal">
      <formula>0</formula>
    </cfRule>
  </conditionalFormatting>
  <conditionalFormatting sqref="H41">
    <cfRule type="cellIs" dxfId="294" priority="221" operator="equal">
      <formula>0</formula>
    </cfRule>
  </conditionalFormatting>
  <conditionalFormatting sqref="H43">
    <cfRule type="cellIs" dxfId="293" priority="220" operator="equal">
      <formula>0</formula>
    </cfRule>
  </conditionalFormatting>
  <conditionalFormatting sqref="H45 H47">
    <cfRule type="cellIs" dxfId="292" priority="219" operator="equal">
      <formula>0</formula>
    </cfRule>
  </conditionalFormatting>
  <conditionalFormatting sqref="H68">
    <cfRule type="cellIs" dxfId="291" priority="577" operator="equal">
      <formula>0</formula>
    </cfRule>
  </conditionalFormatting>
  <conditionalFormatting sqref="H83">
    <cfRule type="cellIs" dxfId="290" priority="576" operator="equal">
      <formula>0</formula>
    </cfRule>
  </conditionalFormatting>
  <conditionalFormatting sqref="H98">
    <cfRule type="cellIs" dxfId="289" priority="575" operator="equal">
      <formula>0</formula>
    </cfRule>
  </conditionalFormatting>
  <conditionalFormatting sqref="H113">
    <cfRule type="cellIs" dxfId="288" priority="574" operator="equal">
      <formula>0</formula>
    </cfRule>
  </conditionalFormatting>
  <conditionalFormatting sqref="H128">
    <cfRule type="cellIs" dxfId="287" priority="573" operator="equal">
      <formula>0</formula>
    </cfRule>
  </conditionalFormatting>
  <conditionalFormatting sqref="H143">
    <cfRule type="cellIs" dxfId="286" priority="572" operator="equal">
      <formula>0</formula>
    </cfRule>
  </conditionalFormatting>
  <conditionalFormatting sqref="I54:I66">
    <cfRule type="cellIs" dxfId="285" priority="583" operator="equal">
      <formula>0</formula>
    </cfRule>
  </conditionalFormatting>
  <conditionalFormatting sqref="I69:I81">
    <cfRule type="cellIs" dxfId="284" priority="566" operator="equal">
      <formula>0</formula>
    </cfRule>
  </conditionalFormatting>
  <conditionalFormatting sqref="I84:I96">
    <cfRule type="cellIs" dxfId="283" priority="560" operator="equal">
      <formula>0</formula>
    </cfRule>
  </conditionalFormatting>
  <conditionalFormatting sqref="I99:I111">
    <cfRule type="cellIs" dxfId="282" priority="554" operator="equal">
      <formula>0</formula>
    </cfRule>
  </conditionalFormatting>
  <conditionalFormatting sqref="I114:I126">
    <cfRule type="cellIs" dxfId="281" priority="548" operator="equal">
      <formula>0</formula>
    </cfRule>
  </conditionalFormatting>
  <conditionalFormatting sqref="I129:I141">
    <cfRule type="cellIs" dxfId="280" priority="542" operator="equal">
      <formula>0</formula>
    </cfRule>
  </conditionalFormatting>
  <conditionalFormatting sqref="I144:I156">
    <cfRule type="cellIs" dxfId="279" priority="530" operator="equal">
      <formula>0</formula>
    </cfRule>
  </conditionalFormatting>
  <conditionalFormatting sqref="I49:J49">
    <cfRule type="cellIs" dxfId="278" priority="593" operator="notEqual">
      <formula>0</formula>
    </cfRule>
  </conditionalFormatting>
  <conditionalFormatting sqref="I35:K48">
    <cfRule type="cellIs" dxfId="277" priority="7" operator="equal">
      <formula>0</formula>
    </cfRule>
  </conditionalFormatting>
  <conditionalFormatting sqref="J37:J48">
    <cfRule type="cellIs" dxfId="276" priority="258" operator="equal">
      <formula>0</formula>
    </cfRule>
  </conditionalFormatting>
  <conditionalFormatting sqref="J54:J65">
    <cfRule type="expression" dxfId="275" priority="375">
      <formula>$B54=""</formula>
    </cfRule>
  </conditionalFormatting>
  <conditionalFormatting sqref="J69:J80">
    <cfRule type="expression" dxfId="274" priority="441">
      <formula>$B69=""</formula>
    </cfRule>
  </conditionalFormatting>
  <conditionalFormatting sqref="J84:J95">
    <cfRule type="expression" dxfId="273" priority="439">
      <formula>$B84=""</formula>
    </cfRule>
  </conditionalFormatting>
  <conditionalFormatting sqref="J99:J110">
    <cfRule type="expression" dxfId="272" priority="411">
      <formula>$B99=""</formula>
    </cfRule>
  </conditionalFormatting>
  <conditionalFormatting sqref="J114:J125">
    <cfRule type="expression" dxfId="271" priority="377">
      <formula>$B114=""</formula>
    </cfRule>
  </conditionalFormatting>
  <conditionalFormatting sqref="J129:J140">
    <cfRule type="expression" dxfId="270" priority="376">
      <formula>$B129=""</formula>
    </cfRule>
  </conditionalFormatting>
  <conditionalFormatting sqref="J144:J155">
    <cfRule type="expression" dxfId="269" priority="526">
      <formula>$B144=""</formula>
    </cfRule>
  </conditionalFormatting>
  <conditionalFormatting sqref="K22:K28">
    <cfRule type="cellIs" dxfId="268" priority="363" operator="greaterThan">
      <formula>0</formula>
    </cfRule>
    <cfRule type="cellIs" dxfId="267" priority="362" operator="lessThan">
      <formula>0</formula>
    </cfRule>
  </conditionalFormatting>
  <conditionalFormatting sqref="K22:K29">
    <cfRule type="cellIs" dxfId="266" priority="361" operator="lessThan">
      <formula>0</formula>
    </cfRule>
  </conditionalFormatting>
  <conditionalFormatting sqref="K30:K31">
    <cfRule type="cellIs" dxfId="265" priority="372" operator="notEqual">
      <formula>0</formula>
    </cfRule>
  </conditionalFormatting>
  <conditionalFormatting sqref="L35:L48">
    <cfRule type="cellIs" dxfId="264" priority="289" operator="greaterThan">
      <formula>0</formula>
    </cfRule>
    <cfRule type="expression" dxfId="263" priority="291">
      <formula>0</formula>
    </cfRule>
    <cfRule type="cellIs" dxfId="262" priority="288" operator="lessThan">
      <formula>0</formula>
    </cfRule>
  </conditionalFormatting>
  <conditionalFormatting sqref="M35:M48">
    <cfRule type="expression" dxfId="261" priority="310">
      <formula>$L35&lt;0</formula>
    </cfRule>
  </conditionalFormatting>
  <conditionalFormatting sqref="M35:N48">
    <cfRule type="cellIs" dxfId="260" priority="255" operator="equal">
      <formula>0</formula>
    </cfRule>
  </conditionalFormatting>
  <conditionalFormatting sqref="O54:O66">
    <cfRule type="expression" dxfId="259" priority="469">
      <formula>$D$54=0</formula>
    </cfRule>
  </conditionalFormatting>
  <conditionalFormatting sqref="O55:O65">
    <cfRule type="cellIs" dxfId="258" priority="487" operator="equal">
      <formula>0</formula>
    </cfRule>
  </conditionalFormatting>
  <conditionalFormatting sqref="O69:O81">
    <cfRule type="expression" dxfId="257" priority="468">
      <formula>$D$54=0</formula>
    </cfRule>
  </conditionalFormatting>
  <conditionalFormatting sqref="O70:O80">
    <cfRule type="cellIs" dxfId="256" priority="467" operator="equal">
      <formula>0</formula>
    </cfRule>
  </conditionalFormatting>
  <conditionalFormatting sqref="O84:O96">
    <cfRule type="expression" dxfId="255" priority="466">
      <formula>$D$54=0</formula>
    </cfRule>
  </conditionalFormatting>
  <conditionalFormatting sqref="O85:O95">
    <cfRule type="cellIs" dxfId="254" priority="465" operator="equal">
      <formula>0</formula>
    </cfRule>
  </conditionalFormatting>
  <conditionalFormatting sqref="O99:O111">
    <cfRule type="expression" dxfId="253" priority="464">
      <formula>$D$54=0</formula>
    </cfRule>
  </conditionalFormatting>
  <conditionalFormatting sqref="O100:O110">
    <cfRule type="cellIs" dxfId="252" priority="463" operator="equal">
      <formula>0</formula>
    </cfRule>
  </conditionalFormatting>
  <conditionalFormatting sqref="O114:O126">
    <cfRule type="expression" dxfId="251" priority="462">
      <formula>$D$54=0</formula>
    </cfRule>
  </conditionalFormatting>
  <conditionalFormatting sqref="O115:O125">
    <cfRule type="cellIs" dxfId="250" priority="461" operator="equal">
      <formula>0</formula>
    </cfRule>
  </conditionalFormatting>
  <conditionalFormatting sqref="O129:O141">
    <cfRule type="expression" dxfId="249" priority="460">
      <formula>$D$54=0</formula>
    </cfRule>
  </conditionalFormatting>
  <conditionalFormatting sqref="O130:O140">
    <cfRule type="cellIs" dxfId="248" priority="459" operator="equal">
      <formula>0</formula>
    </cfRule>
  </conditionalFormatting>
  <conditionalFormatting sqref="O144:O156">
    <cfRule type="expression" dxfId="247" priority="458">
      <formula>$D$54=0</formula>
    </cfRule>
  </conditionalFormatting>
  <conditionalFormatting sqref="O145:O155">
    <cfRule type="cellIs" dxfId="246" priority="457" operator="equal">
      <formula>0</formula>
    </cfRule>
  </conditionalFormatting>
  <conditionalFormatting sqref="P5">
    <cfRule type="cellIs" dxfId="245" priority="524" operator="equal">
      <formula>0</formula>
    </cfRule>
  </conditionalFormatting>
  <conditionalFormatting sqref="P10:T13">
    <cfRule type="cellIs" dxfId="237" priority="525" operator="equal">
      <formula>0</formula>
    </cfRule>
  </conditionalFormatting>
  <conditionalFormatting sqref="P5:AD13">
    <cfRule type="cellIs" dxfId="236" priority="523" operator="equal">
      <formula>0</formula>
    </cfRule>
  </conditionalFormatting>
  <conditionalFormatting sqref="P20:AE28">
    <cfRule type="cellIs" dxfId="235" priority="214" operator="equal">
      <formula>0</formula>
    </cfRule>
  </conditionalFormatting>
  <conditionalFormatting sqref="P66:AE67 P68:U68 P81:AE82 P83:U83 P96:AE97 P98:U98 P111:AE112 P113:U113 P126:AE127 P128:U128 P141:AE142 P143:U143 P156:AE157">
    <cfRule type="cellIs" dxfId="234" priority="472" operator="equal">
      <formula>0</formula>
    </cfRule>
  </conditionalFormatting>
  <conditionalFormatting sqref="Q35:Q48">
    <cfRule type="cellIs" dxfId="233" priority="343" operator="equal">
      <formula>0</formula>
    </cfRule>
  </conditionalFormatting>
  <conditionalFormatting sqref="W35:Y48">
    <cfRule type="cellIs" dxfId="218" priority="345" operator="equal">
      <formula>0</formula>
    </cfRule>
  </conditionalFormatting>
  <conditionalFormatting sqref="W68:AE68 AE69:AE80 W83:AE83 AE84:AE95 W98:AE98 AE99:AE110 W113:AE113 AE114:AE125 W128:AE128 AE129:AE140 W143:AE143 AE144:AE155">
    <cfRule type="cellIs" dxfId="217" priority="470" operator="equal">
      <formula>0</formula>
    </cfRule>
  </conditionalFormatting>
  <conditionalFormatting sqref="Y35:Y48">
    <cfRule type="cellIs" dxfId="214" priority="347" operator="lessThan">
      <formula>0</formula>
    </cfRule>
    <cfRule type="cellIs" dxfId="213" priority="346" operator="greaterThan">
      <formula>0</formula>
    </cfRule>
  </conditionalFormatting>
  <conditionalFormatting sqref="AE5:AE13 AE54:AE65">
    <cfRule type="cellIs" dxfId="200" priority="601" operator="equal">
      <formula>0</formula>
    </cfRule>
  </conditionalFormatting>
  <conditionalFormatting sqref="AE15 C54:C65 C99:C110 C114:C125 C129:C140 C144:C155 G157:G192">
    <cfRule type="cellIs" dxfId="199" priority="602" operator="equal">
      <formula>0</formula>
    </cfRule>
  </conditionalFormatting>
  <conditionalFormatting sqref="AF20:AF28">
    <cfRule type="cellIs" dxfId="198" priority="3" operator="equal">
      <formula>0</formula>
    </cfRule>
  </conditionalFormatting>
  <conditionalFormatting sqref="AF21 AF23 AF25 AF27">
    <cfRule type="cellIs" dxfId="197" priority="6" operator="equal">
      <formula>0</formula>
    </cfRule>
  </conditionalFormatting>
  <conditionalFormatting sqref="AG5:AG13">
    <cfRule type="cellIs" dxfId="196" priority="373" operator="equal">
      <formula>0</formula>
    </cfRule>
    <cfRule type="cellIs" dxfId="195" priority="374" operator="equal">
      <formula>0</formula>
    </cfRule>
  </conditionalFormatting>
  <conditionalFormatting sqref="AG20:AG27">
    <cfRule type="cellIs" dxfId="194" priority="2" operator="equal">
      <formula>"""adjustment needed"""</formula>
    </cfRule>
    <cfRule type="cellIs" dxfId="193" priority="1" operator="equal">
      <formula>"adjustment needed"</formula>
    </cfRule>
  </conditionalFormatting>
  <dataValidations count="1">
    <dataValidation type="list" allowBlank="1" showInputMessage="1" showErrorMessage="1" sqref="D13:D14" xr:uid="{00B70021-00FD-4F39-B5C3-0016001F0007}">
      <formula1>INDIRECT(D11)</formula1>
    </dataValidation>
  </dataValidations>
  <pageMargins left="0.7" right="0.7" top="0.78740157500000008" bottom="0.78740157500000008" header="0.3" footer="0.3"/>
  <pageSetup paperSize="9" scale="30" orientation="portrait" r:id="rId1"/>
  <extLst>
    <ext xmlns:x14="http://schemas.microsoft.com/office/spreadsheetml/2009/9/main" uri="{78C0D931-6437-407d-A8EE-F0AAD7539E65}">
      <x14:conditionalFormattings>
        <x14:conditionalFormatting xmlns:xm="http://schemas.microsoft.com/office/excel/2006/main">
          <x14:cfRule type="cellIs" priority="520" operator="greaterThan" id="{00EA00CB-0056-4105-8108-0066002E007F}">
            <xm:f>'Basic project data'!$C$7</xm:f>
            <x14:dxf>
              <font>
                <color rgb="FFF2F2F2"/>
              </font>
            </x14:dxf>
          </x14:cfRule>
          <xm:sqref>C69:C80</xm:sqref>
        </x14:conditionalFormatting>
        <x14:conditionalFormatting xmlns:xm="http://schemas.microsoft.com/office/excel/2006/main">
          <x14:cfRule type="cellIs" priority="514" operator="greaterThan" id="{008D00F7-00CA-490C-B003-007C008E00BF}">
            <xm:f>'Basic project data'!$C$7</xm:f>
            <x14:dxf>
              <font>
                <color rgb="FFF2F2F2"/>
              </font>
            </x14:dxf>
          </x14:cfRule>
          <xm:sqref>C84:C95</xm:sqref>
        </x14:conditionalFormatting>
        <x14:conditionalFormatting xmlns:xm="http://schemas.microsoft.com/office/excel/2006/main">
          <x14:cfRule type="expression" priority="419" id="{00B60020-0083-4B20-8E55-005A009100A2}">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9700CF-00DE-4917-B342-000F00B900AE}">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4A00FC-005A-418B-8E3E-008E0035000C}">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E40082-00BB-4B42-9BD0-00C4007800E8}">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0E0023-00B9-4A60-A44F-009800DD004D}">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1D0020-00E7-4310-B22C-001800320072}">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F100F1-002A-4C09-A95C-002E00AF001C}">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BE00C9-0069-4271-953D-00E600B600A2}">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8C00B4-004F-4D1A-8571-002C00610046}">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D000AF-0036-4EB4-B234-001600CC0082}">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AB00E0-0069-4E08-AB93-007800DE00E5}">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75004F-0058-402F-A701-008F00C6001F}">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4D0061-00CF-48CB-AE08-001B007B00BA}">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930020-008F-4BAD-BFF5-00DF0077009C}">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210020-0061-4902-B309-00810098006D}">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C200CD-0002-4D08-B4D6-00B200B00028}">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540095-00F8-4FB8-9B74-009700E8007D}">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7100AF-00C4-4304-9FD8-00A40075006F}">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BA0080-0007-4292-84E1-00E60031005D}">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B20082-00DF-4535-A445-0012003300B7}">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8000D3-0090-4811-AFF4-00FB001900C7}">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99007A-004C-4E3C-A54E-009C00770005}">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1F00CA-0078-4C68-B127-00F80061007D}">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820093-0060-49BB-B67E-00DE00DC00AB}">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24000A-00D5-461E-943B-0002008E0079}">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700022-00A8-43F3-B7C7-002D00A7004D}">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3E0090-0049-4492-A503-007F001A0009}">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480063-00B1-4DCF-9A95-001E006E0025}">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870082-00DD-4B3A-92E2-00D30065003F}">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6000E7-0032-4257-8104-001000AF0084}">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D6001D-0061-40B0-8A0C-00D10067004C}">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2C00E7-0019-47ED-B336-00B6003B00D0}">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1C0040-000C-4298-AB07-008A00BA007E}">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D00074-007B-4A83-9B78-0094005100BC}">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770069-00CC-4AA7-A033-00AF004500E2}">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E00-000000000000}">
          <x14:formula1>
            <xm:f>'Overview reports'!$A$6:$A$10</xm:f>
          </x14:formula1>
          <xm:sqref>H1</xm:sqref>
        </x14:dataValidation>
        <x14:dataValidation type="list" allowBlank="1" showInputMessage="1" showErrorMessage="1" xr:uid="{00000000-0002-0000-0E00-000001000000}">
          <x14:formula1>
            <xm:f>'Drop-down Liste'!$B$2:$B$3</xm:f>
          </x14:formula1>
          <xm:sqref>D11:D12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186"/>
  <sheetViews>
    <sheetView showGridLines="0" topLeftCell="K3" zoomScale="85" workbookViewId="0">
      <selection activeCell="AF20" sqref="AF20:AG28"/>
    </sheetView>
  </sheetViews>
  <sheetFormatPr baseColWidth="10" defaultColWidth="11.5546875" defaultRowHeight="15" outlineLevelRow="1" outlineLevelCol="1" x14ac:dyDescent="0.25"/>
  <cols>
    <col min="1" max="1" width="11.109375" style="2" customWidth="1"/>
    <col min="2" max="2" width="7.33203125" style="2" customWidth="1"/>
    <col min="3" max="3" width="15.6640625" style="2" customWidth="1"/>
    <col min="4" max="4" width="14.6640625" style="2" customWidth="1"/>
    <col min="5" max="5" width="13.6640625" style="2" customWidth="1"/>
    <col min="6" max="6" width="12.88671875" style="2" customWidth="1"/>
    <col min="7" max="7" width="15.5546875" style="2" customWidth="1"/>
    <col min="8" max="8" width="15.44140625" style="2" customWidth="1"/>
    <col min="9" max="9" width="21.6640625" style="2" customWidth="1"/>
    <col min="10" max="10" width="16.6640625" style="2" customWidth="1"/>
    <col min="11" max="11" width="17.77734375" style="2" customWidth="1"/>
    <col min="12" max="13" width="15.33203125" style="2" customWidth="1"/>
    <col min="14" max="14" width="12" style="2" customWidth="1"/>
    <col min="15" max="15" width="12.33203125" style="2" customWidth="1"/>
    <col min="16" max="16" width="10" style="2" customWidth="1"/>
    <col min="17" max="17" width="10.5546875" style="2" customWidth="1"/>
    <col min="18" max="18" width="10.33203125" style="2" customWidth="1"/>
    <col min="19" max="19" width="11.21875" style="2" customWidth="1"/>
    <col min="20" max="20" width="10.33203125" style="2" customWidth="1"/>
    <col min="21" max="30" width="10.33203125" style="2" hidden="1" customWidth="1" outlineLevel="1"/>
    <col min="31" max="31" width="10.21875" style="2" bestFit="1" customWidth="1" collapsed="1"/>
    <col min="32" max="32" width="19.88671875" style="2" customWidth="1"/>
    <col min="33" max="33" width="14.77734375" style="2" customWidth="1"/>
    <col min="34" max="36" width="11.5546875" style="2"/>
    <col min="37" max="37" width="14.44140625" style="2" customWidth="1"/>
    <col min="38" max="38" width="11.5546875" style="2"/>
    <col min="39" max="39" width="0" style="2" hidden="1" customWidth="1"/>
    <col min="40" max="16384" width="11.5546875" style="2"/>
  </cols>
  <sheetData>
    <row r="1" spans="2:40" x14ac:dyDescent="0.25">
      <c r="C1" s="148" t="s">
        <v>252</v>
      </c>
      <c r="D1" s="149"/>
      <c r="E1" s="150"/>
      <c r="F1" s="151"/>
      <c r="G1" s="152" t="s">
        <v>253</v>
      </c>
      <c r="H1" s="153"/>
    </row>
    <row r="2" spans="2:40" x14ac:dyDescent="0.25">
      <c r="C2" s="154" t="s">
        <v>254</v>
      </c>
      <c r="D2" s="543"/>
      <c r="E2" s="544"/>
      <c r="G2" s="152" t="s">
        <v>255</v>
      </c>
      <c r="H2" s="155"/>
    </row>
    <row r="3" spans="2:40" ht="60.75" customHeight="1" x14ac:dyDescent="0.5">
      <c r="B3" s="156" t="str">
        <f>INDEX(languages!B7:C7,1,MATCH('Liesmich Readme'!$A$5,languages!$B$2:$C$2,0))</f>
        <v>1. Basic data</v>
      </c>
      <c r="D3" s="157"/>
      <c r="E3" s="157"/>
      <c r="F3" s="157"/>
      <c r="G3" s="157"/>
      <c r="H3" s="157"/>
      <c r="J3" s="156" t="s">
        <v>256</v>
      </c>
      <c r="O3" s="545" t="str">
        <f>INDEX(languages!B13:C13,1,MATCH('Liesmich Readme'!$A$5,languages!$B$2:$C$2,0))</f>
        <v>6. Reported data</v>
      </c>
      <c r="P3" s="545"/>
      <c r="Q3" s="545"/>
      <c r="R3" s="545"/>
      <c r="S3" s="545"/>
      <c r="T3" s="545"/>
      <c r="U3" s="545"/>
      <c r="V3" s="545"/>
      <c r="W3" s="545"/>
      <c r="X3" s="545"/>
      <c r="Y3" s="545"/>
      <c r="Z3" s="545"/>
      <c r="AA3" s="545"/>
      <c r="AB3" s="545"/>
      <c r="AC3" s="545"/>
      <c r="AD3" s="545"/>
      <c r="AE3" s="545"/>
      <c r="AF3" s="545"/>
      <c r="AG3" s="545"/>
      <c r="AH3" s="158"/>
      <c r="AI3" s="158"/>
      <c r="AJ3" s="158"/>
      <c r="AK3" s="158"/>
      <c r="AL3" s="158"/>
      <c r="AM3" s="158"/>
      <c r="AN3" s="158"/>
    </row>
    <row r="4" spans="2:40" ht="45.75" customHeight="1" x14ac:dyDescent="0.25">
      <c r="C4" s="476" t="s">
        <v>257</v>
      </c>
      <c r="D4" s="159" t="s">
        <v>36</v>
      </c>
      <c r="E4" s="159" t="s">
        <v>37</v>
      </c>
      <c r="F4" s="159" t="s">
        <v>258</v>
      </c>
      <c r="G4" s="159" t="s">
        <v>259</v>
      </c>
      <c r="H4" s="159" t="s">
        <v>260</v>
      </c>
      <c r="J4" s="160" t="s">
        <v>261</v>
      </c>
      <c r="K4" s="161">
        <f>E20+E22+E24+E26+E28</f>
        <v>0</v>
      </c>
      <c r="P4" s="162" t="s">
        <v>262</v>
      </c>
      <c r="Q4" s="162" t="s">
        <v>263</v>
      </c>
      <c r="R4" s="162" t="s">
        <v>264</v>
      </c>
      <c r="S4" s="162" t="s">
        <v>265</v>
      </c>
      <c r="T4" s="162" t="s">
        <v>266</v>
      </c>
      <c r="U4" s="162" t="s">
        <v>267</v>
      </c>
      <c r="V4" s="162" t="s">
        <v>268</v>
      </c>
      <c r="W4" s="162" t="s">
        <v>269</v>
      </c>
      <c r="X4" s="162" t="s">
        <v>270</v>
      </c>
      <c r="Y4" s="162" t="s">
        <v>271</v>
      </c>
      <c r="Z4" s="162" t="s">
        <v>272</v>
      </c>
      <c r="AA4" s="162" t="s">
        <v>273</v>
      </c>
      <c r="AB4" s="162" t="s">
        <v>274</v>
      </c>
      <c r="AC4" s="162" t="s">
        <v>275</v>
      </c>
      <c r="AD4" s="162" t="s">
        <v>276</v>
      </c>
      <c r="AE4" s="163" t="s">
        <v>277</v>
      </c>
      <c r="AF4" s="164" t="s">
        <v>278</v>
      </c>
      <c r="AG4" s="165" t="s">
        <v>279</v>
      </c>
    </row>
    <row r="5" spans="2:40" ht="22.5" customHeight="1" x14ac:dyDescent="0.25">
      <c r="C5" s="477"/>
      <c r="D5" s="166"/>
      <c r="E5" s="166"/>
      <c r="F5" s="167"/>
      <c r="G5" s="168"/>
      <c r="H5" s="168"/>
      <c r="J5" s="479" t="s">
        <v>280</v>
      </c>
      <c r="K5" s="480">
        <f>F20+F22+F24+F26+F28</f>
        <v>0</v>
      </c>
      <c r="O5" s="96" t="s">
        <v>28</v>
      </c>
      <c r="P5" s="169"/>
      <c r="Q5" s="170"/>
      <c r="R5" s="170"/>
      <c r="S5" s="170"/>
      <c r="T5" s="170"/>
      <c r="U5" s="170"/>
      <c r="V5" s="170"/>
      <c r="W5" s="170"/>
      <c r="X5" s="170"/>
      <c r="Y5" s="170"/>
      <c r="Z5" s="170"/>
      <c r="AA5" s="170"/>
      <c r="AB5" s="170"/>
      <c r="AC5" s="170"/>
      <c r="AD5" s="170"/>
      <c r="AE5" s="171">
        <f t="shared" ref="AE5:AE13" si="0">SUM(P5:AD5)</f>
        <v>0</v>
      </c>
      <c r="AF5" s="172"/>
      <c r="AG5" s="173"/>
      <c r="AM5" s="2" t="s">
        <v>281</v>
      </c>
    </row>
    <row r="6" spans="2:40" ht="22.5" customHeight="1" outlineLevel="1" x14ac:dyDescent="0.25">
      <c r="C6" s="477"/>
      <c r="D6" s="166"/>
      <c r="E6" s="166"/>
      <c r="F6" s="167"/>
      <c r="G6" s="168"/>
      <c r="H6" s="168"/>
      <c r="J6" s="479"/>
      <c r="K6" s="480"/>
      <c r="O6" s="100" t="s">
        <v>95</v>
      </c>
      <c r="P6" s="170"/>
      <c r="Q6" s="170"/>
      <c r="R6" s="170"/>
      <c r="S6" s="170"/>
      <c r="T6" s="170"/>
      <c r="U6" s="170"/>
      <c r="V6" s="170"/>
      <c r="W6" s="170"/>
      <c r="X6" s="170"/>
      <c r="Y6" s="170"/>
      <c r="Z6" s="170"/>
      <c r="AA6" s="170"/>
      <c r="AB6" s="170"/>
      <c r="AC6" s="170"/>
      <c r="AD6" s="170"/>
      <c r="AE6" s="171">
        <f t="shared" si="0"/>
        <v>0</v>
      </c>
      <c r="AF6" s="172"/>
      <c r="AG6" s="173"/>
      <c r="AM6" s="2" t="s">
        <v>282</v>
      </c>
    </row>
    <row r="7" spans="2:40" ht="22.5" customHeight="1" outlineLevel="1" x14ac:dyDescent="0.25">
      <c r="C7" s="477"/>
      <c r="D7" s="166"/>
      <c r="E7" s="166"/>
      <c r="F7" s="167"/>
      <c r="G7" s="168"/>
      <c r="H7" s="168"/>
      <c r="J7" s="479" t="s">
        <v>283</v>
      </c>
      <c r="K7" s="481">
        <f>G20+G22+G24+G26+G28</f>
        <v>0</v>
      </c>
      <c r="O7" s="101" t="s">
        <v>29</v>
      </c>
      <c r="P7" s="170"/>
      <c r="Q7" s="170"/>
      <c r="R7" s="170"/>
      <c r="S7" s="170"/>
      <c r="T7" s="170"/>
      <c r="U7" s="170"/>
      <c r="V7" s="170"/>
      <c r="W7" s="170"/>
      <c r="X7" s="170"/>
      <c r="Y7" s="170"/>
      <c r="Z7" s="170"/>
      <c r="AA7" s="170"/>
      <c r="AB7" s="170"/>
      <c r="AC7" s="170"/>
      <c r="AD7" s="170"/>
      <c r="AE7" s="171">
        <f t="shared" si="0"/>
        <v>0</v>
      </c>
      <c r="AF7" s="172"/>
      <c r="AG7" s="173"/>
    </row>
    <row r="8" spans="2:40" ht="22.5" customHeight="1" outlineLevel="1" x14ac:dyDescent="0.25">
      <c r="C8" s="477"/>
      <c r="D8" s="168"/>
      <c r="E8" s="168"/>
      <c r="F8" s="167"/>
      <c r="G8" s="168"/>
      <c r="H8" s="168"/>
      <c r="J8" s="479"/>
      <c r="K8" s="481"/>
      <c r="O8" s="102" t="s">
        <v>131</v>
      </c>
      <c r="P8" s="170"/>
      <c r="Q8" s="170"/>
      <c r="R8" s="170"/>
      <c r="S8" s="170"/>
      <c r="T8" s="170"/>
      <c r="U8" s="170"/>
      <c r="V8" s="170"/>
      <c r="W8" s="170"/>
      <c r="X8" s="170"/>
      <c r="Y8" s="170"/>
      <c r="Z8" s="170"/>
      <c r="AA8" s="170"/>
      <c r="AB8" s="170"/>
      <c r="AC8" s="170"/>
      <c r="AD8" s="170"/>
      <c r="AE8" s="171">
        <f t="shared" si="0"/>
        <v>0</v>
      </c>
      <c r="AF8" s="172"/>
      <c r="AG8" s="173"/>
    </row>
    <row r="9" spans="2:40" ht="22.5" customHeight="1" outlineLevel="1" x14ac:dyDescent="0.25">
      <c r="C9" s="477"/>
      <c r="D9" s="168"/>
      <c r="E9" s="168"/>
      <c r="F9" s="167"/>
      <c r="G9" s="168"/>
      <c r="H9" s="168"/>
      <c r="J9" s="479" t="str">
        <f>IF($D$11="no","Difference total contract vs. Calculated costs","Difference EU project vs. Calculated costs")</f>
        <v>Difference EU project vs. Calculated costs</v>
      </c>
      <c r="K9" s="480">
        <f>IF($D$11="no", K4-K7,K5-K7)</f>
        <v>0</v>
      </c>
      <c r="O9" s="103" t="s">
        <v>30</v>
      </c>
      <c r="P9" s="170"/>
      <c r="Q9" s="170"/>
      <c r="R9" s="170"/>
      <c r="S9" s="170"/>
      <c r="T9" s="170"/>
      <c r="U9" s="170"/>
      <c r="V9" s="170"/>
      <c r="W9" s="170"/>
      <c r="X9" s="170"/>
      <c r="Y9" s="170"/>
      <c r="Z9" s="170"/>
      <c r="AA9" s="170"/>
      <c r="AB9" s="170"/>
      <c r="AC9" s="170"/>
      <c r="AD9" s="170"/>
      <c r="AE9" s="171">
        <f t="shared" si="0"/>
        <v>0</v>
      </c>
      <c r="AF9" s="172"/>
      <c r="AG9" s="173"/>
    </row>
    <row r="10" spans="2:40" ht="22.5" customHeight="1" outlineLevel="1" x14ac:dyDescent="0.25">
      <c r="C10" s="478"/>
      <c r="D10" s="168"/>
      <c r="E10" s="168"/>
      <c r="F10" s="167"/>
      <c r="G10" s="168"/>
      <c r="H10" s="168"/>
      <c r="J10" s="479"/>
      <c r="K10" s="480"/>
      <c r="O10" s="104" t="s">
        <v>167</v>
      </c>
      <c r="P10" s="170"/>
      <c r="Q10" s="170"/>
      <c r="R10" s="170"/>
      <c r="S10" s="170"/>
      <c r="T10" s="170"/>
      <c r="U10" s="170"/>
      <c r="V10" s="170"/>
      <c r="W10" s="170"/>
      <c r="X10" s="170"/>
      <c r="Y10" s="170"/>
      <c r="Z10" s="170"/>
      <c r="AA10" s="170"/>
      <c r="AB10" s="170"/>
      <c r="AC10" s="170"/>
      <c r="AD10" s="170"/>
      <c r="AE10" s="171">
        <f t="shared" si="0"/>
        <v>0</v>
      </c>
      <c r="AF10" s="172"/>
      <c r="AG10" s="173"/>
    </row>
    <row r="11" spans="2:40" ht="22.5" customHeight="1" outlineLevel="1" x14ac:dyDescent="0.25">
      <c r="C11" s="482" t="s">
        <v>284</v>
      </c>
      <c r="D11" s="484"/>
      <c r="E11" s="486"/>
      <c r="F11" s="486"/>
      <c r="G11" s="486"/>
      <c r="H11" s="486"/>
      <c r="O11" s="105" t="s">
        <v>31</v>
      </c>
      <c r="P11" s="170"/>
      <c r="Q11" s="170"/>
      <c r="R11" s="170"/>
      <c r="S11" s="170"/>
      <c r="T11" s="170"/>
      <c r="U11" s="170"/>
      <c r="V11" s="170"/>
      <c r="W11" s="170"/>
      <c r="X11" s="170"/>
      <c r="Y11" s="170"/>
      <c r="Z11" s="170"/>
      <c r="AA11" s="170"/>
      <c r="AB11" s="170"/>
      <c r="AC11" s="170"/>
      <c r="AD11" s="170"/>
      <c r="AE11" s="171">
        <f t="shared" si="0"/>
        <v>0</v>
      </c>
      <c r="AF11" s="172"/>
      <c r="AG11" s="173"/>
    </row>
    <row r="12" spans="2:40" ht="22.5" customHeight="1" outlineLevel="1" x14ac:dyDescent="0.25">
      <c r="C12" s="483"/>
      <c r="D12" s="485"/>
      <c r="E12" s="487"/>
      <c r="F12" s="487"/>
      <c r="G12" s="487"/>
      <c r="H12" s="487"/>
      <c r="O12" s="105" t="s">
        <v>203</v>
      </c>
      <c r="P12" s="170"/>
      <c r="Q12" s="170"/>
      <c r="R12" s="170"/>
      <c r="S12" s="170"/>
      <c r="T12" s="170"/>
      <c r="U12" s="170"/>
      <c r="V12" s="170"/>
      <c r="W12" s="170"/>
      <c r="X12" s="170"/>
      <c r="Y12" s="170"/>
      <c r="Z12" s="170"/>
      <c r="AA12" s="170"/>
      <c r="AB12" s="170"/>
      <c r="AC12" s="170"/>
      <c r="AD12" s="170"/>
      <c r="AE12" s="171">
        <f t="shared" si="0"/>
        <v>0</v>
      </c>
      <c r="AF12" s="172"/>
      <c r="AG12" s="173"/>
    </row>
    <row r="13" spans="2:40" ht="22.5" customHeight="1" outlineLevel="1" x14ac:dyDescent="0.25">
      <c r="C13" s="487"/>
      <c r="D13" s="488"/>
      <c r="E13" s="487"/>
      <c r="F13" s="487"/>
      <c r="G13" s="487"/>
      <c r="H13" s="487"/>
      <c r="O13" s="106" t="s">
        <v>32</v>
      </c>
      <c r="P13" s="170"/>
      <c r="Q13" s="170"/>
      <c r="R13" s="170"/>
      <c r="S13" s="170"/>
      <c r="T13" s="170"/>
      <c r="U13" s="170"/>
      <c r="V13" s="170"/>
      <c r="W13" s="170"/>
      <c r="X13" s="170"/>
      <c r="Y13" s="170"/>
      <c r="Z13" s="170"/>
      <c r="AA13" s="170"/>
      <c r="AB13" s="170"/>
      <c r="AC13" s="170"/>
      <c r="AD13" s="170"/>
      <c r="AE13" s="171">
        <f t="shared" si="0"/>
        <v>0</v>
      </c>
      <c r="AF13" s="172"/>
      <c r="AG13" s="173"/>
    </row>
    <row r="14" spans="2:40" ht="18.75" customHeight="1" outlineLevel="1" x14ac:dyDescent="0.25">
      <c r="C14" s="487"/>
      <c r="D14" s="488"/>
      <c r="E14" s="487"/>
      <c r="F14" s="487"/>
      <c r="G14" s="487"/>
      <c r="H14" s="487"/>
    </row>
    <row r="15" spans="2:40" outlineLevel="1" x14ac:dyDescent="0.25">
      <c r="D15" s="174"/>
      <c r="E15" s="175"/>
      <c r="F15" s="49"/>
      <c r="G15" s="49"/>
      <c r="H15" s="176"/>
      <c r="I15" s="49"/>
      <c r="J15" s="49"/>
      <c r="K15" s="49"/>
      <c r="O15" s="177"/>
      <c r="P15" s="178"/>
      <c r="Q15" s="178"/>
      <c r="R15" s="178"/>
      <c r="S15" s="178"/>
      <c r="T15" s="178"/>
      <c r="U15" s="179"/>
      <c r="V15" s="179"/>
      <c r="W15" s="179"/>
      <c r="X15" s="179"/>
      <c r="Y15" s="179"/>
      <c r="Z15" s="179"/>
      <c r="AA15" s="179"/>
      <c r="AB15" s="179"/>
      <c r="AC15" s="179"/>
      <c r="AD15" s="179"/>
      <c r="AE15" s="180"/>
      <c r="AF15" s="181"/>
      <c r="AG15" s="182"/>
    </row>
    <row r="16" spans="2:40" ht="30" customHeight="1" outlineLevel="1" x14ac:dyDescent="0.5">
      <c r="B16" s="183" t="str">
        <f>INDEX(languages!B11:C11,1,MATCH('Liesmich Readme'!$A$5,languages!$B$2:$C$2,0))</f>
        <v>4. Eligible personnel costs per reporting period</v>
      </c>
      <c r="C16" s="184"/>
      <c r="E16" s="183"/>
      <c r="F16" s="183"/>
      <c r="G16" s="183"/>
      <c r="H16" s="183"/>
      <c r="I16" s="183"/>
      <c r="J16" s="183"/>
      <c r="K16" s="183"/>
      <c r="O16" s="489" t="str">
        <f>INDEX(languages!B12:C12,1,MATCH('Liesmich Readme'!$A$5,languages!$B$2:$C$2,0))</f>
        <v>5. Day-equivalents per work package &amp; eligible personnel costs</v>
      </c>
      <c r="P16" s="489"/>
      <c r="Q16" s="489"/>
      <c r="R16" s="489"/>
      <c r="S16" s="489"/>
      <c r="T16" s="489"/>
      <c r="U16" s="489"/>
      <c r="V16" s="489"/>
      <c r="W16" s="489"/>
      <c r="X16" s="489"/>
      <c r="Y16" s="489"/>
      <c r="Z16" s="489"/>
      <c r="AA16" s="489"/>
      <c r="AB16" s="489"/>
      <c r="AC16" s="489"/>
      <c r="AD16" s="489"/>
      <c r="AE16" s="489"/>
      <c r="AF16" s="489"/>
      <c r="AG16" s="489"/>
    </row>
    <row r="17" spans="1:33" ht="11.45" customHeight="1" outlineLevel="1" x14ac:dyDescent="0.5">
      <c r="B17" s="184"/>
      <c r="C17" s="183"/>
      <c r="D17" s="183"/>
      <c r="E17" s="183"/>
      <c r="F17" s="183"/>
      <c r="G17" s="183"/>
      <c r="H17" s="183"/>
      <c r="I17" s="183"/>
      <c r="J17" s="183"/>
      <c r="K17" s="183"/>
      <c r="O17" s="185"/>
      <c r="P17" s="185"/>
      <c r="Q17" s="185"/>
      <c r="R17" s="185"/>
      <c r="S17" s="185"/>
      <c r="T17" s="185"/>
      <c r="U17" s="185"/>
      <c r="V17" s="185"/>
      <c r="W17" s="185"/>
      <c r="X17" s="185"/>
      <c r="Y17" s="185"/>
      <c r="Z17" s="185"/>
      <c r="AA17" s="185"/>
      <c r="AB17" s="185"/>
      <c r="AC17" s="185"/>
      <c r="AD17" s="185"/>
      <c r="AE17" s="185"/>
      <c r="AF17" s="185"/>
      <c r="AG17" s="185"/>
    </row>
    <row r="18" spans="1:33" ht="11.45" customHeight="1" x14ac:dyDescent="0.25">
      <c r="E18" s="490" t="s">
        <v>285</v>
      </c>
      <c r="F18" s="491"/>
      <c r="G18" s="492" t="s">
        <v>286</v>
      </c>
      <c r="H18" s="493"/>
      <c r="I18" s="186"/>
      <c r="J18" s="186"/>
      <c r="K18" s="186"/>
      <c r="P18" s="187"/>
      <c r="U18" s="188"/>
    </row>
    <row r="19" spans="1:33" ht="45" x14ac:dyDescent="0.25">
      <c r="B19" s="494" t="s">
        <v>287</v>
      </c>
      <c r="C19" s="495"/>
      <c r="D19" s="495"/>
      <c r="E19" s="189" t="s">
        <v>288</v>
      </c>
      <c r="F19" s="190" t="s">
        <v>289</v>
      </c>
      <c r="G19" s="191" t="s">
        <v>290</v>
      </c>
      <c r="H19" s="190" t="str">
        <f>IF($D$11="no","Check (costs total contract vs. calculated cost)","Check (costs EU project vs. calculated costs)")</f>
        <v>Check (costs EU project vs. calculated costs)</v>
      </c>
      <c r="I19" s="186"/>
      <c r="J19" s="186"/>
      <c r="K19" s="186"/>
      <c r="P19" s="68" t="s">
        <v>262</v>
      </c>
      <c r="Q19" s="68" t="s">
        <v>263</v>
      </c>
      <c r="R19" s="68" t="s">
        <v>264</v>
      </c>
      <c r="S19" s="68" t="s">
        <v>265</v>
      </c>
      <c r="T19" s="68" t="s">
        <v>266</v>
      </c>
      <c r="U19" s="68" t="s">
        <v>267</v>
      </c>
      <c r="V19" s="68" t="s">
        <v>268</v>
      </c>
      <c r="W19" s="68" t="s">
        <v>269</v>
      </c>
      <c r="X19" s="68" t="s">
        <v>270</v>
      </c>
      <c r="Y19" s="68" t="s">
        <v>271</v>
      </c>
      <c r="Z19" s="68" t="s">
        <v>272</v>
      </c>
      <c r="AA19" s="68" t="s">
        <v>273</v>
      </c>
      <c r="AB19" s="68" t="s">
        <v>274</v>
      </c>
      <c r="AC19" s="68" t="s">
        <v>275</v>
      </c>
      <c r="AD19" s="68" t="s">
        <v>276</v>
      </c>
      <c r="AE19" s="192" t="s">
        <v>277</v>
      </c>
      <c r="AF19" s="68" t="s">
        <v>291</v>
      </c>
    </row>
    <row r="20" spans="1:33" ht="19.5" customHeight="1" outlineLevel="1" x14ac:dyDescent="0.3">
      <c r="B20" s="496" t="str">
        <f>'Basic project data'!A12</f>
        <v>P1</v>
      </c>
      <c r="C20" s="496">
        <f>'Basic project data'!D12</f>
        <v>44652</v>
      </c>
      <c r="D20" s="498">
        <f>'Basic project data'!E12</f>
        <v>45016</v>
      </c>
      <c r="E20" s="500">
        <f>IFERROR(SUMIF(B54:B5000,O20,G54:G5000),0)</f>
        <v>0</v>
      </c>
      <c r="F20" s="502">
        <f>SUMIF(B54:B5000,O20,J54:J5000)</f>
        <v>0</v>
      </c>
      <c r="G20" s="504">
        <f>IF($D$11="no",IF(SUMIF(C35:C48,B20,M35:M48)&lt;E20,SUMIF(C35:C48,B20,M35:M48),E20),IF(SUMIF(C35:C48,B20,M35:M48)&lt;F20,SUMIF(C35:C48,B20,M35:M48),F20))</f>
        <v>0</v>
      </c>
      <c r="H20" s="506">
        <f>IF($D$11="no",IFERROR(-(E20-G20),0),IFERROR(-(F20-G20),0))</f>
        <v>0</v>
      </c>
      <c r="I20" s="508"/>
      <c r="J20" s="509"/>
      <c r="K20" s="508"/>
      <c r="O20" s="96" t="s">
        <v>28</v>
      </c>
      <c r="P20" s="193" t="str">
        <f>IFERROR(SUMIF($C$35:$C$48,$O20,$K$35:$K$48)*(SUMIF($B$54:$B$5000,$O20,P$54:P$5000)/$H$2)/(SUMIF($C$35:$C$48,$O20,$J$35:$J$48)),"")</f>
        <v/>
      </c>
      <c r="Q20" s="193" t="str">
        <f t="shared" ref="Q20:AD28" si="1">IFERROR(SUMIF($C$35:$C$48,$O20,$K$35:$K$48)*(SUMIF($B$54:$B$5000,$O20,Q$54:Q$5000)/$H$2)/(SUMIF($C$35:$C$48,$O20,$J$35:$J$48)),"")</f>
        <v/>
      </c>
      <c r="R20" s="193" t="str">
        <f t="shared" si="1"/>
        <v/>
      </c>
      <c r="S20" s="193" t="str">
        <f t="shared" si="1"/>
        <v/>
      </c>
      <c r="T20" s="193" t="str">
        <f t="shared" si="1"/>
        <v/>
      </c>
      <c r="U20" s="193" t="str">
        <f t="shared" si="1"/>
        <v/>
      </c>
      <c r="V20" s="193" t="str">
        <f t="shared" si="1"/>
        <v/>
      </c>
      <c r="W20" s="193" t="str">
        <f t="shared" si="1"/>
        <v/>
      </c>
      <c r="X20" s="193" t="str">
        <f t="shared" si="1"/>
        <v/>
      </c>
      <c r="Y20" s="193" t="str">
        <f t="shared" si="1"/>
        <v/>
      </c>
      <c r="Z20" s="193" t="str">
        <f t="shared" si="1"/>
        <v/>
      </c>
      <c r="AA20" s="193" t="str">
        <f t="shared" si="1"/>
        <v/>
      </c>
      <c r="AB20" s="193" t="str">
        <f t="shared" si="1"/>
        <v/>
      </c>
      <c r="AC20" s="193" t="str">
        <f t="shared" si="1"/>
        <v/>
      </c>
      <c r="AD20" s="193" t="str">
        <f t="shared" si="1"/>
        <v/>
      </c>
      <c r="AE20" s="194">
        <f>SUM(P20:AD20)</f>
        <v>0</v>
      </c>
      <c r="AF20" s="195">
        <f>ROUND(G20,2)</f>
        <v>0</v>
      </c>
      <c r="AG20" s="198" t="str">
        <f>IF((AF20)=AF5+AF6,"no adjustment needed",IF(ISBLANK(AF5),"no adjustment needed","adjustment needed"))</f>
        <v>no adjustment needed</v>
      </c>
    </row>
    <row r="21" spans="1:33" ht="19.5" customHeight="1" outlineLevel="1" x14ac:dyDescent="0.3">
      <c r="B21" s="497"/>
      <c r="C21" s="497"/>
      <c r="D21" s="499"/>
      <c r="E21" s="501"/>
      <c r="F21" s="503"/>
      <c r="G21" s="505"/>
      <c r="H21" s="507"/>
      <c r="I21" s="508"/>
      <c r="J21" s="509"/>
      <c r="K21" s="508"/>
      <c r="O21" s="100" t="s">
        <v>95</v>
      </c>
      <c r="P21" s="196">
        <f>IFERROR(IF(OR((P5+P6)=P20,P5=0),0,$P20-P5-P6),"")</f>
        <v>0</v>
      </c>
      <c r="Q21" s="196">
        <f>IFERROR(IF(OR((Q5+Q6)=Q20,Q5=0),0,$Q20-Q5-Q6),"")</f>
        <v>0</v>
      </c>
      <c r="R21" s="196">
        <f>IFERROR(IF(OR((R5+R6)=R20,R5=0),0,$R20-R5-R6),"")</f>
        <v>0</v>
      </c>
      <c r="S21" s="196">
        <f>IFERROR(IF(OR((S5+S6)=S20,S5=0),0,$S20-S5-S6),"")</f>
        <v>0</v>
      </c>
      <c r="T21" s="196">
        <f>IFERROR(IF(OR((T5+T6)=T20,T5=0),0,$T20-T5-T6),"")</f>
        <v>0</v>
      </c>
      <c r="U21" s="196">
        <f>IFERROR(IF(OR((U5+U6)=U20,U5=0),0,$U20-U5-U6),"")</f>
        <v>0</v>
      </c>
      <c r="V21" s="196">
        <f>IFERROR(IF(OR((V5+V6)=V20,V5=0),0,$V20-V5-V6),"")</f>
        <v>0</v>
      </c>
      <c r="W21" s="196">
        <f>IFERROR(IF(OR((W5+W6)=W20,W5=0),0,$W20-W5-W6),"")</f>
        <v>0</v>
      </c>
      <c r="X21" s="196">
        <f>IFERROR(IF(OR((X5+X6)=X20,X5=0),0,$X20-X5-X6),"")</f>
        <v>0</v>
      </c>
      <c r="Y21" s="196">
        <f>IFERROR(IF(OR((Y5+Y6)=Y20,Y5=0),0,$Y20-Y5-Y6),"")</f>
        <v>0</v>
      </c>
      <c r="Z21" s="196">
        <f>IFERROR(IF(OR((Z5+Z6)=Z20,Z5=0),0,$Z20-Z5-Z6),"")</f>
        <v>0</v>
      </c>
      <c r="AA21" s="196">
        <f>IFERROR(IF(OR((AA5+AA6)=AA20,AA5=0),0,$AA20-AA5-AA6),"")</f>
        <v>0</v>
      </c>
      <c r="AB21" s="196">
        <f>IFERROR(IF(OR((AB5+AB6)=AB20,AB5=0),0,$AB20-AB5-AB6),"")</f>
        <v>0</v>
      </c>
      <c r="AC21" s="196">
        <f>IFERROR(IF(OR((AC5+AC6)=AC20,AC5=0),0,$AC20-AC5-AC6),"")</f>
        <v>0</v>
      </c>
      <c r="AD21" s="196">
        <f t="shared" ref="AD21:AE21" si="2">IFERROR(IF(OR((AD5+AD6)=AD20,AD5=0),0,AD20-AD5-AD6),"")</f>
        <v>0</v>
      </c>
      <c r="AE21" s="194">
        <f t="shared" si="2"/>
        <v>0</v>
      </c>
      <c r="AF21" s="197">
        <f>IFERROR(IF(OR(ISBLANK(AF5),AF6&lt;&gt;""),0,IF(OR((AF5+AF6)=AF20,ISBLANK(AF5)),0,AF20-AF5-AF6)),"")</f>
        <v>0</v>
      </c>
      <c r="AG21" s="439" t="str">
        <f>IF(AND($AG$20="adjustment needed",AF21&lt;&gt;0),"Only copy this row in table above!","")</f>
        <v/>
      </c>
    </row>
    <row r="22" spans="1:33" ht="19.5" customHeight="1" outlineLevel="1" x14ac:dyDescent="0.3">
      <c r="B22" s="510" t="str">
        <f>'Basic project data'!A13</f>
        <v>P2</v>
      </c>
      <c r="C22" s="510">
        <f>'Basic project data'!D13</f>
        <v>45017</v>
      </c>
      <c r="D22" s="512">
        <f>'Basic project data'!E13</f>
        <v>45747</v>
      </c>
      <c r="E22" s="500">
        <f>IFERROR(SUMIF(B54:B5000,O22,G54:G5000),0)</f>
        <v>0</v>
      </c>
      <c r="F22" s="502">
        <f>SUMIF(B54:B5000,O22,J54:J5000)</f>
        <v>0</v>
      </c>
      <c r="G22" s="504">
        <f>IF($D$11="no",IF(SUMIF(C35:C48,B22,M35:M48)&lt;E22,SUMIF(C35:C48,B22,M35:M48),E22),IF(SUMIF(C35:C48,B22,M35:M48)&lt;F22,SUMIF(C35:C48,B22,M35:M48),F22))</f>
        <v>0</v>
      </c>
      <c r="H22" s="506">
        <f t="shared" ref="H22:H28" si="3">IF($D$11="no",IFERROR(-(E22-G22),0),IFERROR(-(F22-G22),0))</f>
        <v>0</v>
      </c>
      <c r="I22" s="508"/>
      <c r="J22" s="509"/>
      <c r="K22" s="508"/>
      <c r="O22" s="101" t="s">
        <v>29</v>
      </c>
      <c r="P22" s="193" t="str">
        <f>IFERROR(SUMIF($C$35:$C$48,$O22,$K$35:$K$48)*(SUMIF($B$54:$B$5000,$O22,P$54:P$5000)/$H$2)/(SUMIF($C$35:$C$48,$O22,$J$35:$J$48)),"")</f>
        <v/>
      </c>
      <c r="Q22" s="193" t="str">
        <f t="shared" si="1"/>
        <v/>
      </c>
      <c r="R22" s="193" t="str">
        <f t="shared" si="1"/>
        <v/>
      </c>
      <c r="S22" s="193" t="str">
        <f t="shared" si="1"/>
        <v/>
      </c>
      <c r="T22" s="193" t="str">
        <f t="shared" si="1"/>
        <v/>
      </c>
      <c r="U22" s="193" t="str">
        <f t="shared" si="1"/>
        <v/>
      </c>
      <c r="V22" s="193" t="str">
        <f t="shared" si="1"/>
        <v/>
      </c>
      <c r="W22" s="193" t="str">
        <f t="shared" si="1"/>
        <v/>
      </c>
      <c r="X22" s="193" t="str">
        <f t="shared" si="1"/>
        <v/>
      </c>
      <c r="Y22" s="193" t="str">
        <f t="shared" si="1"/>
        <v/>
      </c>
      <c r="Z22" s="193" t="str">
        <f t="shared" si="1"/>
        <v/>
      </c>
      <c r="AA22" s="193" t="str">
        <f t="shared" si="1"/>
        <v/>
      </c>
      <c r="AB22" s="193" t="str">
        <f t="shared" si="1"/>
        <v/>
      </c>
      <c r="AC22" s="193" t="str">
        <f t="shared" si="1"/>
        <v/>
      </c>
      <c r="AD22" s="193" t="str">
        <f t="shared" si="1"/>
        <v/>
      </c>
      <c r="AE22" s="194">
        <f>SUM(P22:AD22)</f>
        <v>0</v>
      </c>
      <c r="AF22" s="195">
        <f>ROUND(G22,2)</f>
        <v>0</v>
      </c>
      <c r="AG22" s="198" t="str">
        <f>IF((AF22)=AF7+AF8,"no adjustment needed",IF(ISBLANK(AF7),"no adjustment needed","adjustment needed"))</f>
        <v>no adjustment needed</v>
      </c>
    </row>
    <row r="23" spans="1:33" ht="19.5" customHeight="1" outlineLevel="1" x14ac:dyDescent="0.3">
      <c r="B23" s="511"/>
      <c r="C23" s="511"/>
      <c r="D23" s="513"/>
      <c r="E23" s="501"/>
      <c r="F23" s="503"/>
      <c r="G23" s="505"/>
      <c r="H23" s="507"/>
      <c r="I23" s="508"/>
      <c r="J23" s="509"/>
      <c r="K23" s="508"/>
      <c r="O23" s="102" t="s">
        <v>131</v>
      </c>
      <c r="P23" s="196">
        <f t="shared" ref="P23:AF23" si="4">IFERROR(IF(OR((P7+P8)=P22,P7=0),0,P22-P7-P8),"")</f>
        <v>0</v>
      </c>
      <c r="Q23" s="196">
        <f t="shared" si="4"/>
        <v>0</v>
      </c>
      <c r="R23" s="196">
        <f t="shared" si="4"/>
        <v>0</v>
      </c>
      <c r="S23" s="196">
        <f t="shared" si="4"/>
        <v>0</v>
      </c>
      <c r="T23" s="196">
        <f t="shared" si="4"/>
        <v>0</v>
      </c>
      <c r="U23" s="196">
        <f t="shared" si="4"/>
        <v>0</v>
      </c>
      <c r="V23" s="196">
        <f t="shared" si="4"/>
        <v>0</v>
      </c>
      <c r="W23" s="196">
        <f t="shared" si="4"/>
        <v>0</v>
      </c>
      <c r="X23" s="196">
        <f t="shared" si="4"/>
        <v>0</v>
      </c>
      <c r="Y23" s="196">
        <f t="shared" si="4"/>
        <v>0</v>
      </c>
      <c r="Z23" s="196">
        <f t="shared" si="4"/>
        <v>0</v>
      </c>
      <c r="AA23" s="196">
        <f t="shared" si="4"/>
        <v>0</v>
      </c>
      <c r="AB23" s="196">
        <f t="shared" si="4"/>
        <v>0</v>
      </c>
      <c r="AC23" s="196">
        <f t="shared" si="4"/>
        <v>0</v>
      </c>
      <c r="AD23" s="196">
        <f t="shared" si="4"/>
        <v>0</v>
      </c>
      <c r="AE23" s="194">
        <f t="shared" si="4"/>
        <v>0</v>
      </c>
      <c r="AF23" s="197">
        <f t="shared" si="4"/>
        <v>0</v>
      </c>
      <c r="AG23" s="439" t="str">
        <f>IF(AND($AG$22="adjustment needed",AF23&lt;&gt;0),"Only copy this row in table above!","")</f>
        <v/>
      </c>
    </row>
    <row r="24" spans="1:33" ht="19.5" customHeight="1" outlineLevel="1" x14ac:dyDescent="0.3">
      <c r="B24" s="514" t="str">
        <f>'Basic project data'!A14</f>
        <v>P3</v>
      </c>
      <c r="C24" s="514" t="str">
        <f>'Basic project data'!D14</f>
        <v/>
      </c>
      <c r="D24" s="516" t="str">
        <f>'Basic project data'!E14</f>
        <v/>
      </c>
      <c r="E24" s="500">
        <f>IFERROR(SUMIF(B54:B5000,O24,G54:G5000),0)</f>
        <v>0</v>
      </c>
      <c r="F24" s="502">
        <f>SUMIF(B54:B5000,O24,J54:J5000)</f>
        <v>0</v>
      </c>
      <c r="G24" s="504">
        <f>IF($D$11="no",IF(SUMIF(C35:C48,B24,M35:M48)&lt;E24,SUMIF(C35:C48,B24,M35:M48),E24),IF(SUMIF(C35:C48,B24,M35:M48)&lt;F24,SUMIF(C35:C48,B24,M35:M48),F24))</f>
        <v>0</v>
      </c>
      <c r="H24" s="506">
        <f t="shared" si="3"/>
        <v>0</v>
      </c>
      <c r="I24" s="508"/>
      <c r="J24" s="509"/>
      <c r="K24" s="508"/>
      <c r="O24" s="103" t="s">
        <v>30</v>
      </c>
      <c r="P24" s="193" t="str">
        <f>IFERROR(SUMIF($C$35:$C$48,$O24,$K$35:$K$48)*(SUMIF($B$54:$B$5000,$O24,P$54:P$5000)/$H$2)/(SUMIF($C$35:$C$48,$O24,$J$35:$J$48)),"")</f>
        <v/>
      </c>
      <c r="Q24" s="193" t="str">
        <f t="shared" si="1"/>
        <v/>
      </c>
      <c r="R24" s="193" t="str">
        <f t="shared" si="1"/>
        <v/>
      </c>
      <c r="S24" s="193" t="str">
        <f t="shared" si="1"/>
        <v/>
      </c>
      <c r="T24" s="193" t="str">
        <f t="shared" si="1"/>
        <v/>
      </c>
      <c r="U24" s="193" t="str">
        <f t="shared" si="1"/>
        <v/>
      </c>
      <c r="V24" s="193" t="str">
        <f t="shared" si="1"/>
        <v/>
      </c>
      <c r="W24" s="193" t="str">
        <f t="shared" si="1"/>
        <v/>
      </c>
      <c r="X24" s="193" t="str">
        <f t="shared" si="1"/>
        <v/>
      </c>
      <c r="Y24" s="193" t="str">
        <f t="shared" si="1"/>
        <v/>
      </c>
      <c r="Z24" s="193" t="str">
        <f t="shared" si="1"/>
        <v/>
      </c>
      <c r="AA24" s="193" t="str">
        <f t="shared" si="1"/>
        <v/>
      </c>
      <c r="AB24" s="193" t="str">
        <f t="shared" si="1"/>
        <v/>
      </c>
      <c r="AC24" s="193" t="str">
        <f t="shared" si="1"/>
        <v/>
      </c>
      <c r="AD24" s="193" t="str">
        <f t="shared" si="1"/>
        <v/>
      </c>
      <c r="AE24" s="194">
        <f>SUM(P24:AD24)</f>
        <v>0</v>
      </c>
      <c r="AF24" s="195">
        <f>ROUND(G24,2)</f>
        <v>0</v>
      </c>
      <c r="AG24" s="198" t="str">
        <f>IF((AF24)=AF9+AF10,"no adjustment needed",IF(ISBLANK(AF9),"no adjustment needed","adjustment needed"))</f>
        <v>no adjustment needed</v>
      </c>
    </row>
    <row r="25" spans="1:33" ht="19.5" customHeight="1" outlineLevel="1" x14ac:dyDescent="0.3">
      <c r="B25" s="515"/>
      <c r="C25" s="515"/>
      <c r="D25" s="517"/>
      <c r="E25" s="501"/>
      <c r="F25" s="503"/>
      <c r="G25" s="505"/>
      <c r="H25" s="507"/>
      <c r="I25" s="508"/>
      <c r="J25" s="509"/>
      <c r="K25" s="508"/>
      <c r="O25" s="104" t="s">
        <v>167</v>
      </c>
      <c r="P25" s="196">
        <f t="shared" ref="P25:AF25" si="5">IFERROR(IF(OR((P9+P10)=P24,P9=0),0,P24-P9-P10),"")</f>
        <v>0</v>
      </c>
      <c r="Q25" s="196">
        <f t="shared" si="5"/>
        <v>0</v>
      </c>
      <c r="R25" s="196">
        <f t="shared" si="5"/>
        <v>0</v>
      </c>
      <c r="S25" s="196">
        <f t="shared" si="5"/>
        <v>0</v>
      </c>
      <c r="T25" s="196">
        <f t="shared" si="5"/>
        <v>0</v>
      </c>
      <c r="U25" s="196">
        <f t="shared" si="5"/>
        <v>0</v>
      </c>
      <c r="V25" s="196">
        <f t="shared" si="5"/>
        <v>0</v>
      </c>
      <c r="W25" s="196">
        <f t="shared" si="5"/>
        <v>0</v>
      </c>
      <c r="X25" s="196">
        <f t="shared" si="5"/>
        <v>0</v>
      </c>
      <c r="Y25" s="196">
        <f t="shared" si="5"/>
        <v>0</v>
      </c>
      <c r="Z25" s="196">
        <f t="shared" si="5"/>
        <v>0</v>
      </c>
      <c r="AA25" s="196">
        <f t="shared" si="5"/>
        <v>0</v>
      </c>
      <c r="AB25" s="196">
        <f t="shared" si="5"/>
        <v>0</v>
      </c>
      <c r="AC25" s="196">
        <f t="shared" si="5"/>
        <v>0</v>
      </c>
      <c r="AD25" s="196">
        <f t="shared" si="5"/>
        <v>0</v>
      </c>
      <c r="AE25" s="194">
        <f t="shared" si="5"/>
        <v>0</v>
      </c>
      <c r="AF25" s="197">
        <f t="shared" si="5"/>
        <v>0</v>
      </c>
      <c r="AG25" s="439" t="str">
        <f>IF(AND($AG$24="adjustment needed",AF25&lt;&gt;0),"Only copy this row in table above!","")</f>
        <v/>
      </c>
    </row>
    <row r="26" spans="1:33" ht="19.5" customHeight="1" outlineLevel="1" x14ac:dyDescent="0.3">
      <c r="B26" s="518" t="str">
        <f>'Basic project data'!A15</f>
        <v>P4</v>
      </c>
      <c r="C26" s="518" t="str">
        <f>'Basic project data'!D15</f>
        <v/>
      </c>
      <c r="D26" s="520" t="str">
        <f>'Basic project data'!E15</f>
        <v/>
      </c>
      <c r="E26" s="500">
        <f>IFERROR(SUMIF(B54:B5000,O26,G54:G5000),0)</f>
        <v>0</v>
      </c>
      <c r="F26" s="502">
        <f>SUMIF(B54:B5000,O26,J54:J5000)</f>
        <v>0</v>
      </c>
      <c r="G26" s="504">
        <f>IF($D$11="no",IF(SUMIF(C35:C48,B26,M35:M48)&lt;E26,SUMIF(C35:C48,B26,M35:M48),E26),IF(SUMIF(C35:C48,B26,M35:M48)&lt;F26,SUMIF(C35:C48,B26,M35:M48),F26))</f>
        <v>0</v>
      </c>
      <c r="H26" s="506">
        <f t="shared" si="3"/>
        <v>0</v>
      </c>
      <c r="I26" s="508"/>
      <c r="J26" s="509"/>
      <c r="K26" s="508"/>
      <c r="O26" s="105" t="s">
        <v>31</v>
      </c>
      <c r="P26" s="193" t="str">
        <f>IFERROR(SUMIF($C$35:$C$48,$O26,$K$35:$K$48)*(SUMIF($B$54:$B$5000,$O26,P$54:P$5000)/$H$2)/(SUMIF($C$35:$C$48,$O26,$J$35:$J$48)),"")</f>
        <v/>
      </c>
      <c r="Q26" s="193" t="str">
        <f t="shared" si="1"/>
        <v/>
      </c>
      <c r="R26" s="193" t="str">
        <f t="shared" si="1"/>
        <v/>
      </c>
      <c r="S26" s="193" t="str">
        <f t="shared" si="1"/>
        <v/>
      </c>
      <c r="T26" s="193" t="str">
        <f t="shared" si="1"/>
        <v/>
      </c>
      <c r="U26" s="193" t="str">
        <f t="shared" si="1"/>
        <v/>
      </c>
      <c r="V26" s="193" t="str">
        <f t="shared" si="1"/>
        <v/>
      </c>
      <c r="W26" s="193" t="str">
        <f t="shared" si="1"/>
        <v/>
      </c>
      <c r="X26" s="193" t="str">
        <f t="shared" si="1"/>
        <v/>
      </c>
      <c r="Y26" s="193" t="str">
        <f t="shared" si="1"/>
        <v/>
      </c>
      <c r="Z26" s="193" t="str">
        <f t="shared" si="1"/>
        <v/>
      </c>
      <c r="AA26" s="193" t="str">
        <f t="shared" si="1"/>
        <v/>
      </c>
      <c r="AB26" s="193" t="str">
        <f t="shared" si="1"/>
        <v/>
      </c>
      <c r="AC26" s="193" t="str">
        <f t="shared" si="1"/>
        <v/>
      </c>
      <c r="AD26" s="193" t="str">
        <f t="shared" si="1"/>
        <v/>
      </c>
      <c r="AE26" s="194">
        <f>SUM(P26:AD26)</f>
        <v>0</v>
      </c>
      <c r="AF26" s="195">
        <f>ROUND(G26,2)</f>
        <v>0</v>
      </c>
      <c r="AG26" s="198" t="str">
        <f>IF((AF26)=AF11+AF12,"no adjustment needed",IF(ISBLANK(AF11),"no adjustment needed","adjustment needed"))</f>
        <v>no adjustment needed</v>
      </c>
    </row>
    <row r="27" spans="1:33" ht="19.5" customHeight="1" outlineLevel="1" x14ac:dyDescent="0.3">
      <c r="B27" s="519"/>
      <c r="C27" s="519"/>
      <c r="D27" s="521"/>
      <c r="E27" s="501"/>
      <c r="F27" s="503"/>
      <c r="G27" s="505"/>
      <c r="H27" s="507"/>
      <c r="I27" s="508"/>
      <c r="J27" s="509"/>
      <c r="K27" s="508"/>
      <c r="O27" s="105" t="s">
        <v>203</v>
      </c>
      <c r="P27" s="196">
        <f t="shared" ref="P27:AE27" si="6">IFERROR(IF(OR((P11+P12)=P26,P11=0),0,P26-P11-P12),"")</f>
        <v>0</v>
      </c>
      <c r="Q27" s="196">
        <f t="shared" si="6"/>
        <v>0</v>
      </c>
      <c r="R27" s="196">
        <f t="shared" si="6"/>
        <v>0</v>
      </c>
      <c r="S27" s="196">
        <f t="shared" si="6"/>
        <v>0</v>
      </c>
      <c r="T27" s="196">
        <f t="shared" si="6"/>
        <v>0</v>
      </c>
      <c r="U27" s="196">
        <f t="shared" si="6"/>
        <v>0</v>
      </c>
      <c r="V27" s="196">
        <f t="shared" si="6"/>
        <v>0</v>
      </c>
      <c r="W27" s="196">
        <f t="shared" si="6"/>
        <v>0</v>
      </c>
      <c r="X27" s="196">
        <f t="shared" si="6"/>
        <v>0</v>
      </c>
      <c r="Y27" s="196">
        <f t="shared" si="6"/>
        <v>0</v>
      </c>
      <c r="Z27" s="196">
        <f t="shared" si="6"/>
        <v>0</v>
      </c>
      <c r="AA27" s="196">
        <f t="shared" si="6"/>
        <v>0</v>
      </c>
      <c r="AB27" s="196">
        <f t="shared" si="6"/>
        <v>0</v>
      </c>
      <c r="AC27" s="196">
        <f t="shared" si="6"/>
        <v>0</v>
      </c>
      <c r="AD27" s="196">
        <f t="shared" si="6"/>
        <v>0</v>
      </c>
      <c r="AE27" s="194">
        <f t="shared" si="6"/>
        <v>0</v>
      </c>
      <c r="AF27" s="197">
        <f>IFERROR(IF(OR((AF11+AF13)=AF26,AF11=0),0,AF26-AF11-AF13),"")</f>
        <v>0</v>
      </c>
      <c r="AG27" s="441" t="str">
        <f>IF(AND($AG$26="adjustment needed",AF27&lt;&gt;0),"Only copy this row in table above!","")</f>
        <v/>
      </c>
    </row>
    <row r="28" spans="1:33" ht="19.5" customHeight="1" outlineLevel="1" x14ac:dyDescent="0.3">
      <c r="B28" s="522" t="str">
        <f>'Basic project data'!A16</f>
        <v>P5</v>
      </c>
      <c r="C28" s="522" t="str">
        <f>'Basic project data'!D16</f>
        <v/>
      </c>
      <c r="D28" s="524" t="str">
        <f>'Basic project data'!E16</f>
        <v/>
      </c>
      <c r="E28" s="500">
        <f>IFERROR(SUMIF(B54:B5000,O28,G54:G5000),0)</f>
        <v>0</v>
      </c>
      <c r="F28" s="502">
        <f>SUMIF(B54:B5000,O28,J54:J5000)</f>
        <v>0</v>
      </c>
      <c r="G28" s="504">
        <f>IF($D$11="no",IF(SUMIF(C35:C48,B28,M35:M48)&lt;E28,SUMIF(C35:C48,B28,M35:M48),E28),IF(SUMIF(C35:C48,B28,M35:M48)&lt;F28,SUMIF(C35:C48,B28,M35:M48),F28))</f>
        <v>0</v>
      </c>
      <c r="H28" s="506">
        <f t="shared" si="3"/>
        <v>0</v>
      </c>
      <c r="I28" s="508"/>
      <c r="J28" s="509"/>
      <c r="K28" s="508"/>
      <c r="O28" s="199" t="s">
        <v>32</v>
      </c>
      <c r="P28" s="193" t="str">
        <f>IFERROR(SUMIF($C$35:$C$48,$O28,$K$35:$K$48)*(SUMIF($B$54:$B$5000,$O28,P$54:P$5000)/$H$2)/(SUMIF($C$35:$C$48,$O28,$J$35:$J$48)),"")</f>
        <v/>
      </c>
      <c r="Q28" s="193" t="str">
        <f t="shared" si="1"/>
        <v/>
      </c>
      <c r="R28" s="193" t="str">
        <f t="shared" si="1"/>
        <v/>
      </c>
      <c r="S28" s="193" t="str">
        <f t="shared" si="1"/>
        <v/>
      </c>
      <c r="T28" s="193" t="str">
        <f t="shared" si="1"/>
        <v/>
      </c>
      <c r="U28" s="193" t="str">
        <f t="shared" si="1"/>
        <v/>
      </c>
      <c r="V28" s="193" t="str">
        <f t="shared" si="1"/>
        <v/>
      </c>
      <c r="W28" s="193" t="str">
        <f t="shared" si="1"/>
        <v/>
      </c>
      <c r="X28" s="193" t="str">
        <f t="shared" si="1"/>
        <v/>
      </c>
      <c r="Y28" s="193" t="str">
        <f t="shared" si="1"/>
        <v/>
      </c>
      <c r="Z28" s="193" t="str">
        <f t="shared" si="1"/>
        <v/>
      </c>
      <c r="AA28" s="193" t="str">
        <f t="shared" si="1"/>
        <v/>
      </c>
      <c r="AB28" s="193" t="str">
        <f t="shared" si="1"/>
        <v/>
      </c>
      <c r="AC28" s="193" t="str">
        <f t="shared" si="1"/>
        <v/>
      </c>
      <c r="AD28" s="193" t="str">
        <f t="shared" si="1"/>
        <v/>
      </c>
      <c r="AE28" s="194">
        <f>SUM(P28:AD28)</f>
        <v>0</v>
      </c>
      <c r="AF28" s="195">
        <f>ROUND(G28,2)</f>
        <v>0</v>
      </c>
      <c r="AG28" s="442"/>
    </row>
    <row r="29" spans="1:33" ht="19.5" customHeight="1" outlineLevel="1" x14ac:dyDescent="0.3">
      <c r="B29" s="523"/>
      <c r="C29" s="523"/>
      <c r="D29" s="525"/>
      <c r="E29" s="526"/>
      <c r="F29" s="503"/>
      <c r="G29" s="505"/>
      <c r="H29" s="507"/>
      <c r="I29" s="508"/>
      <c r="J29" s="509"/>
      <c r="K29" s="508"/>
      <c r="O29" s="200"/>
      <c r="P29" s="179"/>
      <c r="Q29" s="179"/>
      <c r="R29" s="179"/>
      <c r="S29" s="179"/>
      <c r="T29" s="179"/>
      <c r="U29" s="179"/>
      <c r="V29" s="179"/>
      <c r="W29" s="179"/>
      <c r="X29" s="179"/>
      <c r="Y29" s="179"/>
      <c r="Z29" s="179"/>
      <c r="AA29" s="179"/>
      <c r="AB29" s="179"/>
      <c r="AC29" s="179"/>
      <c r="AD29" s="179"/>
      <c r="AE29" s="201"/>
      <c r="AF29" s="202"/>
    </row>
    <row r="30" spans="1:33" ht="15" customHeight="1" outlineLevel="1" x14ac:dyDescent="0.25">
      <c r="B30" s="527" t="s">
        <v>56</v>
      </c>
      <c r="C30" s="528"/>
      <c r="D30" s="528"/>
      <c r="E30" s="203">
        <f>SUM(E20:E29)</f>
        <v>0</v>
      </c>
      <c r="F30" s="204">
        <f>SUM(F20:F29)</f>
        <v>0</v>
      </c>
      <c r="G30" s="205">
        <f>SUM(G20:G29)</f>
        <v>0</v>
      </c>
      <c r="H30" s="206">
        <f>SUM(H20:H28)</f>
        <v>0</v>
      </c>
      <c r="I30" s="207"/>
      <c r="J30" s="208"/>
      <c r="K30" s="209"/>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0"/>
      <c r="B31" s="210"/>
      <c r="C31" s="210"/>
      <c r="D31" s="210"/>
      <c r="E31" s="211"/>
      <c r="F31" s="212"/>
      <c r="G31" s="213"/>
      <c r="H31" s="181"/>
      <c r="K31" s="214"/>
      <c r="O31" s="177"/>
      <c r="P31" s="177"/>
      <c r="Q31" s="177"/>
      <c r="R31" s="177"/>
      <c r="S31" s="177"/>
      <c r="T31" s="177"/>
      <c r="U31" s="177"/>
      <c r="V31" s="177"/>
      <c r="W31" s="177"/>
      <c r="X31" s="177"/>
      <c r="Y31" s="177"/>
      <c r="Z31" s="177"/>
      <c r="AA31" s="177"/>
      <c r="AB31" s="177"/>
      <c r="AC31" s="177"/>
      <c r="AD31" s="177"/>
      <c r="AE31" s="177"/>
      <c r="AF31" s="177"/>
    </row>
    <row r="32" spans="1:33" ht="49.5" customHeight="1" x14ac:dyDescent="0.5">
      <c r="B32" s="529" t="str">
        <f>INDEX(languages!B10:C10,1,MATCH('Liesmich Readme'!$A$5,languages!$B$2:$C$2,0))</f>
        <v>3. Daily-rate &amp; capping per calendar year</v>
      </c>
      <c r="C32" s="529"/>
      <c r="D32" s="529"/>
      <c r="E32" s="529"/>
      <c r="F32" s="529"/>
      <c r="G32" s="529"/>
      <c r="H32" s="529"/>
      <c r="I32" s="529"/>
      <c r="J32" s="215"/>
      <c r="L32" s="216"/>
      <c r="M32" s="216"/>
    </row>
    <row r="33" spans="2:25" ht="16.5" customHeight="1" x14ac:dyDescent="0.25">
      <c r="D33" s="490" t="s">
        <v>288</v>
      </c>
      <c r="E33" s="530"/>
      <c r="F33" s="491"/>
      <c r="G33" s="490" t="s">
        <v>292</v>
      </c>
      <c r="H33" s="491"/>
      <c r="I33" s="531" t="s">
        <v>293</v>
      </c>
      <c r="J33" s="532"/>
      <c r="K33" s="532"/>
      <c r="L33" s="533"/>
    </row>
    <row r="34" spans="2:25" ht="90.75" customHeight="1" x14ac:dyDescent="0.25">
      <c r="B34" s="68" t="s">
        <v>294</v>
      </c>
      <c r="C34" s="217" t="s">
        <v>295</v>
      </c>
      <c r="D34" s="189" t="s">
        <v>296</v>
      </c>
      <c r="E34" s="218" t="s">
        <v>297</v>
      </c>
      <c r="F34" s="190" t="s">
        <v>298</v>
      </c>
      <c r="G34" s="219" t="s">
        <v>299</v>
      </c>
      <c r="H34" s="190" t="s">
        <v>297</v>
      </c>
      <c r="I34" s="217" t="s">
        <v>300</v>
      </c>
      <c r="J34" s="220" t="s">
        <v>301</v>
      </c>
      <c r="K34" s="221" t="str">
        <f>IF($D$11="no","Day-equivalents to be reported after ceiling and capping to total project (rounded)","Day-equivalents to be reported after ceiling and capping to EU project (rounded)")</f>
        <v>Day-equivalents to be reported after ceiling and capping to EU project (rounded)</v>
      </c>
      <c r="L34" s="222" t="s">
        <v>302</v>
      </c>
      <c r="M34" s="223" t="s">
        <v>303</v>
      </c>
      <c r="N34" s="224"/>
      <c r="O34" s="186"/>
      <c r="Q34" s="186"/>
      <c r="W34" s="225"/>
      <c r="X34" s="224"/>
      <c r="Y34" s="224"/>
    </row>
    <row r="35" spans="2:25" ht="15" customHeight="1" outlineLevel="1" x14ac:dyDescent="0.25">
      <c r="B35" s="534">
        <f>IF('Basic project data'!C5=0,0,DATE(YEAR('Basic project data'!C5),1,1))</f>
        <v>44562</v>
      </c>
      <c r="C35" s="226" t="str">
        <f>IFERROR(INDEX(B54:B65,MATCH("P*",B54:B65,0)),"")</f>
        <v>P1</v>
      </c>
      <c r="D35" s="227">
        <f>IF($C35="","",SUMIF(B54:B65,C35,G54:G65))</f>
        <v>0</v>
      </c>
      <c r="E35" s="228">
        <f>MROUND(SUMIF(B54:B65,C35,F54:F65),0.5)</f>
        <v>0</v>
      </c>
      <c r="F35" s="229">
        <f t="shared" ref="F35:F48" si="7">IF(C35="","",IFERROR(D35/E35,0))</f>
        <v>0</v>
      </c>
      <c r="G35" s="227">
        <f>IF($B35="","",SUMIF(B54:B65,C35,J54:J65))</f>
        <v>0</v>
      </c>
      <c r="H35" s="230">
        <f>MROUND(SUMIF(B54:B65,C35,I54:I65),0.5)</f>
        <v>0</v>
      </c>
      <c r="I35" s="231">
        <f t="shared" ref="I35:I48" si="8">IF(C35="",0,IF($D$11="no",E35,H35))</f>
        <v>0</v>
      </c>
      <c r="J35" s="232">
        <f>IFERROR(SUMIF($B54:$B65,$C35,$AE54:$AE65)/$H$2,0)</f>
        <v>0</v>
      </c>
      <c r="K35" s="233">
        <f t="shared" ref="K35:K48" si="9">IFERROR(IF(C35="",0,(IF(I35&lt;J35,MROUND(I35,0.5),MROUND(J35,0.5)))),"")</f>
        <v>0</v>
      </c>
      <c r="L35" s="234">
        <f t="shared" ref="L35:L48" si="10">-IFERROR(I35-J35,"")</f>
        <v>0</v>
      </c>
      <c r="M35" s="235">
        <f t="shared" ref="M35:M48" si="11">IFERROR(IF($D$11="no",IF(F35*K35&gt;D35,D35,F35*K35),IF(F35*K35&gt;G35,G35,K35*F35)),"")</f>
        <v>0</v>
      </c>
      <c r="N35" s="236"/>
      <c r="O35" s="236"/>
      <c r="Q35" s="237"/>
      <c r="W35" s="179"/>
      <c r="X35" s="179"/>
      <c r="Y35" s="238"/>
    </row>
    <row r="36" spans="2:25" ht="15" customHeight="1" outlineLevel="1" x14ac:dyDescent="0.25">
      <c r="B36" s="535"/>
      <c r="C36" s="239" t="str">
        <f>IF(IFERROR(INDEX(B54:B65,MATCH("P*",B54:B65,-1)),"")=C35,"",IFERROR(INDEX(B54:B65,MATCH("P*",B54:B65,-1)),""))</f>
        <v/>
      </c>
      <c r="D36" s="240">
        <f>IF($C35="","",SUMIF(B54:B65,C36,G54:G65))</f>
        <v>0</v>
      </c>
      <c r="E36" s="241">
        <f>MROUND(SUMIF(B54:B65,C36,F54:F65),0.5)</f>
        <v>0</v>
      </c>
      <c r="F36" s="242" t="str">
        <f t="shared" si="7"/>
        <v/>
      </c>
      <c r="G36" s="240">
        <f>IF($B35="","",SUMIF(B54:B65,C36,J54:J65))</f>
        <v>0</v>
      </c>
      <c r="H36" s="243">
        <f>MROUND(SUMIF(B54:B65,C36,I54:I65),0.5)</f>
        <v>0</v>
      </c>
      <c r="I36" s="244">
        <f t="shared" si="8"/>
        <v>0</v>
      </c>
      <c r="J36" s="245">
        <f>IFERROR(SUMIF($B54:$B65,$C36,$AE54:$AE65)/$H$2,0)</f>
        <v>0</v>
      </c>
      <c r="K36" s="246">
        <f t="shared" si="9"/>
        <v>0</v>
      </c>
      <c r="L36" s="247">
        <f t="shared" si="10"/>
        <v>0</v>
      </c>
      <c r="M36" s="248" t="str">
        <f t="shared" si="11"/>
        <v/>
      </c>
      <c r="N36" s="236"/>
      <c r="O36" s="236"/>
      <c r="Q36" s="237"/>
      <c r="W36" s="179"/>
      <c r="X36" s="179"/>
      <c r="Y36" s="238"/>
    </row>
    <row r="37" spans="2:25" ht="18.75" outlineLevel="1" x14ac:dyDescent="0.25">
      <c r="B37" s="534">
        <f>IFERROR(IF(EDATE(B35,12)&lt;=(DATE(YEAR('Basic project data'!$C$6),1,1)),EDATE(B35,12),""),"")</f>
        <v>44927</v>
      </c>
      <c r="C37" s="226" t="str">
        <f>IFERROR(INDEX(B69:B80,MATCH("P*",B69:B80,0)),"")</f>
        <v>P1</v>
      </c>
      <c r="D37" s="227">
        <f>IF($C37="","",SUMIF(B69:B80,C37,G69:G80))</f>
        <v>0</v>
      </c>
      <c r="E37" s="228">
        <f>MROUND(SUMIF(B69:B80,C37,F69:F80),0.5)</f>
        <v>0</v>
      </c>
      <c r="F37" s="229">
        <f t="shared" si="7"/>
        <v>0</v>
      </c>
      <c r="G37" s="227">
        <f>IF($B35="","",SUMIF(B69:B80,C37,J69:J80))</f>
        <v>0</v>
      </c>
      <c r="H37" s="230">
        <f>MROUND(SUMIF(B69:B80,C37,I69:I80),0.5)</f>
        <v>0</v>
      </c>
      <c r="I37" s="231">
        <f t="shared" si="8"/>
        <v>0</v>
      </c>
      <c r="J37" s="232">
        <f>IFERROR(SUMIF($B69:$B80,$C37,$AE69:$AE80)/$H$2,0)</f>
        <v>0</v>
      </c>
      <c r="K37" s="233">
        <f t="shared" si="9"/>
        <v>0</v>
      </c>
      <c r="L37" s="234">
        <f t="shared" si="10"/>
        <v>0</v>
      </c>
      <c r="M37" s="235">
        <f t="shared" si="11"/>
        <v>0</v>
      </c>
      <c r="N37" s="236"/>
      <c r="O37" s="236"/>
      <c r="Q37" s="237"/>
      <c r="W37" s="179"/>
      <c r="X37" s="179"/>
      <c r="Y37" s="238"/>
    </row>
    <row r="38" spans="2:25" ht="18.75" outlineLevel="1" x14ac:dyDescent="0.25">
      <c r="B38" s="535"/>
      <c r="C38" s="239" t="str">
        <f>IF(IFERROR(INDEX(B69:B80,MATCH("P*",B69:B80,-1)),"")=C37,"",IFERROR(INDEX(B69:B80,MATCH("P*",B69:B80,-1)),""))</f>
        <v>P2</v>
      </c>
      <c r="D38" s="240">
        <f>IF($C37="","",SUMIF(B69:B80,C38,G69:G80))</f>
        <v>0</v>
      </c>
      <c r="E38" s="241">
        <f>MROUND(SUMIF(B69:B80,C38,F69:F80),0.5)</f>
        <v>0</v>
      </c>
      <c r="F38" s="242">
        <f t="shared" si="7"/>
        <v>0</v>
      </c>
      <c r="G38" s="240">
        <f>IF($B35="","",SUMIF(B69:B80,C38,J69:J80))</f>
        <v>0</v>
      </c>
      <c r="H38" s="243">
        <f>MROUND(SUMIF(B69:B80,C38,I69:I80),0.5)</f>
        <v>0</v>
      </c>
      <c r="I38" s="244">
        <f t="shared" si="8"/>
        <v>0</v>
      </c>
      <c r="J38" s="245">
        <f>IFERROR(SUMIF($B69:$B80,$C38,$AE69:$AE80)/$H$2,0)</f>
        <v>0</v>
      </c>
      <c r="K38" s="246">
        <f t="shared" si="9"/>
        <v>0</v>
      </c>
      <c r="L38" s="247">
        <f t="shared" si="10"/>
        <v>0</v>
      </c>
      <c r="M38" s="248">
        <f t="shared" si="11"/>
        <v>0</v>
      </c>
      <c r="N38" s="236"/>
      <c r="O38" s="236"/>
      <c r="Q38" s="237"/>
      <c r="W38" s="179"/>
      <c r="X38" s="179"/>
      <c r="Y38" s="238"/>
    </row>
    <row r="39" spans="2:25" ht="18.75" outlineLevel="1" x14ac:dyDescent="0.25">
      <c r="B39" s="534">
        <f>IFERROR(IF(EDATE(B37,12)&lt;=(DATE(YEAR('Basic project data'!$C$6),1,1)),EDATE(B37,12),""),"")</f>
        <v>45292</v>
      </c>
      <c r="C39" s="226" t="str">
        <f>IFERROR(INDEX(B84:B95,MATCH("P*",B84:B95,0)),"")</f>
        <v>P2</v>
      </c>
      <c r="D39" s="227">
        <f>IF($C39="","",SUMIF(B84:B95,C39,G84:G95))</f>
        <v>0</v>
      </c>
      <c r="E39" s="228">
        <f>MROUND(SUMIF(B84:B95,C39,F84:F95),0.5)</f>
        <v>0</v>
      </c>
      <c r="F39" s="229">
        <f t="shared" si="7"/>
        <v>0</v>
      </c>
      <c r="G39" s="227">
        <f>IF($B35="","",SUMIF(B84:B95,C39,J84:J95))</f>
        <v>0</v>
      </c>
      <c r="H39" s="230">
        <f>MROUND(SUMIF(B84:B95,C39,I84:I95),0.5)</f>
        <v>0</v>
      </c>
      <c r="I39" s="231">
        <f t="shared" si="8"/>
        <v>0</v>
      </c>
      <c r="J39" s="232">
        <f>IFERROR(SUMIF($B84:$B95,$C39,$AE84:$AE95)/$H$2,0)</f>
        <v>0</v>
      </c>
      <c r="K39" s="233">
        <f t="shared" si="9"/>
        <v>0</v>
      </c>
      <c r="L39" s="234">
        <f t="shared" si="10"/>
        <v>0</v>
      </c>
      <c r="M39" s="235">
        <f t="shared" si="11"/>
        <v>0</v>
      </c>
      <c r="N39" s="236"/>
      <c r="O39" s="236"/>
      <c r="Q39" s="237"/>
      <c r="W39" s="179"/>
      <c r="X39" s="179"/>
      <c r="Y39" s="238"/>
    </row>
    <row r="40" spans="2:25" ht="18.75" outlineLevel="1" x14ac:dyDescent="0.25">
      <c r="B40" s="535"/>
      <c r="C40" s="239" t="str">
        <f>IF(IFERROR(INDEX(B84:B95,MATCH("P*",B84:B95,-1)),"")=C39,"",IFERROR(INDEX(B84:B95,MATCH("P*",B84:B95,-1)),""))</f>
        <v/>
      </c>
      <c r="D40" s="240">
        <f>IF($C39="","",SUMIF(B84:B95,C40,G84:G95))</f>
        <v>0</v>
      </c>
      <c r="E40" s="241">
        <f>MROUND(SUMIF(B84:B95,C40,F84:F95),0.5)</f>
        <v>0</v>
      </c>
      <c r="F40" s="242" t="str">
        <f t="shared" si="7"/>
        <v/>
      </c>
      <c r="G40" s="240">
        <f>IF($B35="","",SUMIF(B84:B95,C40,J84:J95))</f>
        <v>0</v>
      </c>
      <c r="H40" s="243">
        <f>MROUND(SUMIF(B84:B95,C40,I84:I95),0.5)</f>
        <v>0</v>
      </c>
      <c r="I40" s="244">
        <f t="shared" si="8"/>
        <v>0</v>
      </c>
      <c r="J40" s="245">
        <f>IFERROR(SUMIF($B84:$B95,$C40,$AE84:$AE95)/$H$2,0)</f>
        <v>0</v>
      </c>
      <c r="K40" s="246">
        <f t="shared" si="9"/>
        <v>0</v>
      </c>
      <c r="L40" s="247">
        <f t="shared" si="10"/>
        <v>0</v>
      </c>
      <c r="M40" s="248" t="str">
        <f t="shared" si="11"/>
        <v/>
      </c>
      <c r="N40" s="236"/>
      <c r="O40" s="236"/>
      <c r="Q40" s="237"/>
      <c r="W40" s="179"/>
      <c r="X40" s="179"/>
      <c r="Y40" s="238"/>
    </row>
    <row r="41" spans="2:25" ht="18.75" outlineLevel="1" x14ac:dyDescent="0.25">
      <c r="B41" s="534">
        <f>IFERROR(IF(EDATE(B39,12)&lt;=(DATE(YEAR('Basic project data'!$C$6),1,1)),EDATE(B39,12),""),"")</f>
        <v>45658</v>
      </c>
      <c r="C41" s="226" t="str">
        <f>IFERROR(INDEX(B99:B110,MATCH("P*",B99:B110,0)),"")</f>
        <v>P2</v>
      </c>
      <c r="D41" s="227">
        <f>IF($C41="","",SUMIF(B99:B110,C41,G99:G110))</f>
        <v>0</v>
      </c>
      <c r="E41" s="228">
        <f>MROUND(SUMIF(B99:B110,C41,F99:F110),0.5)</f>
        <v>0</v>
      </c>
      <c r="F41" s="229">
        <f t="shared" si="7"/>
        <v>0</v>
      </c>
      <c r="G41" s="227">
        <f>IF($B35="","",SUMIF(B99:B110,C41,J99:J110))</f>
        <v>0</v>
      </c>
      <c r="H41" s="230">
        <f>MROUND(SUMIF(B99:B110,C41,I99:I110),0.5)</f>
        <v>0</v>
      </c>
      <c r="I41" s="231">
        <f t="shared" si="8"/>
        <v>0</v>
      </c>
      <c r="J41" s="232">
        <f>IFERROR(SUMIF($B99:$B110,$C41,$AE99:$AE110)/$H$2,0)</f>
        <v>0</v>
      </c>
      <c r="K41" s="233">
        <f t="shared" si="9"/>
        <v>0</v>
      </c>
      <c r="L41" s="234">
        <f t="shared" si="10"/>
        <v>0</v>
      </c>
      <c r="M41" s="235">
        <f t="shared" si="11"/>
        <v>0</v>
      </c>
      <c r="N41" s="236"/>
      <c r="O41" s="236"/>
      <c r="Q41" s="237"/>
      <c r="W41" s="179"/>
      <c r="X41" s="179"/>
      <c r="Y41" s="238"/>
    </row>
    <row r="42" spans="2:25" ht="18.75" outlineLevel="1" x14ac:dyDescent="0.25">
      <c r="B42" s="535"/>
      <c r="C42" s="239" t="str">
        <f>IF(IFERROR(INDEX(B99:B110,MATCH("P*",B99:B110,-1)),"")=C41,"",IFERROR(INDEX(B99:B110,MATCH("P*",B99:B110,-1)),""))</f>
        <v/>
      </c>
      <c r="D42" s="240">
        <f>IF($C41="","",SUMIF(B99:B110,C42,G99:G110))</f>
        <v>0</v>
      </c>
      <c r="E42" s="241">
        <f>MROUND(SUMIF(B99:B110,C42,F99:F110),0.5)</f>
        <v>0</v>
      </c>
      <c r="F42" s="242" t="str">
        <f t="shared" si="7"/>
        <v/>
      </c>
      <c r="G42" s="240">
        <f>IF($B35="","",SUMIF(B99:B110,C42,J99:J110))</f>
        <v>0</v>
      </c>
      <c r="H42" s="243">
        <f>MROUND(SUMIF(B99:B110,C42,I99:I110),0.5)</f>
        <v>0</v>
      </c>
      <c r="I42" s="244">
        <f t="shared" si="8"/>
        <v>0</v>
      </c>
      <c r="J42" s="245">
        <f>IFERROR(SUMIF($B99:$B110,$C42,$AE99:$AE110)/$H$2,0)</f>
        <v>0</v>
      </c>
      <c r="K42" s="246">
        <f t="shared" si="9"/>
        <v>0</v>
      </c>
      <c r="L42" s="247">
        <f t="shared" si="10"/>
        <v>0</v>
      </c>
      <c r="M42" s="248" t="str">
        <f t="shared" si="11"/>
        <v/>
      </c>
      <c r="N42" s="236"/>
      <c r="O42" s="236"/>
      <c r="Q42" s="237"/>
      <c r="W42" s="179"/>
      <c r="X42" s="179"/>
      <c r="Y42" s="238"/>
    </row>
    <row r="43" spans="2:25" ht="18.75" outlineLevel="1" x14ac:dyDescent="0.25">
      <c r="B43" s="534" t="str">
        <f>IFERROR(IF(EDATE(B41,12)&lt;=(DATE(YEAR('Basic project data'!$C$6),1,1)),EDATE(B41,12),""),"")</f>
        <v/>
      </c>
      <c r="C43" s="226" t="str">
        <f>IFERROR(INDEX(B114:B125,MATCH("P*",B114:B125,0)),"")</f>
        <v/>
      </c>
      <c r="D43" s="227" t="str">
        <f>IF($C43="","",SUMIF(B114:B125,C43,G114:G125))</f>
        <v/>
      </c>
      <c r="E43" s="228">
        <f>MROUND(SUMIF(B114:B125,C43,F114:F125),0.5)</f>
        <v>0</v>
      </c>
      <c r="F43" s="229" t="str">
        <f t="shared" si="7"/>
        <v/>
      </c>
      <c r="G43" s="227">
        <f>IF($B35="","",SUMIF(B114:B125,C43,J114:J125))</f>
        <v>0</v>
      </c>
      <c r="H43" s="230">
        <f>MROUND(SUMIF(B114:B125,C43,I114:I125),0.5)</f>
        <v>0</v>
      </c>
      <c r="I43" s="231">
        <f t="shared" si="8"/>
        <v>0</v>
      </c>
      <c r="J43" s="232">
        <f>IFERROR(SUMIF($B114:$B125,$C43,$AE114:$AE125)/$H$2,0)</f>
        <v>0</v>
      </c>
      <c r="K43" s="233">
        <f t="shared" si="9"/>
        <v>0</v>
      </c>
      <c r="L43" s="234">
        <f t="shared" si="10"/>
        <v>0</v>
      </c>
      <c r="M43" s="235" t="str">
        <f t="shared" si="11"/>
        <v/>
      </c>
      <c r="N43" s="236"/>
      <c r="O43" s="236"/>
      <c r="Q43" s="237"/>
      <c r="W43" s="179"/>
      <c r="X43" s="179"/>
      <c r="Y43" s="238"/>
    </row>
    <row r="44" spans="2:25" ht="18.75" outlineLevel="1" x14ac:dyDescent="0.25">
      <c r="B44" s="535"/>
      <c r="C44" s="239" t="str">
        <f>IF(IFERROR(INDEX(B114:B125,MATCH("P*",B114:B125,-1)),"")=C43,"",IFERROR(INDEX(B114:B125,MATCH("P*",B114:B125,-1)),""))</f>
        <v/>
      </c>
      <c r="D44" s="240" t="str">
        <f>IF($C43="","",SUMIF(B114:B125,C44,G114:G125))</f>
        <v/>
      </c>
      <c r="E44" s="241">
        <f>MROUND(SUMIF(B114:B125,C44,F114:F125),0.5)</f>
        <v>0</v>
      </c>
      <c r="F44" s="242" t="str">
        <f t="shared" si="7"/>
        <v/>
      </c>
      <c r="G44" s="240">
        <f>IF($B35="","",SUMIF(B114:B125,C44,J114:J125))</f>
        <v>0</v>
      </c>
      <c r="H44" s="243">
        <f>MROUND(SUMIF(B114:B125,C44,I114:I125),0.5)</f>
        <v>0</v>
      </c>
      <c r="I44" s="244">
        <f t="shared" si="8"/>
        <v>0</v>
      </c>
      <c r="J44" s="245">
        <f>IFERROR(SUMIF($B114:$B125,$C44,$AE114:$AE125)/$H$2,0)</f>
        <v>0</v>
      </c>
      <c r="K44" s="246">
        <f t="shared" si="9"/>
        <v>0</v>
      </c>
      <c r="L44" s="247">
        <f t="shared" si="10"/>
        <v>0</v>
      </c>
      <c r="M44" s="248" t="str">
        <f t="shared" si="11"/>
        <v/>
      </c>
      <c r="N44" s="236"/>
      <c r="O44" s="236"/>
      <c r="Q44" s="237"/>
      <c r="W44" s="179"/>
      <c r="X44" s="179"/>
      <c r="Y44" s="238"/>
    </row>
    <row r="45" spans="2:25" ht="18.75" outlineLevel="1" x14ac:dyDescent="0.25">
      <c r="B45" s="534" t="str">
        <f>IFERROR(IF(EDATE(B43,12)&lt;=(DATE(YEAR('Basic project data'!$C$6),1,1)),EDATE(B43,12),""),"")</f>
        <v/>
      </c>
      <c r="C45" s="226" t="str">
        <f>IFERROR(INDEX(B129:B140,MATCH("P*",B129:B140,0)),"")</f>
        <v/>
      </c>
      <c r="D45" s="227" t="str">
        <f>IF($C45="","",SUMIF(B129:B140,C45,G129:G140))</f>
        <v/>
      </c>
      <c r="E45" s="228">
        <f>MROUND(SUMIF(B129:B140,C45,F129:F140),0.5)</f>
        <v>0</v>
      </c>
      <c r="F45" s="229" t="str">
        <f t="shared" si="7"/>
        <v/>
      </c>
      <c r="G45" s="227">
        <f>IF($B35="","",SUMIF(B129:B140,C45,J129:J140))</f>
        <v>0</v>
      </c>
      <c r="H45" s="230">
        <f>MROUND(SUMIF(B129:B140,C45,I129:I140),0.5)</f>
        <v>0</v>
      </c>
      <c r="I45" s="231">
        <f t="shared" si="8"/>
        <v>0</v>
      </c>
      <c r="J45" s="232">
        <f>IFERROR(SUMIF($B129:$B140,$C45,$AE129:$AE140)/$H$2,0)</f>
        <v>0</v>
      </c>
      <c r="K45" s="233">
        <f t="shared" si="9"/>
        <v>0</v>
      </c>
      <c r="L45" s="234">
        <f t="shared" si="10"/>
        <v>0</v>
      </c>
      <c r="M45" s="235" t="str">
        <f t="shared" si="11"/>
        <v/>
      </c>
      <c r="N45" s="236"/>
      <c r="O45" s="236"/>
      <c r="Q45" s="237"/>
      <c r="W45" s="179"/>
      <c r="X45" s="179"/>
      <c r="Y45" s="238"/>
    </row>
    <row r="46" spans="2:25" ht="18.75" outlineLevel="1" x14ac:dyDescent="0.25">
      <c r="B46" s="535"/>
      <c r="C46" s="239" t="str">
        <f>IF(IFERROR(INDEX(B129:B140,MATCH("P*",B129:B140,-1)),"")=C45,"",IFERROR(INDEX(B129:B140,MATCH("P*",B129:B140,-1)),""))</f>
        <v/>
      </c>
      <c r="D46" s="240" t="str">
        <f>IF($C45="","",SUMIF(B129:B140,C46,G129:G140))</f>
        <v/>
      </c>
      <c r="E46" s="241">
        <f>MROUND(SUMIF(B129:B140,C46,F129:F140),0.5)</f>
        <v>0</v>
      </c>
      <c r="F46" s="242" t="str">
        <f t="shared" si="7"/>
        <v/>
      </c>
      <c r="G46" s="240">
        <f>IF($B35="","",SUMIF(B129:B140,C46,J129:J140))</f>
        <v>0</v>
      </c>
      <c r="H46" s="243">
        <f>MROUND(SUMIF(B129:B140,C46,I129:I140),0.5)</f>
        <v>0</v>
      </c>
      <c r="I46" s="244">
        <f t="shared" si="8"/>
        <v>0</v>
      </c>
      <c r="J46" s="245">
        <f>IFERROR(SUMIF($B129:$B140,$C46,$AE129:$AE140)/$H$2,0)</f>
        <v>0</v>
      </c>
      <c r="K46" s="246">
        <f t="shared" si="9"/>
        <v>0</v>
      </c>
      <c r="L46" s="247">
        <f t="shared" si="10"/>
        <v>0</v>
      </c>
      <c r="M46" s="248" t="str">
        <f t="shared" si="11"/>
        <v/>
      </c>
      <c r="N46" s="236"/>
      <c r="O46" s="236"/>
      <c r="Q46" s="237"/>
      <c r="W46" s="179"/>
      <c r="X46" s="179"/>
      <c r="Y46" s="238"/>
    </row>
    <row r="47" spans="2:25" ht="18.75" outlineLevel="1" x14ac:dyDescent="0.25">
      <c r="B47" s="534" t="str">
        <f>IFERROR(IF(EDATE(B45,12)&lt;=(DATE(YEAR('Basic project data'!$C$6),1,1)),EDATE(B45,12),""),"")</f>
        <v/>
      </c>
      <c r="C47" s="226" t="str">
        <f>IFERROR(INDEX(B144:B155,MATCH("P*",B144:B155,0)),"")</f>
        <v/>
      </c>
      <c r="D47" s="227" t="str">
        <f>IF($C47="","",SUMIF(B144:B155,C47,G144:G155))</f>
        <v/>
      </c>
      <c r="E47" s="228">
        <f>MROUND(SUMIF(B144:B155,C47,F144:F155),0.5)</f>
        <v>0</v>
      </c>
      <c r="F47" s="229" t="str">
        <f t="shared" si="7"/>
        <v/>
      </c>
      <c r="G47" s="227">
        <f>IF($B35="","",SUMIF(B144:B155,C47,J144:J155))</f>
        <v>0</v>
      </c>
      <c r="H47" s="230">
        <f>MROUND(SUMIF(B144:B155,C47,I144:I155),0.5)</f>
        <v>0</v>
      </c>
      <c r="I47" s="231">
        <f t="shared" si="8"/>
        <v>0</v>
      </c>
      <c r="J47" s="232">
        <f>IFERROR(SUMIF($B144:$B155,$C47,$AE144:$AE155)/$H$2,0)</f>
        <v>0</v>
      </c>
      <c r="K47" s="233">
        <f t="shared" si="9"/>
        <v>0</v>
      </c>
      <c r="L47" s="234">
        <f t="shared" si="10"/>
        <v>0</v>
      </c>
      <c r="M47" s="235" t="str">
        <f t="shared" si="11"/>
        <v/>
      </c>
      <c r="N47" s="236"/>
      <c r="O47" s="236"/>
      <c r="Q47" s="237"/>
      <c r="W47" s="179"/>
      <c r="X47" s="179"/>
      <c r="Y47" s="238"/>
    </row>
    <row r="48" spans="2:25" ht="15" customHeight="1" outlineLevel="1" x14ac:dyDescent="0.25">
      <c r="B48" s="535" t="str">
        <f>IFERROR(IF(EDATE(B45,12)&lt;=(DATE(YEAR('Basic project data'!$C$6),1,1)),EDATE(B45,12),""),"")</f>
        <v/>
      </c>
      <c r="C48" s="249" t="str">
        <f>IF(IFERROR(INDEX(B144:B155,MATCH("P*",B144:B155,-1)),"")=C47,"",IFERROR(INDEX(B144:B155,MATCH("P*",B144:B155,-1)),""))</f>
        <v/>
      </c>
      <c r="D48" s="250" t="str">
        <f>IF($C47="","",SUMIF(B144:B155,C48,G144:G155))</f>
        <v/>
      </c>
      <c r="E48" s="251">
        <f>MROUND(SUMIF(B144:B155,C48,F144:F155),0.5)</f>
        <v>0</v>
      </c>
      <c r="F48" s="252" t="str">
        <f t="shared" si="7"/>
        <v/>
      </c>
      <c r="G48" s="250">
        <f>IF($B35="","",SUMIF(B144:B155,C48,J144:J155))</f>
        <v>0</v>
      </c>
      <c r="H48" s="253">
        <f>MROUND(SUMIF(B144:B155,C48,I144:I155),0.5)</f>
        <v>0</v>
      </c>
      <c r="I48" s="254">
        <f t="shared" si="8"/>
        <v>0</v>
      </c>
      <c r="J48" s="255">
        <f>IFERROR(SUMIF($B144:$B155,$C48,$AE144:$AE155)/$H$2,0)</f>
        <v>0</v>
      </c>
      <c r="K48" s="256">
        <f t="shared" si="9"/>
        <v>0</v>
      </c>
      <c r="L48" s="257">
        <f t="shared" si="10"/>
        <v>0</v>
      </c>
      <c r="M48" s="258" t="str">
        <f t="shared" si="11"/>
        <v/>
      </c>
      <c r="N48" s="236"/>
      <c r="O48" s="236"/>
      <c r="Q48" s="237"/>
      <c r="W48" s="179"/>
      <c r="X48" s="179"/>
      <c r="Y48" s="238"/>
    </row>
    <row r="49" spans="1:33" ht="24.75" customHeight="1" outlineLevel="1" x14ac:dyDescent="0.25">
      <c r="E49" s="259"/>
      <c r="F49" s="260"/>
      <c r="G49" s="180"/>
      <c r="H49" s="261"/>
      <c r="I49" s="262"/>
      <c r="J49" s="262"/>
      <c r="K49" s="263"/>
      <c r="Q49" s="188"/>
    </row>
    <row r="50" spans="1:33" ht="33.75" x14ac:dyDescent="0.5">
      <c r="B50" s="529" t="str">
        <f>INDEX(languages!B8:C8,1,MATCH('Liesmich Readme'!$A$5,languages!$B$2:$C$2,0))</f>
        <v>2a. Day-equivalents and personnel costs total and EU grant</v>
      </c>
      <c r="C50" s="529"/>
      <c r="D50" s="529"/>
      <c r="E50" s="529"/>
      <c r="F50" s="529"/>
      <c r="G50" s="529"/>
      <c r="H50" s="529"/>
      <c r="I50" s="529"/>
      <c r="J50" s="529"/>
      <c r="K50" s="264"/>
      <c r="O50" s="536" t="str">
        <f>INDEX(languages!B9:C9,1,MATCH('Liesmich Readme'!$A$5,languages!$B$2:$C$2,0))</f>
        <v>2b. Working hours EU grant per Work Package and per month</v>
      </c>
      <c r="P50" s="536"/>
      <c r="Q50" s="536"/>
      <c r="R50" s="536"/>
      <c r="S50" s="536"/>
      <c r="T50" s="536"/>
      <c r="U50" s="536"/>
      <c r="V50" s="536"/>
      <c r="W50" s="536"/>
      <c r="X50" s="536"/>
      <c r="Y50" s="536"/>
      <c r="Z50" s="536"/>
      <c r="AA50" s="536"/>
      <c r="AB50" s="536"/>
      <c r="AC50" s="536"/>
      <c r="AD50" s="536"/>
      <c r="AE50" s="536"/>
      <c r="AF50" s="536"/>
      <c r="AG50" s="536"/>
    </row>
    <row r="51" spans="1:33" x14ac:dyDescent="0.25">
      <c r="A51" s="66"/>
      <c r="E51" s="66"/>
    </row>
    <row r="52" spans="1:33" ht="15.75" customHeight="1" x14ac:dyDescent="0.25">
      <c r="B52" s="265"/>
      <c r="C52" s="265"/>
      <c r="D52" s="265"/>
      <c r="E52" s="537" t="s">
        <v>288</v>
      </c>
      <c r="F52" s="538"/>
      <c r="G52" s="539"/>
      <c r="H52" s="537" t="s">
        <v>292</v>
      </c>
      <c r="I52" s="538"/>
      <c r="J52" s="539"/>
      <c r="P52" s="540" t="s">
        <v>304</v>
      </c>
      <c r="Q52" s="541"/>
      <c r="R52" s="541"/>
      <c r="S52" s="541"/>
      <c r="T52" s="541"/>
      <c r="U52" s="541"/>
      <c r="V52" s="541"/>
      <c r="W52" s="541"/>
      <c r="X52" s="541"/>
      <c r="Y52" s="541"/>
      <c r="Z52" s="541"/>
      <c r="AA52" s="541"/>
      <c r="AB52" s="541"/>
      <c r="AC52" s="541"/>
      <c r="AD52" s="541"/>
      <c r="AE52" s="542"/>
    </row>
    <row r="53" spans="1:33" ht="49.5" customHeight="1" x14ac:dyDescent="0.25">
      <c r="B53" s="266" t="s">
        <v>74</v>
      </c>
      <c r="C53" s="266" t="s">
        <v>22</v>
      </c>
      <c r="D53" s="267" t="s">
        <v>305</v>
      </c>
      <c r="E53" s="268" t="s">
        <v>306</v>
      </c>
      <c r="F53" s="52" t="s">
        <v>307</v>
      </c>
      <c r="G53" s="269" t="s">
        <v>308</v>
      </c>
      <c r="H53" s="270" t="s">
        <v>306</v>
      </c>
      <c r="I53" s="52" t="s">
        <v>307</v>
      </c>
      <c r="J53" s="269" t="s">
        <v>309</v>
      </c>
      <c r="O53" s="52" t="s">
        <v>305</v>
      </c>
      <c r="P53" s="271" t="s">
        <v>310</v>
      </c>
      <c r="Q53" s="271" t="s">
        <v>311</v>
      </c>
      <c r="R53" s="271" t="s">
        <v>312</v>
      </c>
      <c r="S53" s="271" t="s">
        <v>313</v>
      </c>
      <c r="T53" s="271" t="s">
        <v>314</v>
      </c>
      <c r="U53" s="52" t="s">
        <v>315</v>
      </c>
      <c r="V53" s="52" t="s">
        <v>316</v>
      </c>
      <c r="W53" s="52" t="s">
        <v>317</v>
      </c>
      <c r="X53" s="52" t="s">
        <v>318</v>
      </c>
      <c r="Y53" s="52" t="s">
        <v>319</v>
      </c>
      <c r="Z53" s="52" t="s">
        <v>320</v>
      </c>
      <c r="AA53" s="52" t="s">
        <v>321</v>
      </c>
      <c r="AB53" s="52" t="s">
        <v>322</v>
      </c>
      <c r="AC53" s="52" t="s">
        <v>323</v>
      </c>
      <c r="AD53" s="52" t="s">
        <v>324</v>
      </c>
      <c r="AE53" s="271" t="s">
        <v>325</v>
      </c>
      <c r="AG53" s="272"/>
    </row>
    <row r="54" spans="1:33" outlineLevel="1" x14ac:dyDescent="0.25">
      <c r="B54" s="27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73">
        <f>IF(DATE(YEAR('Basic project data'!$C$5),MONTH('Basic project data'!$C$5),1)=D54,1,0)</f>
        <v>0</v>
      </c>
      <c r="D54" s="274">
        <f>IF('Basic project data'!C5=0,0,DATE(YEAR('Basic project data'!$C$5),1,1))</f>
        <v>44562</v>
      </c>
      <c r="E54" s="275"/>
      <c r="F54" s="193">
        <f t="shared" ref="F54:F65" si="12">215/12*E54</f>
        <v>0</v>
      </c>
      <c r="G54" s="276"/>
      <c r="H54" s="275"/>
      <c r="I54" s="193">
        <f t="shared" ref="I54:I65" si="13">215/12*H54</f>
        <v>0</v>
      </c>
      <c r="J54" s="277"/>
      <c r="O54" s="274">
        <f t="shared" ref="O54:O111" si="14">D54</f>
        <v>44562</v>
      </c>
      <c r="P54" s="278"/>
      <c r="Q54" s="278"/>
      <c r="R54" s="278"/>
      <c r="S54" s="278"/>
      <c r="T54" s="278"/>
      <c r="U54" s="278"/>
      <c r="V54" s="278"/>
      <c r="W54" s="278"/>
      <c r="X54" s="278"/>
      <c r="Y54" s="278"/>
      <c r="Z54" s="278"/>
      <c r="AA54" s="278"/>
      <c r="AB54" s="278"/>
      <c r="AC54" s="278"/>
      <c r="AD54" s="278"/>
      <c r="AE54" s="279">
        <f t="shared" ref="AE54:AE65" si="15">SUM(P54:AD54)</f>
        <v>0</v>
      </c>
      <c r="AF54" s="280"/>
      <c r="AG54" s="272"/>
    </row>
    <row r="55" spans="1:33" outlineLevel="1" x14ac:dyDescent="0.25">
      <c r="B55" s="27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73">
        <f>IF(C54&gt;0,C54+1,IF(DATE(YEAR('Basic project data'!$C$5),MONTH('Basic project data'!$C$5),1)=D55,1,0))</f>
        <v>0</v>
      </c>
      <c r="D55" s="274">
        <f t="shared" ref="D55:D65" si="16">DATE(YEAR(D54),MONTH(D54)+1,DAY(D54))</f>
        <v>44593</v>
      </c>
      <c r="E55" s="275"/>
      <c r="F55" s="193">
        <f t="shared" si="12"/>
        <v>0</v>
      </c>
      <c r="G55" s="276"/>
      <c r="H55" s="275"/>
      <c r="I55" s="193">
        <f t="shared" si="13"/>
        <v>0</v>
      </c>
      <c r="J55" s="277"/>
      <c r="O55" s="274">
        <f t="shared" si="14"/>
        <v>44593</v>
      </c>
      <c r="P55" s="278"/>
      <c r="Q55" s="278"/>
      <c r="R55" s="278"/>
      <c r="S55" s="278"/>
      <c r="T55" s="278"/>
      <c r="U55" s="278"/>
      <c r="V55" s="278"/>
      <c r="W55" s="278"/>
      <c r="X55" s="278"/>
      <c r="Y55" s="278"/>
      <c r="Z55" s="278"/>
      <c r="AA55" s="278"/>
      <c r="AB55" s="278"/>
      <c r="AC55" s="278"/>
      <c r="AD55" s="278"/>
      <c r="AE55" s="279">
        <f t="shared" si="15"/>
        <v>0</v>
      </c>
      <c r="AF55" s="280"/>
      <c r="AG55" s="272"/>
    </row>
    <row r="56" spans="1:33" outlineLevel="1" x14ac:dyDescent="0.25">
      <c r="B56" s="27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73">
        <f>IF(C55&gt;0,C55+1,IF(DATE(YEAR('Basic project data'!$C$5),MONTH('Basic project data'!$C$5),1)=D56,1,0))</f>
        <v>0</v>
      </c>
      <c r="D56" s="274">
        <f t="shared" si="16"/>
        <v>44621</v>
      </c>
      <c r="E56" s="275"/>
      <c r="F56" s="193">
        <f t="shared" si="12"/>
        <v>0</v>
      </c>
      <c r="G56" s="276"/>
      <c r="H56" s="275"/>
      <c r="I56" s="193">
        <f t="shared" si="13"/>
        <v>0</v>
      </c>
      <c r="J56" s="277"/>
      <c r="O56" s="274">
        <f t="shared" si="14"/>
        <v>44621</v>
      </c>
      <c r="P56" s="278"/>
      <c r="Q56" s="278"/>
      <c r="R56" s="278"/>
      <c r="S56" s="278"/>
      <c r="T56" s="278"/>
      <c r="U56" s="278"/>
      <c r="V56" s="278"/>
      <c r="W56" s="278"/>
      <c r="X56" s="278"/>
      <c r="Y56" s="278"/>
      <c r="Z56" s="278"/>
      <c r="AA56" s="278"/>
      <c r="AB56" s="278"/>
      <c r="AC56" s="278"/>
      <c r="AD56" s="278"/>
      <c r="AE56" s="279">
        <f t="shared" si="15"/>
        <v>0</v>
      </c>
      <c r="AF56" s="280"/>
      <c r="AG56" s="272"/>
    </row>
    <row r="57" spans="1:33" outlineLevel="1" x14ac:dyDescent="0.25">
      <c r="B57" s="27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P1</v>
      </c>
      <c r="C57" s="273">
        <f>IF(C56&gt;0,C56+1,IF(DATE(YEAR('Basic project data'!$C$5),MONTH('Basic project data'!$C$5),1)=D57,1,0))</f>
        <v>1</v>
      </c>
      <c r="D57" s="274">
        <f t="shared" si="16"/>
        <v>44652</v>
      </c>
      <c r="E57" s="275"/>
      <c r="F57" s="193">
        <f t="shared" si="12"/>
        <v>0</v>
      </c>
      <c r="G57" s="276"/>
      <c r="H57" s="275"/>
      <c r="I57" s="193">
        <f t="shared" si="13"/>
        <v>0</v>
      </c>
      <c r="J57" s="277"/>
      <c r="O57" s="274">
        <f t="shared" si="14"/>
        <v>44652</v>
      </c>
      <c r="P57" s="278"/>
      <c r="Q57" s="278"/>
      <c r="R57" s="278"/>
      <c r="S57" s="278"/>
      <c r="T57" s="278"/>
      <c r="U57" s="278"/>
      <c r="V57" s="278"/>
      <c r="W57" s="278"/>
      <c r="X57" s="278"/>
      <c r="Y57" s="278"/>
      <c r="Z57" s="278"/>
      <c r="AA57" s="278"/>
      <c r="AB57" s="278"/>
      <c r="AC57" s="278"/>
      <c r="AD57" s="278"/>
      <c r="AE57" s="279">
        <f t="shared" si="15"/>
        <v>0</v>
      </c>
      <c r="AF57" s="281"/>
    </row>
    <row r="58" spans="1:33" outlineLevel="1" x14ac:dyDescent="0.25">
      <c r="B58" s="27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P1</v>
      </c>
      <c r="C58" s="273">
        <f>IF(C57&gt;0,C57+1,IF(DATE(YEAR('Basic project data'!$C$5),MONTH('Basic project data'!$C$5),1)=D58,1,0))</f>
        <v>2</v>
      </c>
      <c r="D58" s="274">
        <f t="shared" si="16"/>
        <v>44682</v>
      </c>
      <c r="E58" s="275"/>
      <c r="F58" s="193">
        <f t="shared" si="12"/>
        <v>0</v>
      </c>
      <c r="G58" s="276"/>
      <c r="H58" s="275"/>
      <c r="I58" s="193">
        <f t="shared" si="13"/>
        <v>0</v>
      </c>
      <c r="J58" s="277"/>
      <c r="O58" s="274">
        <f t="shared" si="14"/>
        <v>44682</v>
      </c>
      <c r="P58" s="278"/>
      <c r="Q58" s="278"/>
      <c r="R58" s="278"/>
      <c r="S58" s="278"/>
      <c r="T58" s="278"/>
      <c r="U58" s="278"/>
      <c r="V58" s="278"/>
      <c r="W58" s="278"/>
      <c r="X58" s="278"/>
      <c r="Y58" s="278"/>
      <c r="Z58" s="278"/>
      <c r="AA58" s="278"/>
      <c r="AB58" s="278"/>
      <c r="AC58" s="278"/>
      <c r="AD58" s="278"/>
      <c r="AE58" s="279">
        <f t="shared" si="15"/>
        <v>0</v>
      </c>
      <c r="AF58" s="281"/>
      <c r="AG58" s="272"/>
    </row>
    <row r="59" spans="1:33" outlineLevel="1" x14ac:dyDescent="0.25">
      <c r="B59" s="27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P1</v>
      </c>
      <c r="C59" s="273">
        <f>IF(C58&gt;0,C58+1,IF(DATE(YEAR('Basic project data'!$C$5),MONTH('Basic project data'!$C$5),1)=D59,1,0))</f>
        <v>3</v>
      </c>
      <c r="D59" s="274">
        <f t="shared" si="16"/>
        <v>44713</v>
      </c>
      <c r="E59" s="275"/>
      <c r="F59" s="193">
        <f t="shared" si="12"/>
        <v>0</v>
      </c>
      <c r="G59" s="276"/>
      <c r="H59" s="275"/>
      <c r="I59" s="193">
        <f t="shared" si="13"/>
        <v>0</v>
      </c>
      <c r="J59" s="277"/>
      <c r="O59" s="274">
        <f t="shared" si="14"/>
        <v>44713</v>
      </c>
      <c r="P59" s="278"/>
      <c r="Q59" s="278"/>
      <c r="R59" s="278"/>
      <c r="S59" s="278"/>
      <c r="T59" s="278"/>
      <c r="U59" s="278"/>
      <c r="V59" s="278"/>
      <c r="W59" s="278"/>
      <c r="X59" s="278"/>
      <c r="Y59" s="278"/>
      <c r="Z59" s="278"/>
      <c r="AA59" s="278"/>
      <c r="AB59" s="278"/>
      <c r="AC59" s="278"/>
      <c r="AD59" s="278"/>
      <c r="AE59" s="279">
        <f t="shared" si="15"/>
        <v>0</v>
      </c>
      <c r="AF59" s="281"/>
      <c r="AG59" s="272"/>
    </row>
    <row r="60" spans="1:33" outlineLevel="1" x14ac:dyDescent="0.25">
      <c r="B60" s="27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P1</v>
      </c>
      <c r="C60" s="273">
        <f>IF(C59&gt;0,C59+1,IF(DATE(YEAR('Basic project data'!$C$5),MONTH('Basic project data'!$C$5),1)=D60,1,0))</f>
        <v>4</v>
      </c>
      <c r="D60" s="274">
        <f t="shared" si="16"/>
        <v>44743</v>
      </c>
      <c r="E60" s="275"/>
      <c r="F60" s="193">
        <f t="shared" si="12"/>
        <v>0</v>
      </c>
      <c r="G60" s="276"/>
      <c r="H60" s="275"/>
      <c r="I60" s="193">
        <f t="shared" si="13"/>
        <v>0</v>
      </c>
      <c r="J60" s="277"/>
      <c r="O60" s="274">
        <f t="shared" si="14"/>
        <v>44743</v>
      </c>
      <c r="P60" s="278"/>
      <c r="Q60" s="278"/>
      <c r="R60" s="278"/>
      <c r="S60" s="278"/>
      <c r="T60" s="278"/>
      <c r="U60" s="278"/>
      <c r="V60" s="278"/>
      <c r="W60" s="278"/>
      <c r="X60" s="278"/>
      <c r="Y60" s="278"/>
      <c r="Z60" s="278"/>
      <c r="AA60" s="278"/>
      <c r="AB60" s="278"/>
      <c r="AC60" s="278"/>
      <c r="AD60" s="278"/>
      <c r="AE60" s="279">
        <f t="shared" si="15"/>
        <v>0</v>
      </c>
      <c r="AF60" s="281"/>
      <c r="AG60" s="264"/>
    </row>
    <row r="61" spans="1:33" outlineLevel="1" x14ac:dyDescent="0.25">
      <c r="B61" s="27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P1</v>
      </c>
      <c r="C61" s="273">
        <f>IF(C60&gt;0,C60+1,IF(DATE(YEAR('Basic project data'!$C$5),MONTH('Basic project data'!$C$5),1)=D61,1,0))</f>
        <v>5</v>
      </c>
      <c r="D61" s="274">
        <f t="shared" si="16"/>
        <v>44774</v>
      </c>
      <c r="E61" s="275"/>
      <c r="F61" s="193">
        <f t="shared" si="12"/>
        <v>0</v>
      </c>
      <c r="G61" s="276"/>
      <c r="H61" s="275"/>
      <c r="I61" s="193">
        <f t="shared" si="13"/>
        <v>0</v>
      </c>
      <c r="J61" s="277"/>
      <c r="O61" s="274">
        <f t="shared" si="14"/>
        <v>44774</v>
      </c>
      <c r="P61" s="278"/>
      <c r="Q61" s="278"/>
      <c r="R61" s="278"/>
      <c r="S61" s="278"/>
      <c r="T61" s="278"/>
      <c r="U61" s="278"/>
      <c r="V61" s="278"/>
      <c r="W61" s="278"/>
      <c r="X61" s="278"/>
      <c r="Y61" s="278"/>
      <c r="Z61" s="278"/>
      <c r="AA61" s="278"/>
      <c r="AB61" s="278"/>
      <c r="AC61" s="278"/>
      <c r="AD61" s="278"/>
      <c r="AE61" s="279">
        <f t="shared" si="15"/>
        <v>0</v>
      </c>
      <c r="AF61" s="281"/>
      <c r="AG61" s="264"/>
    </row>
    <row r="62" spans="1:33" outlineLevel="1" x14ac:dyDescent="0.25">
      <c r="B62" s="27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P1</v>
      </c>
      <c r="C62" s="273">
        <f>IF(C61&gt;0,C61+1,IF(DATE(YEAR('Basic project data'!$C$5),MONTH('Basic project data'!$C$5),1)=D62,1,0))</f>
        <v>6</v>
      </c>
      <c r="D62" s="274">
        <f t="shared" si="16"/>
        <v>44805</v>
      </c>
      <c r="E62" s="275"/>
      <c r="F62" s="193">
        <f t="shared" si="12"/>
        <v>0</v>
      </c>
      <c r="G62" s="276"/>
      <c r="H62" s="275"/>
      <c r="I62" s="193">
        <f t="shared" si="13"/>
        <v>0</v>
      </c>
      <c r="J62" s="277"/>
      <c r="O62" s="274">
        <f t="shared" si="14"/>
        <v>44805</v>
      </c>
      <c r="P62" s="278"/>
      <c r="Q62" s="278"/>
      <c r="R62" s="278"/>
      <c r="S62" s="278"/>
      <c r="T62" s="278"/>
      <c r="U62" s="278"/>
      <c r="V62" s="278"/>
      <c r="W62" s="278"/>
      <c r="X62" s="278"/>
      <c r="Y62" s="278"/>
      <c r="Z62" s="278"/>
      <c r="AA62" s="278"/>
      <c r="AB62" s="278"/>
      <c r="AC62" s="278"/>
      <c r="AD62" s="278"/>
      <c r="AE62" s="279">
        <f t="shared" si="15"/>
        <v>0</v>
      </c>
      <c r="AF62" s="281"/>
    </row>
    <row r="63" spans="1:33" outlineLevel="1" x14ac:dyDescent="0.25">
      <c r="B63" s="27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P1</v>
      </c>
      <c r="C63" s="273">
        <f>IF(C62&gt;0,C62+1,IF(DATE(YEAR('Basic project data'!$C$5),MONTH('Basic project data'!$C$5),1)=D63,1,0))</f>
        <v>7</v>
      </c>
      <c r="D63" s="274">
        <f t="shared" si="16"/>
        <v>44835</v>
      </c>
      <c r="E63" s="275"/>
      <c r="F63" s="193">
        <f t="shared" si="12"/>
        <v>0</v>
      </c>
      <c r="G63" s="276"/>
      <c r="H63" s="275"/>
      <c r="I63" s="193">
        <f t="shared" si="13"/>
        <v>0</v>
      </c>
      <c r="J63" s="277"/>
      <c r="O63" s="274">
        <f t="shared" si="14"/>
        <v>44835</v>
      </c>
      <c r="P63" s="278"/>
      <c r="Q63" s="278"/>
      <c r="R63" s="278"/>
      <c r="S63" s="278"/>
      <c r="T63" s="278"/>
      <c r="U63" s="278"/>
      <c r="V63" s="278"/>
      <c r="W63" s="278"/>
      <c r="X63" s="278"/>
      <c r="Y63" s="278"/>
      <c r="Z63" s="278"/>
      <c r="AA63" s="278"/>
      <c r="AB63" s="278"/>
      <c r="AC63" s="278"/>
      <c r="AD63" s="278"/>
      <c r="AE63" s="279">
        <f t="shared" si="15"/>
        <v>0</v>
      </c>
      <c r="AF63" s="281"/>
      <c r="AG63" s="280"/>
    </row>
    <row r="64" spans="1:33" outlineLevel="1" x14ac:dyDescent="0.25">
      <c r="B64" s="27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P1</v>
      </c>
      <c r="C64" s="273">
        <f>IF(C63&gt;0,C63+1,IF(DATE(YEAR('Basic project data'!$C$5),MONTH('Basic project data'!$C$5),1)=D64,1,0))</f>
        <v>8</v>
      </c>
      <c r="D64" s="274">
        <f t="shared" si="16"/>
        <v>44866</v>
      </c>
      <c r="E64" s="275"/>
      <c r="F64" s="193">
        <f t="shared" si="12"/>
        <v>0</v>
      </c>
      <c r="G64" s="276"/>
      <c r="H64" s="275"/>
      <c r="I64" s="193">
        <f t="shared" si="13"/>
        <v>0</v>
      </c>
      <c r="J64" s="277"/>
      <c r="O64" s="274">
        <f t="shared" si="14"/>
        <v>44866</v>
      </c>
      <c r="P64" s="278"/>
      <c r="Q64" s="278"/>
      <c r="R64" s="278"/>
      <c r="S64" s="278"/>
      <c r="T64" s="278"/>
      <c r="U64" s="278"/>
      <c r="V64" s="278"/>
      <c r="W64" s="278"/>
      <c r="X64" s="278"/>
      <c r="Y64" s="278"/>
      <c r="Z64" s="278"/>
      <c r="AA64" s="278"/>
      <c r="AB64" s="278"/>
      <c r="AC64" s="278"/>
      <c r="AD64" s="278"/>
      <c r="AE64" s="279">
        <f t="shared" si="15"/>
        <v>0</v>
      </c>
      <c r="AF64" s="281"/>
    </row>
    <row r="65" spans="2:33" outlineLevel="1" x14ac:dyDescent="0.25">
      <c r="B65" s="27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P1</v>
      </c>
      <c r="C65" s="273">
        <f>IF(C64&gt;0,C64+1,IF(DATE(YEAR('Basic project data'!$C$5),MONTH('Basic project data'!$C$5),1)=D65,1,0))</f>
        <v>9</v>
      </c>
      <c r="D65" s="274">
        <f t="shared" si="16"/>
        <v>44896</v>
      </c>
      <c r="E65" s="275"/>
      <c r="F65" s="193">
        <f t="shared" si="12"/>
        <v>0</v>
      </c>
      <c r="G65" s="276"/>
      <c r="H65" s="275"/>
      <c r="I65" s="193">
        <f t="shared" si="13"/>
        <v>0</v>
      </c>
      <c r="J65" s="277"/>
      <c r="O65" s="274">
        <f t="shared" si="14"/>
        <v>44896</v>
      </c>
      <c r="P65" s="278"/>
      <c r="Q65" s="278"/>
      <c r="R65" s="278"/>
      <c r="S65" s="278"/>
      <c r="T65" s="278"/>
      <c r="U65" s="278"/>
      <c r="V65" s="278"/>
      <c r="W65" s="278"/>
      <c r="X65" s="278"/>
      <c r="Y65" s="278"/>
      <c r="Z65" s="278"/>
      <c r="AA65" s="278"/>
      <c r="AB65" s="278"/>
      <c r="AC65" s="278"/>
      <c r="AD65" s="278"/>
      <c r="AE65" s="279">
        <f t="shared" si="15"/>
        <v>0</v>
      </c>
      <c r="AF65" s="281"/>
    </row>
    <row r="66" spans="2:33" x14ac:dyDescent="0.25">
      <c r="B66" s="282"/>
      <c r="C66" s="283"/>
      <c r="D66" s="284">
        <f>D65</f>
        <v>44896</v>
      </c>
      <c r="E66" s="285"/>
      <c r="F66" s="286">
        <f>SUM(F54:F65)</f>
        <v>0</v>
      </c>
      <c r="G66" s="287">
        <f>SUM(G54:G65)</f>
        <v>0</v>
      </c>
      <c r="H66" s="288"/>
      <c r="I66" s="286">
        <f>SUM(I54:I65)</f>
        <v>0</v>
      </c>
      <c r="J66" s="287">
        <f>SUM(J54:J65)</f>
        <v>0</v>
      </c>
      <c r="O66" s="284">
        <f t="shared" si="14"/>
        <v>44896</v>
      </c>
      <c r="P66" s="289">
        <f>SUM(P54:P65)</f>
        <v>0</v>
      </c>
      <c r="Q66" s="290">
        <f>SUM(Q54:Q65)</f>
        <v>0</v>
      </c>
      <c r="R66" s="289">
        <f>SUM(R54:R65)</f>
        <v>0</v>
      </c>
      <c r="S66" s="290">
        <f>SUM(S54:S65)</f>
        <v>0</v>
      </c>
      <c r="T66" s="290">
        <f>SUM(T54:T65)</f>
        <v>0</v>
      </c>
      <c r="U66" s="290">
        <f t="shared" ref="U66:AD66" si="17">SUM(U54:U65)</f>
        <v>0</v>
      </c>
      <c r="V66" s="290">
        <f t="shared" si="17"/>
        <v>0</v>
      </c>
      <c r="W66" s="290">
        <f t="shared" si="17"/>
        <v>0</v>
      </c>
      <c r="X66" s="290">
        <f t="shared" si="17"/>
        <v>0</v>
      </c>
      <c r="Y66" s="290">
        <f t="shared" si="17"/>
        <v>0</v>
      </c>
      <c r="Z66" s="290">
        <f t="shared" si="17"/>
        <v>0</v>
      </c>
      <c r="AA66" s="290">
        <f t="shared" si="17"/>
        <v>0</v>
      </c>
      <c r="AB66" s="290">
        <f t="shared" si="17"/>
        <v>0</v>
      </c>
      <c r="AC66" s="290">
        <f t="shared" si="17"/>
        <v>0</v>
      </c>
      <c r="AD66" s="290">
        <f t="shared" si="17"/>
        <v>0</v>
      </c>
      <c r="AE66" s="290">
        <f>SUM(AE54:AE65)</f>
        <v>0</v>
      </c>
      <c r="AF66" s="281"/>
    </row>
    <row r="67" spans="2:33" ht="28.5" customHeight="1" x14ac:dyDescent="0.25">
      <c r="B67" s="18"/>
      <c r="C67" s="18"/>
      <c r="E67" s="280"/>
      <c r="F67" s="280"/>
      <c r="H67" s="280"/>
      <c r="I67" s="280"/>
      <c r="P67" s="289">
        <f t="shared" ref="P67:AE67" si="18">IFERROR(P66/$H$2,0)</f>
        <v>0</v>
      </c>
      <c r="Q67" s="289">
        <f t="shared" si="18"/>
        <v>0</v>
      </c>
      <c r="R67" s="289">
        <f t="shared" si="18"/>
        <v>0</v>
      </c>
      <c r="S67" s="289">
        <f t="shared" si="18"/>
        <v>0</v>
      </c>
      <c r="T67" s="289">
        <f t="shared" si="18"/>
        <v>0</v>
      </c>
      <c r="U67" s="289">
        <f t="shared" si="18"/>
        <v>0</v>
      </c>
      <c r="V67" s="289">
        <f t="shared" si="18"/>
        <v>0</v>
      </c>
      <c r="W67" s="289">
        <f t="shared" si="18"/>
        <v>0</v>
      </c>
      <c r="X67" s="289">
        <f t="shared" si="18"/>
        <v>0</v>
      </c>
      <c r="Y67" s="289">
        <f t="shared" si="18"/>
        <v>0</v>
      </c>
      <c r="Z67" s="289">
        <f t="shared" si="18"/>
        <v>0</v>
      </c>
      <c r="AA67" s="289">
        <f t="shared" si="18"/>
        <v>0</v>
      </c>
      <c r="AB67" s="289">
        <f t="shared" si="18"/>
        <v>0</v>
      </c>
      <c r="AC67" s="289">
        <f t="shared" si="18"/>
        <v>0</v>
      </c>
      <c r="AD67" s="289">
        <f t="shared" si="18"/>
        <v>0</v>
      </c>
      <c r="AE67" s="289">
        <f t="shared" si="18"/>
        <v>0</v>
      </c>
      <c r="AF67" s="291" t="s">
        <v>326</v>
      </c>
    </row>
    <row r="68" spans="2:33" x14ac:dyDescent="0.25">
      <c r="B68" s="18"/>
      <c r="C68" s="18"/>
      <c r="E68" s="280"/>
      <c r="F68" s="280"/>
      <c r="H68" s="280"/>
      <c r="I68" s="280"/>
      <c r="P68" s="292"/>
      <c r="Q68" s="292"/>
      <c r="R68" s="292"/>
      <c r="S68" s="292"/>
      <c r="T68" s="292"/>
      <c r="U68" s="293"/>
      <c r="V68" s="294"/>
      <c r="W68" s="295"/>
      <c r="X68" s="295"/>
      <c r="Y68" s="295"/>
      <c r="Z68" s="295"/>
      <c r="AA68" s="295"/>
      <c r="AB68" s="295"/>
      <c r="AC68" s="295"/>
      <c r="AD68" s="296"/>
      <c r="AE68" s="292"/>
      <c r="AF68" s="297"/>
    </row>
    <row r="69" spans="2:33" outlineLevel="1" x14ac:dyDescent="0.25">
      <c r="B69" s="27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P1</v>
      </c>
      <c r="C69" s="273">
        <f>IF(C65&gt;0,C65+1,IF(DATE(YEAR('Basic project data'!$C$5),MONTH('Basic project data'!$C$5),1)=D69,1,0))</f>
        <v>10</v>
      </c>
      <c r="D69" s="274">
        <f>DATE(YEAR(D65),MONTH(D65)+1,DAY(D65))</f>
        <v>44927</v>
      </c>
      <c r="E69" s="298"/>
      <c r="F69" s="299">
        <f t="shared" ref="F69:F80" si="19">215/12*E69</f>
        <v>0</v>
      </c>
      <c r="G69" s="300"/>
      <c r="H69" s="298"/>
      <c r="I69" s="299">
        <f t="shared" ref="I69:I80" si="20">215/12*H69</f>
        <v>0</v>
      </c>
      <c r="J69" s="300"/>
      <c r="O69" s="274">
        <f t="shared" si="14"/>
        <v>44927</v>
      </c>
      <c r="P69" s="278"/>
      <c r="Q69" s="278"/>
      <c r="R69" s="278"/>
      <c r="S69" s="278"/>
      <c r="T69" s="278"/>
      <c r="U69" s="278"/>
      <c r="V69" s="278"/>
      <c r="W69" s="278"/>
      <c r="X69" s="278"/>
      <c r="Y69" s="278"/>
      <c r="Z69" s="278"/>
      <c r="AA69" s="278"/>
      <c r="AB69" s="278"/>
      <c r="AC69" s="278"/>
      <c r="AD69" s="278"/>
      <c r="AE69" s="279">
        <f t="shared" ref="AE69:AE80" si="21">SUM(P69:AD69)</f>
        <v>0</v>
      </c>
      <c r="AF69" s="281"/>
      <c r="AG69" s="280"/>
    </row>
    <row r="70" spans="2:33" outlineLevel="1" x14ac:dyDescent="0.25">
      <c r="B70" s="27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P1</v>
      </c>
      <c r="C70" s="273">
        <f>IF(C69&gt;0,C69+1,IF(DATE(YEAR('Basic project data'!$C$5),MONTH('Basic project data'!$C$5),1)=D70,1,0))</f>
        <v>11</v>
      </c>
      <c r="D70" s="274">
        <f t="shared" ref="D70:D80" si="22">DATE(YEAR(D69),MONTH(D69)+1,DAY(D69))</f>
        <v>44958</v>
      </c>
      <c r="E70" s="275"/>
      <c r="F70" s="193">
        <f t="shared" si="19"/>
        <v>0</v>
      </c>
      <c r="G70" s="277"/>
      <c r="H70" s="275"/>
      <c r="I70" s="193">
        <f t="shared" si="20"/>
        <v>0</v>
      </c>
      <c r="J70" s="277"/>
      <c r="O70" s="274">
        <f t="shared" si="14"/>
        <v>44958</v>
      </c>
      <c r="P70" s="278"/>
      <c r="Q70" s="278"/>
      <c r="R70" s="278"/>
      <c r="S70" s="278"/>
      <c r="T70" s="278"/>
      <c r="U70" s="278"/>
      <c r="V70" s="278"/>
      <c r="W70" s="278"/>
      <c r="X70" s="278"/>
      <c r="Y70" s="278"/>
      <c r="Z70" s="278"/>
      <c r="AA70" s="278"/>
      <c r="AB70" s="278"/>
      <c r="AC70" s="278"/>
      <c r="AD70" s="278"/>
      <c r="AE70" s="279">
        <f t="shared" si="21"/>
        <v>0</v>
      </c>
      <c r="AF70" s="281"/>
    </row>
    <row r="71" spans="2:33" outlineLevel="1" x14ac:dyDescent="0.25">
      <c r="B71" s="27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P1</v>
      </c>
      <c r="C71" s="273">
        <f>IF(C70&gt;0,C70+1,IF(DATE(YEAR('Basic project data'!$C$5),MONTH('Basic project data'!$C$5),1)=D71,1,0))</f>
        <v>12</v>
      </c>
      <c r="D71" s="274">
        <f t="shared" si="22"/>
        <v>44986</v>
      </c>
      <c r="E71" s="275"/>
      <c r="F71" s="193">
        <f t="shared" si="19"/>
        <v>0</v>
      </c>
      <c r="G71" s="277"/>
      <c r="H71" s="275"/>
      <c r="I71" s="193">
        <f t="shared" si="20"/>
        <v>0</v>
      </c>
      <c r="J71" s="277"/>
      <c r="O71" s="274">
        <f t="shared" si="14"/>
        <v>44986</v>
      </c>
      <c r="P71" s="278"/>
      <c r="Q71" s="278"/>
      <c r="R71" s="278"/>
      <c r="S71" s="278"/>
      <c r="T71" s="278"/>
      <c r="U71" s="278"/>
      <c r="V71" s="278"/>
      <c r="W71" s="278"/>
      <c r="X71" s="278"/>
      <c r="Y71" s="278"/>
      <c r="Z71" s="278"/>
      <c r="AA71" s="278"/>
      <c r="AB71" s="278"/>
      <c r="AC71" s="278"/>
      <c r="AD71" s="278"/>
      <c r="AE71" s="279">
        <f t="shared" si="21"/>
        <v>0</v>
      </c>
      <c r="AF71" s="281"/>
    </row>
    <row r="72" spans="2:33" outlineLevel="1" x14ac:dyDescent="0.25">
      <c r="B72" s="27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P2</v>
      </c>
      <c r="C72" s="273">
        <f>IF(C71&gt;0,C71+1,IF(DATE(YEAR('Basic project data'!$C$5),MONTH('Basic project data'!$C$5),1)=D72,1,0))</f>
        <v>13</v>
      </c>
      <c r="D72" s="274">
        <f t="shared" si="22"/>
        <v>45017</v>
      </c>
      <c r="E72" s="275"/>
      <c r="F72" s="193">
        <f t="shared" si="19"/>
        <v>0</v>
      </c>
      <c r="G72" s="277"/>
      <c r="H72" s="275"/>
      <c r="I72" s="193">
        <f t="shared" si="20"/>
        <v>0</v>
      </c>
      <c r="J72" s="277"/>
      <c r="O72" s="274">
        <f t="shared" si="14"/>
        <v>45017</v>
      </c>
      <c r="P72" s="278"/>
      <c r="Q72" s="278"/>
      <c r="R72" s="278"/>
      <c r="S72" s="278"/>
      <c r="T72" s="278"/>
      <c r="U72" s="278"/>
      <c r="V72" s="278"/>
      <c r="W72" s="278"/>
      <c r="X72" s="278"/>
      <c r="Y72" s="278"/>
      <c r="Z72" s="278"/>
      <c r="AA72" s="278"/>
      <c r="AB72" s="278"/>
      <c r="AC72" s="278"/>
      <c r="AD72" s="278"/>
      <c r="AE72" s="279">
        <f t="shared" si="21"/>
        <v>0</v>
      </c>
      <c r="AF72" s="281"/>
    </row>
    <row r="73" spans="2:33" outlineLevel="1" x14ac:dyDescent="0.25">
      <c r="B73" s="27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P2</v>
      </c>
      <c r="C73" s="273">
        <f>IF(C72&gt;0,C72+1,IF(DATE(YEAR('Basic project data'!$C$5),MONTH('Basic project data'!$C$5),1)=D73,1,0))</f>
        <v>14</v>
      </c>
      <c r="D73" s="274">
        <f t="shared" si="22"/>
        <v>45047</v>
      </c>
      <c r="E73" s="275"/>
      <c r="F73" s="193">
        <f t="shared" si="19"/>
        <v>0</v>
      </c>
      <c r="G73" s="277"/>
      <c r="H73" s="275"/>
      <c r="I73" s="193">
        <f t="shared" si="20"/>
        <v>0</v>
      </c>
      <c r="J73" s="277"/>
      <c r="O73" s="274">
        <f t="shared" si="14"/>
        <v>45047</v>
      </c>
      <c r="P73" s="278"/>
      <c r="Q73" s="278"/>
      <c r="R73" s="278"/>
      <c r="S73" s="278"/>
      <c r="T73" s="278"/>
      <c r="U73" s="278"/>
      <c r="V73" s="278"/>
      <c r="W73" s="278"/>
      <c r="X73" s="278"/>
      <c r="Y73" s="278"/>
      <c r="Z73" s="278"/>
      <c r="AA73" s="278"/>
      <c r="AB73" s="278"/>
      <c r="AC73" s="278"/>
      <c r="AD73" s="278"/>
      <c r="AE73" s="279">
        <f t="shared" si="21"/>
        <v>0</v>
      </c>
      <c r="AF73" s="281"/>
    </row>
    <row r="74" spans="2:33" outlineLevel="1" x14ac:dyDescent="0.25">
      <c r="B74" s="27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P2</v>
      </c>
      <c r="C74" s="273">
        <f>IF(C73&gt;0,C73+1,IF(DATE(YEAR('Basic project data'!$C$5),MONTH('Basic project data'!$C$5),1)=D74,1,0))</f>
        <v>15</v>
      </c>
      <c r="D74" s="274">
        <f t="shared" si="22"/>
        <v>45078</v>
      </c>
      <c r="E74" s="275"/>
      <c r="F74" s="193">
        <f t="shared" si="19"/>
        <v>0</v>
      </c>
      <c r="G74" s="277"/>
      <c r="H74" s="275"/>
      <c r="I74" s="193">
        <f t="shared" si="20"/>
        <v>0</v>
      </c>
      <c r="J74" s="277"/>
      <c r="O74" s="274">
        <f t="shared" si="14"/>
        <v>45078</v>
      </c>
      <c r="P74" s="278"/>
      <c r="Q74" s="278"/>
      <c r="R74" s="278"/>
      <c r="S74" s="278"/>
      <c r="T74" s="278"/>
      <c r="U74" s="278"/>
      <c r="V74" s="278"/>
      <c r="W74" s="278"/>
      <c r="X74" s="278"/>
      <c r="Y74" s="278"/>
      <c r="Z74" s="278"/>
      <c r="AA74" s="278"/>
      <c r="AB74" s="278"/>
      <c r="AC74" s="278"/>
      <c r="AD74" s="278"/>
      <c r="AE74" s="279">
        <f t="shared" si="21"/>
        <v>0</v>
      </c>
      <c r="AF74" s="281"/>
    </row>
    <row r="75" spans="2:33" outlineLevel="1" x14ac:dyDescent="0.25">
      <c r="B75" s="27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P2</v>
      </c>
      <c r="C75" s="273">
        <f>IF(C74&gt;0,C74+1,IF(DATE(YEAR('Basic project data'!$C$5),MONTH('Basic project data'!$C$5),1)=D75,1,0))</f>
        <v>16</v>
      </c>
      <c r="D75" s="274">
        <f t="shared" si="22"/>
        <v>45108</v>
      </c>
      <c r="E75" s="275"/>
      <c r="F75" s="193">
        <f t="shared" si="19"/>
        <v>0</v>
      </c>
      <c r="G75" s="277"/>
      <c r="H75" s="275"/>
      <c r="I75" s="193">
        <f t="shared" si="20"/>
        <v>0</v>
      </c>
      <c r="J75" s="277"/>
      <c r="O75" s="274">
        <f t="shared" si="14"/>
        <v>45108</v>
      </c>
      <c r="P75" s="278"/>
      <c r="Q75" s="278"/>
      <c r="R75" s="278"/>
      <c r="S75" s="278"/>
      <c r="T75" s="278"/>
      <c r="U75" s="278"/>
      <c r="V75" s="278"/>
      <c r="W75" s="278"/>
      <c r="X75" s="278"/>
      <c r="Y75" s="278"/>
      <c r="Z75" s="278"/>
      <c r="AA75" s="278"/>
      <c r="AB75" s="278"/>
      <c r="AC75" s="278"/>
      <c r="AD75" s="278"/>
      <c r="AE75" s="279">
        <f t="shared" si="21"/>
        <v>0</v>
      </c>
      <c r="AF75" s="281"/>
    </row>
    <row r="76" spans="2:33" outlineLevel="1" x14ac:dyDescent="0.25">
      <c r="B76" s="27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P2</v>
      </c>
      <c r="C76" s="273">
        <f>IF(C75&gt;0,C75+1,IF(DATE(YEAR('Basic project data'!$C$5),MONTH('Basic project data'!$C$5),1)=D76,1,0))</f>
        <v>17</v>
      </c>
      <c r="D76" s="274">
        <f t="shared" si="22"/>
        <v>45139</v>
      </c>
      <c r="E76" s="275"/>
      <c r="F76" s="193">
        <f t="shared" si="19"/>
        <v>0</v>
      </c>
      <c r="G76" s="277"/>
      <c r="H76" s="275"/>
      <c r="I76" s="193">
        <f t="shared" si="20"/>
        <v>0</v>
      </c>
      <c r="J76" s="277"/>
      <c r="O76" s="274">
        <f t="shared" si="14"/>
        <v>45139</v>
      </c>
      <c r="P76" s="278"/>
      <c r="Q76" s="278"/>
      <c r="R76" s="278"/>
      <c r="S76" s="278"/>
      <c r="T76" s="278"/>
      <c r="U76" s="278"/>
      <c r="V76" s="278"/>
      <c r="W76" s="278"/>
      <c r="X76" s="278"/>
      <c r="Y76" s="278"/>
      <c r="Z76" s="278"/>
      <c r="AA76" s="278"/>
      <c r="AB76" s="278"/>
      <c r="AC76" s="278"/>
      <c r="AD76" s="278"/>
      <c r="AE76" s="279">
        <f t="shared" si="21"/>
        <v>0</v>
      </c>
      <c r="AF76" s="281"/>
    </row>
    <row r="77" spans="2:33" outlineLevel="1" x14ac:dyDescent="0.25">
      <c r="B77" s="27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P2</v>
      </c>
      <c r="C77" s="273">
        <f>IF(C76&gt;0,C76+1,IF(DATE(YEAR('Basic project data'!$C$5),MONTH('Basic project data'!$C$5),1)=D77,1,0))</f>
        <v>18</v>
      </c>
      <c r="D77" s="274">
        <f t="shared" si="22"/>
        <v>45170</v>
      </c>
      <c r="E77" s="275"/>
      <c r="F77" s="193">
        <f t="shared" si="19"/>
        <v>0</v>
      </c>
      <c r="G77" s="277"/>
      <c r="H77" s="275"/>
      <c r="I77" s="193">
        <f t="shared" si="20"/>
        <v>0</v>
      </c>
      <c r="J77" s="277"/>
      <c r="O77" s="274">
        <f t="shared" si="14"/>
        <v>45170</v>
      </c>
      <c r="P77" s="278"/>
      <c r="Q77" s="278"/>
      <c r="R77" s="278"/>
      <c r="S77" s="278"/>
      <c r="T77" s="278"/>
      <c r="U77" s="278"/>
      <c r="V77" s="278"/>
      <c r="W77" s="278"/>
      <c r="X77" s="278"/>
      <c r="Y77" s="278"/>
      <c r="Z77" s="278"/>
      <c r="AA77" s="278"/>
      <c r="AB77" s="278"/>
      <c r="AC77" s="278"/>
      <c r="AD77" s="278"/>
      <c r="AE77" s="279">
        <f t="shared" si="21"/>
        <v>0</v>
      </c>
      <c r="AF77" s="281"/>
    </row>
    <row r="78" spans="2:33" outlineLevel="1" x14ac:dyDescent="0.25">
      <c r="B78" s="27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P2</v>
      </c>
      <c r="C78" s="273">
        <f>IF(C77&gt;0,C77+1,IF(DATE(YEAR('Basic project data'!$C$5),MONTH('Basic project data'!$C$5),1)=D78,1,0))</f>
        <v>19</v>
      </c>
      <c r="D78" s="274">
        <f t="shared" si="22"/>
        <v>45200</v>
      </c>
      <c r="E78" s="275"/>
      <c r="F78" s="193">
        <f t="shared" si="19"/>
        <v>0</v>
      </c>
      <c r="G78" s="277"/>
      <c r="H78" s="275"/>
      <c r="I78" s="193">
        <f t="shared" si="20"/>
        <v>0</v>
      </c>
      <c r="J78" s="277"/>
      <c r="O78" s="274">
        <f t="shared" si="14"/>
        <v>45200</v>
      </c>
      <c r="P78" s="278"/>
      <c r="Q78" s="278"/>
      <c r="R78" s="278"/>
      <c r="S78" s="278"/>
      <c r="T78" s="278"/>
      <c r="U78" s="278"/>
      <c r="V78" s="278"/>
      <c r="W78" s="278"/>
      <c r="X78" s="278"/>
      <c r="Y78" s="278"/>
      <c r="Z78" s="278"/>
      <c r="AA78" s="278"/>
      <c r="AB78" s="278"/>
      <c r="AC78" s="278"/>
      <c r="AD78" s="278"/>
      <c r="AE78" s="279">
        <f t="shared" si="21"/>
        <v>0</v>
      </c>
      <c r="AF78" s="281"/>
    </row>
    <row r="79" spans="2:33" outlineLevel="1" x14ac:dyDescent="0.25">
      <c r="B79" s="27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P2</v>
      </c>
      <c r="C79" s="273">
        <f>IF(C78&gt;0,C78+1,IF(DATE(YEAR('Basic project data'!$C$5),MONTH('Basic project data'!$C$5),1)=D79,1,0))</f>
        <v>20</v>
      </c>
      <c r="D79" s="274">
        <f t="shared" si="22"/>
        <v>45231</v>
      </c>
      <c r="E79" s="275"/>
      <c r="F79" s="193">
        <f t="shared" si="19"/>
        <v>0</v>
      </c>
      <c r="G79" s="277"/>
      <c r="H79" s="275"/>
      <c r="I79" s="193">
        <f t="shared" si="20"/>
        <v>0</v>
      </c>
      <c r="J79" s="277"/>
      <c r="O79" s="274">
        <f t="shared" si="14"/>
        <v>45231</v>
      </c>
      <c r="P79" s="278"/>
      <c r="Q79" s="278"/>
      <c r="R79" s="278"/>
      <c r="S79" s="278"/>
      <c r="T79" s="278"/>
      <c r="U79" s="278"/>
      <c r="V79" s="278"/>
      <c r="W79" s="278"/>
      <c r="X79" s="278"/>
      <c r="Y79" s="278"/>
      <c r="Z79" s="278"/>
      <c r="AA79" s="278"/>
      <c r="AB79" s="278"/>
      <c r="AC79" s="278"/>
      <c r="AD79" s="278"/>
      <c r="AE79" s="279">
        <f t="shared" si="21"/>
        <v>0</v>
      </c>
      <c r="AF79" s="281"/>
    </row>
    <row r="80" spans="2:33" outlineLevel="1" x14ac:dyDescent="0.25">
      <c r="B80" s="27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P2</v>
      </c>
      <c r="C80" s="273">
        <f>IF(C79&gt;0,C79+1,IF(DATE(YEAR('Basic project data'!$C$5),MONTH('Basic project data'!$C$5),1)=D80,1,0))</f>
        <v>21</v>
      </c>
      <c r="D80" s="274">
        <f t="shared" si="22"/>
        <v>45261</v>
      </c>
      <c r="E80" s="275"/>
      <c r="F80" s="193">
        <f t="shared" si="19"/>
        <v>0</v>
      </c>
      <c r="G80" s="277"/>
      <c r="H80" s="275"/>
      <c r="I80" s="193">
        <f t="shared" si="20"/>
        <v>0</v>
      </c>
      <c r="J80" s="277"/>
      <c r="O80" s="274">
        <f t="shared" si="14"/>
        <v>45261</v>
      </c>
      <c r="P80" s="278"/>
      <c r="Q80" s="278"/>
      <c r="R80" s="278"/>
      <c r="S80" s="278"/>
      <c r="T80" s="278"/>
      <c r="U80" s="278"/>
      <c r="V80" s="278"/>
      <c r="W80" s="278"/>
      <c r="X80" s="278"/>
      <c r="Y80" s="278"/>
      <c r="Z80" s="278"/>
      <c r="AA80" s="278"/>
      <c r="AB80" s="278"/>
      <c r="AC80" s="278"/>
      <c r="AD80" s="278"/>
      <c r="AE80" s="279">
        <f t="shared" si="21"/>
        <v>0</v>
      </c>
      <c r="AF80" s="281"/>
    </row>
    <row r="81" spans="2:32" x14ac:dyDescent="0.25">
      <c r="B81" s="282"/>
      <c r="C81" s="283"/>
      <c r="D81" s="284">
        <f>D80</f>
        <v>45261</v>
      </c>
      <c r="E81" s="285"/>
      <c r="F81" s="286">
        <f>SUM(F69:F80)</f>
        <v>0</v>
      </c>
      <c r="G81" s="287">
        <f>SUM(G69:G80)</f>
        <v>0</v>
      </c>
      <c r="H81" s="301"/>
      <c r="I81" s="286">
        <f>SUM(I69:I80)</f>
        <v>0</v>
      </c>
      <c r="J81" s="287">
        <f>SUM(J69:J80)</f>
        <v>0</v>
      </c>
      <c r="O81" s="284">
        <f t="shared" si="14"/>
        <v>45261</v>
      </c>
      <c r="P81" s="290">
        <f>SUM(P69:P80)</f>
        <v>0</v>
      </c>
      <c r="Q81" s="290">
        <f>SUM(Q69:Q80)</f>
        <v>0</v>
      </c>
      <c r="R81" s="290">
        <f>SUM(R69:R80)</f>
        <v>0</v>
      </c>
      <c r="S81" s="290">
        <f>SUM(S69:S80)</f>
        <v>0</v>
      </c>
      <c r="T81" s="290">
        <f>SUM(T69:T80)</f>
        <v>0</v>
      </c>
      <c r="U81" s="290">
        <f t="shared" ref="U81:AD81" si="23">SUM(U69:U80)</f>
        <v>0</v>
      </c>
      <c r="V81" s="290">
        <f t="shared" si="23"/>
        <v>0</v>
      </c>
      <c r="W81" s="290">
        <f t="shared" si="23"/>
        <v>0</v>
      </c>
      <c r="X81" s="290">
        <f t="shared" si="23"/>
        <v>0</v>
      </c>
      <c r="Y81" s="290">
        <f t="shared" si="23"/>
        <v>0</v>
      </c>
      <c r="Z81" s="290">
        <f t="shared" si="23"/>
        <v>0</v>
      </c>
      <c r="AA81" s="290">
        <f t="shared" si="23"/>
        <v>0</v>
      </c>
      <c r="AB81" s="290">
        <f t="shared" si="23"/>
        <v>0</v>
      </c>
      <c r="AC81" s="290">
        <f t="shared" si="23"/>
        <v>0</v>
      </c>
      <c r="AD81" s="290">
        <f t="shared" si="23"/>
        <v>0</v>
      </c>
      <c r="AE81" s="290">
        <f>SUM(AE69:AE80)</f>
        <v>0</v>
      </c>
      <c r="AF81" s="281"/>
    </row>
    <row r="82" spans="2:32" ht="28.5" customHeight="1" x14ac:dyDescent="0.25">
      <c r="B82" s="18"/>
      <c r="C82" s="18"/>
      <c r="E82" s="280"/>
      <c r="F82" s="280"/>
      <c r="H82" s="280"/>
      <c r="I82" s="280"/>
      <c r="P82" s="289">
        <f t="shared" ref="P82:AE82" si="24">IFERROR(P81/$H$2,0)</f>
        <v>0</v>
      </c>
      <c r="Q82" s="289">
        <f t="shared" si="24"/>
        <v>0</v>
      </c>
      <c r="R82" s="289">
        <f t="shared" si="24"/>
        <v>0</v>
      </c>
      <c r="S82" s="289">
        <f t="shared" si="24"/>
        <v>0</v>
      </c>
      <c r="T82" s="289">
        <f t="shared" si="24"/>
        <v>0</v>
      </c>
      <c r="U82" s="289">
        <f t="shared" si="24"/>
        <v>0</v>
      </c>
      <c r="V82" s="289">
        <f t="shared" si="24"/>
        <v>0</v>
      </c>
      <c r="W82" s="289">
        <f t="shared" si="24"/>
        <v>0</v>
      </c>
      <c r="X82" s="289">
        <f t="shared" si="24"/>
        <v>0</v>
      </c>
      <c r="Y82" s="289">
        <f t="shared" si="24"/>
        <v>0</v>
      </c>
      <c r="Z82" s="289">
        <f t="shared" si="24"/>
        <v>0</v>
      </c>
      <c r="AA82" s="289">
        <f t="shared" si="24"/>
        <v>0</v>
      </c>
      <c r="AB82" s="289">
        <f t="shared" si="24"/>
        <v>0</v>
      </c>
      <c r="AC82" s="289">
        <f t="shared" si="24"/>
        <v>0</v>
      </c>
      <c r="AD82" s="289">
        <f t="shared" si="24"/>
        <v>0</v>
      </c>
      <c r="AE82" s="289">
        <f t="shared" si="24"/>
        <v>0</v>
      </c>
      <c r="AF82" s="291" t="s">
        <v>326</v>
      </c>
    </row>
    <row r="83" spans="2:32" x14ac:dyDescent="0.25">
      <c r="B83" s="18"/>
      <c r="C83" s="18"/>
      <c r="E83" s="280"/>
      <c r="F83" s="280"/>
      <c r="H83" s="280"/>
      <c r="I83" s="280"/>
      <c r="P83" s="292"/>
      <c r="Q83" s="292"/>
      <c r="R83" s="292"/>
      <c r="S83" s="292"/>
      <c r="T83" s="292"/>
      <c r="U83" s="293"/>
      <c r="V83" s="294"/>
      <c r="W83" s="295"/>
      <c r="X83" s="295"/>
      <c r="Y83" s="295"/>
      <c r="Z83" s="295"/>
      <c r="AA83" s="295"/>
      <c r="AB83" s="295"/>
      <c r="AC83" s="295"/>
      <c r="AD83" s="296"/>
      <c r="AE83" s="292"/>
      <c r="AF83" s="297"/>
    </row>
    <row r="84" spans="2:32" outlineLevel="1" x14ac:dyDescent="0.25">
      <c r="B84" s="27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P2</v>
      </c>
      <c r="C84" s="273">
        <f>IF(C80&gt;0,C80+1,IF(DATE(YEAR('Basic project data'!$C$5),MONTH('Basic project data'!$C$5),1)=D84,1,0))</f>
        <v>22</v>
      </c>
      <c r="D84" s="274">
        <f>DATE(YEAR(D80),MONTH(D80)+1,DAY(D80))</f>
        <v>45292</v>
      </c>
      <c r="E84" s="298"/>
      <c r="F84" s="299">
        <f t="shared" ref="F84:F95" si="25">215/12*E84</f>
        <v>0</v>
      </c>
      <c r="G84" s="300"/>
      <c r="H84" s="298"/>
      <c r="I84" s="299">
        <f t="shared" ref="I84:I95" si="26">215/12*H84</f>
        <v>0</v>
      </c>
      <c r="J84" s="300"/>
      <c r="O84" s="274">
        <f t="shared" si="14"/>
        <v>45292</v>
      </c>
      <c r="P84" s="278"/>
      <c r="Q84" s="278"/>
      <c r="R84" s="278"/>
      <c r="S84" s="278"/>
      <c r="T84" s="278"/>
      <c r="U84" s="278"/>
      <c r="V84" s="278"/>
      <c r="W84" s="278"/>
      <c r="X84" s="278"/>
      <c r="Y84" s="278"/>
      <c r="Z84" s="278"/>
      <c r="AA84" s="278"/>
      <c r="AB84" s="278"/>
      <c r="AC84" s="278"/>
      <c r="AD84" s="278"/>
      <c r="AE84" s="279">
        <f t="shared" ref="AE84:AE95" si="27">SUM(P84:AD84)</f>
        <v>0</v>
      </c>
      <c r="AF84" s="281"/>
    </row>
    <row r="85" spans="2:32" outlineLevel="1" x14ac:dyDescent="0.25">
      <c r="B85" s="27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P2</v>
      </c>
      <c r="C85" s="273">
        <f>IF(C84&gt;0,C84+1,IF(DATE(YEAR('Basic project data'!$C$5),MONTH('Basic project data'!$C$5),1)=D85,1,0))</f>
        <v>23</v>
      </c>
      <c r="D85" s="274">
        <f t="shared" ref="D85:D95" si="28">DATE(YEAR(D84),MONTH(D84)+1,DAY(D84))</f>
        <v>45323</v>
      </c>
      <c r="E85" s="275"/>
      <c r="F85" s="193">
        <f t="shared" si="25"/>
        <v>0</v>
      </c>
      <c r="G85" s="277"/>
      <c r="H85" s="275"/>
      <c r="I85" s="193">
        <f t="shared" si="26"/>
        <v>0</v>
      </c>
      <c r="J85" s="277"/>
      <c r="O85" s="274">
        <f t="shared" si="14"/>
        <v>45323</v>
      </c>
      <c r="P85" s="278"/>
      <c r="Q85" s="278"/>
      <c r="R85" s="278"/>
      <c r="S85" s="278"/>
      <c r="T85" s="278"/>
      <c r="U85" s="278"/>
      <c r="V85" s="278"/>
      <c r="W85" s="278"/>
      <c r="X85" s="278"/>
      <c r="Y85" s="278"/>
      <c r="Z85" s="278"/>
      <c r="AA85" s="278"/>
      <c r="AB85" s="278"/>
      <c r="AC85" s="278"/>
      <c r="AD85" s="278"/>
      <c r="AE85" s="279">
        <f t="shared" si="27"/>
        <v>0</v>
      </c>
      <c r="AF85" s="281"/>
    </row>
    <row r="86" spans="2:32" outlineLevel="1" x14ac:dyDescent="0.25">
      <c r="B86" s="27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P2</v>
      </c>
      <c r="C86" s="273">
        <f>IF(C85&gt;0,C85+1,IF(DATE(YEAR('Basic project data'!$C$5),MONTH('Basic project data'!$C$5),1)=D86,1,0))</f>
        <v>24</v>
      </c>
      <c r="D86" s="274">
        <f t="shared" si="28"/>
        <v>45352</v>
      </c>
      <c r="E86" s="275"/>
      <c r="F86" s="193">
        <f t="shared" si="25"/>
        <v>0</v>
      </c>
      <c r="G86" s="277"/>
      <c r="H86" s="275"/>
      <c r="I86" s="193">
        <f t="shared" si="26"/>
        <v>0</v>
      </c>
      <c r="J86" s="277"/>
      <c r="O86" s="274">
        <f t="shared" si="14"/>
        <v>45352</v>
      </c>
      <c r="P86" s="278"/>
      <c r="Q86" s="278"/>
      <c r="R86" s="278"/>
      <c r="S86" s="278"/>
      <c r="T86" s="278"/>
      <c r="U86" s="278"/>
      <c r="V86" s="278"/>
      <c r="W86" s="278"/>
      <c r="X86" s="278"/>
      <c r="Y86" s="278"/>
      <c r="Z86" s="278"/>
      <c r="AA86" s="278"/>
      <c r="AB86" s="278"/>
      <c r="AC86" s="278"/>
      <c r="AD86" s="278"/>
      <c r="AE86" s="279">
        <f t="shared" si="27"/>
        <v>0</v>
      </c>
      <c r="AF86" s="281"/>
    </row>
    <row r="87" spans="2:32" outlineLevel="1" x14ac:dyDescent="0.25">
      <c r="B87" s="27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P2</v>
      </c>
      <c r="C87" s="273">
        <f>IF(C86&gt;0,C86+1,IF(DATE(YEAR('Basic project data'!$C$5),MONTH('Basic project data'!$C$5),1)=D87,1,0))</f>
        <v>25</v>
      </c>
      <c r="D87" s="274">
        <f t="shared" si="28"/>
        <v>45383</v>
      </c>
      <c r="E87" s="275"/>
      <c r="F87" s="193">
        <f t="shared" si="25"/>
        <v>0</v>
      </c>
      <c r="G87" s="277"/>
      <c r="H87" s="275"/>
      <c r="I87" s="193">
        <f t="shared" si="26"/>
        <v>0</v>
      </c>
      <c r="J87" s="277"/>
      <c r="O87" s="274">
        <f t="shared" si="14"/>
        <v>45383</v>
      </c>
      <c r="P87" s="278"/>
      <c r="Q87" s="278"/>
      <c r="R87" s="278"/>
      <c r="S87" s="278"/>
      <c r="T87" s="278"/>
      <c r="U87" s="278"/>
      <c r="V87" s="278"/>
      <c r="W87" s="278"/>
      <c r="X87" s="278"/>
      <c r="Y87" s="278"/>
      <c r="Z87" s="278"/>
      <c r="AA87" s="278"/>
      <c r="AB87" s="278"/>
      <c r="AC87" s="278"/>
      <c r="AD87" s="278"/>
      <c r="AE87" s="279">
        <f t="shared" si="27"/>
        <v>0</v>
      </c>
      <c r="AF87" s="281"/>
    </row>
    <row r="88" spans="2:32" outlineLevel="1" x14ac:dyDescent="0.25">
      <c r="B88" s="27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P2</v>
      </c>
      <c r="C88" s="273">
        <f>IF(C87&gt;0,C87+1,IF(DATE(YEAR('Basic project data'!$C$5),MONTH('Basic project data'!$C$5),1)=D88,1,0))</f>
        <v>26</v>
      </c>
      <c r="D88" s="274">
        <f t="shared" si="28"/>
        <v>45413</v>
      </c>
      <c r="E88" s="275"/>
      <c r="F88" s="193">
        <f t="shared" si="25"/>
        <v>0</v>
      </c>
      <c r="G88" s="277"/>
      <c r="H88" s="275"/>
      <c r="I88" s="193">
        <f t="shared" si="26"/>
        <v>0</v>
      </c>
      <c r="J88" s="277"/>
      <c r="O88" s="274">
        <f t="shared" si="14"/>
        <v>45413</v>
      </c>
      <c r="P88" s="278"/>
      <c r="Q88" s="278"/>
      <c r="R88" s="278"/>
      <c r="S88" s="278"/>
      <c r="T88" s="278"/>
      <c r="U88" s="278"/>
      <c r="V88" s="278"/>
      <c r="W88" s="278"/>
      <c r="X88" s="278"/>
      <c r="Y88" s="278"/>
      <c r="Z88" s="278"/>
      <c r="AA88" s="278"/>
      <c r="AB88" s="278"/>
      <c r="AC88" s="278"/>
      <c r="AD88" s="278"/>
      <c r="AE88" s="279">
        <f t="shared" si="27"/>
        <v>0</v>
      </c>
      <c r="AF88" s="281"/>
    </row>
    <row r="89" spans="2:32" outlineLevel="1" x14ac:dyDescent="0.25">
      <c r="B89" s="27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P2</v>
      </c>
      <c r="C89" s="273">
        <f>IF(C88&gt;0,C88+1,IF(DATE(YEAR('Basic project data'!$C$5),MONTH('Basic project data'!$C$5),1)=D89,1,0))</f>
        <v>27</v>
      </c>
      <c r="D89" s="274">
        <f t="shared" si="28"/>
        <v>45444</v>
      </c>
      <c r="E89" s="275"/>
      <c r="F89" s="193">
        <f t="shared" si="25"/>
        <v>0</v>
      </c>
      <c r="G89" s="277"/>
      <c r="H89" s="275"/>
      <c r="I89" s="193">
        <f t="shared" si="26"/>
        <v>0</v>
      </c>
      <c r="J89" s="277"/>
      <c r="O89" s="274">
        <f t="shared" si="14"/>
        <v>45444</v>
      </c>
      <c r="P89" s="278"/>
      <c r="Q89" s="278"/>
      <c r="R89" s="278"/>
      <c r="S89" s="278"/>
      <c r="T89" s="278"/>
      <c r="U89" s="278"/>
      <c r="V89" s="278"/>
      <c r="W89" s="278"/>
      <c r="X89" s="278"/>
      <c r="Y89" s="278"/>
      <c r="Z89" s="278"/>
      <c r="AA89" s="278"/>
      <c r="AB89" s="278"/>
      <c r="AC89" s="278"/>
      <c r="AD89" s="278"/>
      <c r="AE89" s="279">
        <f t="shared" si="27"/>
        <v>0</v>
      </c>
      <c r="AF89" s="281"/>
    </row>
    <row r="90" spans="2:32" outlineLevel="1" x14ac:dyDescent="0.25">
      <c r="B90" s="27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P2</v>
      </c>
      <c r="C90" s="273">
        <f>IF(C89&gt;0,C89+1,IF(DATE(YEAR('Basic project data'!$C$5),MONTH('Basic project data'!$C$5),1)=D90,1,0))</f>
        <v>28</v>
      </c>
      <c r="D90" s="274">
        <f t="shared" si="28"/>
        <v>45474</v>
      </c>
      <c r="E90" s="275"/>
      <c r="F90" s="193">
        <f t="shared" si="25"/>
        <v>0</v>
      </c>
      <c r="G90" s="277"/>
      <c r="H90" s="275"/>
      <c r="I90" s="193">
        <f t="shared" si="26"/>
        <v>0</v>
      </c>
      <c r="J90" s="277"/>
      <c r="O90" s="274">
        <f t="shared" si="14"/>
        <v>45474</v>
      </c>
      <c r="P90" s="278"/>
      <c r="Q90" s="278"/>
      <c r="R90" s="278"/>
      <c r="S90" s="278"/>
      <c r="T90" s="278"/>
      <c r="U90" s="278"/>
      <c r="V90" s="278"/>
      <c r="W90" s="278"/>
      <c r="X90" s="278"/>
      <c r="Y90" s="278"/>
      <c r="Z90" s="278"/>
      <c r="AA90" s="278"/>
      <c r="AB90" s="278"/>
      <c r="AC90" s="278"/>
      <c r="AD90" s="278"/>
      <c r="AE90" s="279">
        <f t="shared" si="27"/>
        <v>0</v>
      </c>
      <c r="AF90" s="281"/>
    </row>
    <row r="91" spans="2:32" outlineLevel="1" x14ac:dyDescent="0.25">
      <c r="B91" s="27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P2</v>
      </c>
      <c r="C91" s="273">
        <f>IF(C90&gt;0,C90+1,IF(DATE(YEAR('Basic project data'!$C$5),MONTH('Basic project data'!$C$5),1)=D91,1,0))</f>
        <v>29</v>
      </c>
      <c r="D91" s="274">
        <f t="shared" si="28"/>
        <v>45505</v>
      </c>
      <c r="E91" s="275"/>
      <c r="F91" s="193">
        <f t="shared" si="25"/>
        <v>0</v>
      </c>
      <c r="G91" s="277"/>
      <c r="H91" s="275"/>
      <c r="I91" s="193">
        <f t="shared" si="26"/>
        <v>0</v>
      </c>
      <c r="J91" s="277"/>
      <c r="O91" s="274">
        <f t="shared" si="14"/>
        <v>45505</v>
      </c>
      <c r="P91" s="278"/>
      <c r="Q91" s="278"/>
      <c r="R91" s="278"/>
      <c r="S91" s="278"/>
      <c r="T91" s="278"/>
      <c r="U91" s="278"/>
      <c r="V91" s="278"/>
      <c r="W91" s="278"/>
      <c r="X91" s="278"/>
      <c r="Y91" s="278"/>
      <c r="Z91" s="278"/>
      <c r="AA91" s="278"/>
      <c r="AB91" s="278"/>
      <c r="AC91" s="278"/>
      <c r="AD91" s="278"/>
      <c r="AE91" s="279">
        <f t="shared" si="27"/>
        <v>0</v>
      </c>
      <c r="AF91" s="281"/>
    </row>
    <row r="92" spans="2:32" outlineLevel="1" x14ac:dyDescent="0.25">
      <c r="B92" s="27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P2</v>
      </c>
      <c r="C92" s="273">
        <f>IF(C91&gt;0,C91+1,IF(DATE(YEAR('Basic project data'!$C$5),MONTH('Basic project data'!$C$5),1)=D92,1,0))</f>
        <v>30</v>
      </c>
      <c r="D92" s="274">
        <f t="shared" si="28"/>
        <v>45536</v>
      </c>
      <c r="E92" s="275"/>
      <c r="F92" s="193">
        <f t="shared" si="25"/>
        <v>0</v>
      </c>
      <c r="G92" s="277"/>
      <c r="H92" s="275"/>
      <c r="I92" s="193">
        <f t="shared" si="26"/>
        <v>0</v>
      </c>
      <c r="J92" s="277"/>
      <c r="O92" s="274">
        <f t="shared" si="14"/>
        <v>45536</v>
      </c>
      <c r="P92" s="278"/>
      <c r="Q92" s="278"/>
      <c r="R92" s="278"/>
      <c r="S92" s="278"/>
      <c r="T92" s="278"/>
      <c r="U92" s="278"/>
      <c r="V92" s="278"/>
      <c r="W92" s="278"/>
      <c r="X92" s="278"/>
      <c r="Y92" s="278"/>
      <c r="Z92" s="278"/>
      <c r="AA92" s="278"/>
      <c r="AB92" s="278"/>
      <c r="AC92" s="278"/>
      <c r="AD92" s="278"/>
      <c r="AE92" s="279">
        <f t="shared" si="27"/>
        <v>0</v>
      </c>
      <c r="AF92" s="281"/>
    </row>
    <row r="93" spans="2:32" outlineLevel="1" x14ac:dyDescent="0.25">
      <c r="B93" s="27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P2</v>
      </c>
      <c r="C93" s="273">
        <f>IF(C92&gt;0,C92+1,IF(DATE(YEAR('Basic project data'!$C$5),MONTH('Basic project data'!$C$5),1)=D93,1,0))</f>
        <v>31</v>
      </c>
      <c r="D93" s="274">
        <f t="shared" si="28"/>
        <v>45566</v>
      </c>
      <c r="E93" s="275"/>
      <c r="F93" s="193">
        <f t="shared" si="25"/>
        <v>0</v>
      </c>
      <c r="G93" s="277"/>
      <c r="H93" s="275"/>
      <c r="I93" s="193">
        <f t="shared" si="26"/>
        <v>0</v>
      </c>
      <c r="J93" s="277"/>
      <c r="O93" s="274">
        <f t="shared" si="14"/>
        <v>45566</v>
      </c>
      <c r="P93" s="278"/>
      <c r="Q93" s="278"/>
      <c r="R93" s="278"/>
      <c r="S93" s="278"/>
      <c r="T93" s="278"/>
      <c r="U93" s="278"/>
      <c r="V93" s="278"/>
      <c r="W93" s="278"/>
      <c r="X93" s="278"/>
      <c r="Y93" s="278"/>
      <c r="Z93" s="278"/>
      <c r="AA93" s="278"/>
      <c r="AB93" s="278"/>
      <c r="AC93" s="278"/>
      <c r="AD93" s="278"/>
      <c r="AE93" s="279">
        <f t="shared" si="27"/>
        <v>0</v>
      </c>
      <c r="AF93" s="281"/>
    </row>
    <row r="94" spans="2:32" outlineLevel="1" x14ac:dyDescent="0.25">
      <c r="B94" s="27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P2</v>
      </c>
      <c r="C94" s="273">
        <f>IF(C93&gt;0,C93+1,IF(DATE(YEAR('Basic project data'!$C$5),MONTH('Basic project data'!$C$5),1)=D94,1,0))</f>
        <v>32</v>
      </c>
      <c r="D94" s="274">
        <f t="shared" si="28"/>
        <v>45597</v>
      </c>
      <c r="E94" s="275"/>
      <c r="F94" s="193">
        <f t="shared" si="25"/>
        <v>0</v>
      </c>
      <c r="G94" s="277"/>
      <c r="H94" s="275"/>
      <c r="I94" s="193">
        <f t="shared" si="26"/>
        <v>0</v>
      </c>
      <c r="J94" s="277"/>
      <c r="O94" s="274">
        <f t="shared" si="14"/>
        <v>45597</v>
      </c>
      <c r="P94" s="278"/>
      <c r="Q94" s="278"/>
      <c r="R94" s="278"/>
      <c r="S94" s="278"/>
      <c r="T94" s="278"/>
      <c r="U94" s="278"/>
      <c r="V94" s="278"/>
      <c r="W94" s="278"/>
      <c r="X94" s="278"/>
      <c r="Y94" s="278"/>
      <c r="Z94" s="278"/>
      <c r="AA94" s="278"/>
      <c r="AB94" s="278"/>
      <c r="AC94" s="278"/>
      <c r="AD94" s="278"/>
      <c r="AE94" s="279">
        <f t="shared" si="27"/>
        <v>0</v>
      </c>
      <c r="AF94" s="281"/>
    </row>
    <row r="95" spans="2:32" outlineLevel="1" x14ac:dyDescent="0.25">
      <c r="B95" s="27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P2</v>
      </c>
      <c r="C95" s="273">
        <f>IF(C94&gt;0,C94+1,IF(DATE(YEAR('Basic project data'!$C$5),MONTH('Basic project data'!$C$5),1)=D95,1,0))</f>
        <v>33</v>
      </c>
      <c r="D95" s="274">
        <f t="shared" si="28"/>
        <v>45627</v>
      </c>
      <c r="E95" s="275"/>
      <c r="F95" s="193">
        <f t="shared" si="25"/>
        <v>0</v>
      </c>
      <c r="G95" s="277"/>
      <c r="H95" s="275"/>
      <c r="I95" s="193">
        <f t="shared" si="26"/>
        <v>0</v>
      </c>
      <c r="J95" s="277"/>
      <c r="O95" s="274">
        <f t="shared" si="14"/>
        <v>45627</v>
      </c>
      <c r="P95" s="278"/>
      <c r="Q95" s="278"/>
      <c r="R95" s="278"/>
      <c r="S95" s="278"/>
      <c r="T95" s="278"/>
      <c r="U95" s="278"/>
      <c r="V95" s="278"/>
      <c r="W95" s="278"/>
      <c r="X95" s="278"/>
      <c r="Y95" s="278"/>
      <c r="Z95" s="278"/>
      <c r="AA95" s="278"/>
      <c r="AB95" s="278"/>
      <c r="AC95" s="278"/>
      <c r="AD95" s="278"/>
      <c r="AE95" s="279">
        <f t="shared" si="27"/>
        <v>0</v>
      </c>
      <c r="AF95" s="281"/>
    </row>
    <row r="96" spans="2:32" x14ac:dyDescent="0.25">
      <c r="B96" s="282"/>
      <c r="C96" s="283"/>
      <c r="D96" s="284">
        <f>D95</f>
        <v>45627</v>
      </c>
      <c r="E96" s="285"/>
      <c r="F96" s="286">
        <f>SUM(F84:F95)</f>
        <v>0</v>
      </c>
      <c r="G96" s="287">
        <f>SUM(G84:G95)</f>
        <v>0</v>
      </c>
      <c r="H96" s="301"/>
      <c r="I96" s="286">
        <f>SUM(I84:I95)</f>
        <v>0</v>
      </c>
      <c r="J96" s="287">
        <f>SUM(J84:J95)</f>
        <v>0</v>
      </c>
      <c r="O96" s="284">
        <f t="shared" si="14"/>
        <v>45627</v>
      </c>
      <c r="P96" s="290">
        <f>SUM(P84:P95)</f>
        <v>0</v>
      </c>
      <c r="Q96" s="290">
        <f>SUM(Q84:Q95)</f>
        <v>0</v>
      </c>
      <c r="R96" s="290">
        <f>SUM(R84:R95)</f>
        <v>0</v>
      </c>
      <c r="S96" s="290">
        <f>SUM(S84:S95)</f>
        <v>0</v>
      </c>
      <c r="T96" s="290">
        <f>SUM(T84:T95)</f>
        <v>0</v>
      </c>
      <c r="U96" s="290">
        <f t="shared" ref="U96:AD96" si="29">SUM(U84:U95)</f>
        <v>0</v>
      </c>
      <c r="V96" s="290">
        <f t="shared" si="29"/>
        <v>0</v>
      </c>
      <c r="W96" s="290">
        <f t="shared" si="29"/>
        <v>0</v>
      </c>
      <c r="X96" s="290">
        <f t="shared" si="29"/>
        <v>0</v>
      </c>
      <c r="Y96" s="290">
        <f t="shared" si="29"/>
        <v>0</v>
      </c>
      <c r="Z96" s="290">
        <f t="shared" si="29"/>
        <v>0</v>
      </c>
      <c r="AA96" s="290">
        <f t="shared" si="29"/>
        <v>0</v>
      </c>
      <c r="AB96" s="290">
        <f t="shared" si="29"/>
        <v>0</v>
      </c>
      <c r="AC96" s="290">
        <f t="shared" si="29"/>
        <v>0</v>
      </c>
      <c r="AD96" s="290">
        <f t="shared" si="29"/>
        <v>0</v>
      </c>
      <c r="AE96" s="290">
        <f>SUM(AE84:AE95)</f>
        <v>0</v>
      </c>
      <c r="AF96" s="281"/>
    </row>
    <row r="97" spans="2:32" ht="28.5" customHeight="1" x14ac:dyDescent="0.25">
      <c r="B97" s="18"/>
      <c r="C97" s="18"/>
      <c r="E97" s="280"/>
      <c r="F97" s="280"/>
      <c r="H97" s="280"/>
      <c r="I97" s="280"/>
      <c r="P97" s="289">
        <f t="shared" ref="P97:AE97" si="30">IFERROR(P96/$H$2,0)</f>
        <v>0</v>
      </c>
      <c r="Q97" s="289">
        <f t="shared" si="30"/>
        <v>0</v>
      </c>
      <c r="R97" s="289">
        <f t="shared" si="30"/>
        <v>0</v>
      </c>
      <c r="S97" s="289">
        <f t="shared" si="30"/>
        <v>0</v>
      </c>
      <c r="T97" s="289">
        <f t="shared" si="30"/>
        <v>0</v>
      </c>
      <c r="U97" s="289">
        <f t="shared" si="30"/>
        <v>0</v>
      </c>
      <c r="V97" s="289">
        <f t="shared" si="30"/>
        <v>0</v>
      </c>
      <c r="W97" s="289">
        <f t="shared" si="30"/>
        <v>0</v>
      </c>
      <c r="X97" s="289">
        <f t="shared" si="30"/>
        <v>0</v>
      </c>
      <c r="Y97" s="289">
        <f t="shared" si="30"/>
        <v>0</v>
      </c>
      <c r="Z97" s="289">
        <f t="shared" si="30"/>
        <v>0</v>
      </c>
      <c r="AA97" s="289">
        <f t="shared" si="30"/>
        <v>0</v>
      </c>
      <c r="AB97" s="289">
        <f t="shared" si="30"/>
        <v>0</v>
      </c>
      <c r="AC97" s="289">
        <f t="shared" si="30"/>
        <v>0</v>
      </c>
      <c r="AD97" s="289">
        <f t="shared" si="30"/>
        <v>0</v>
      </c>
      <c r="AE97" s="289">
        <f t="shared" si="30"/>
        <v>0</v>
      </c>
      <c r="AF97" s="291" t="s">
        <v>326</v>
      </c>
    </row>
    <row r="98" spans="2:32" x14ac:dyDescent="0.25">
      <c r="B98" s="18"/>
      <c r="C98" s="18"/>
      <c r="E98" s="280"/>
      <c r="F98" s="280"/>
      <c r="H98" s="280"/>
      <c r="I98" s="280"/>
      <c r="P98" s="292"/>
      <c r="Q98" s="292"/>
      <c r="R98" s="292"/>
      <c r="S98" s="292"/>
      <c r="T98" s="292"/>
      <c r="U98" s="293"/>
      <c r="V98" s="294"/>
      <c r="W98" s="295"/>
      <c r="X98" s="295"/>
      <c r="Y98" s="295"/>
      <c r="Z98" s="295"/>
      <c r="AA98" s="295"/>
      <c r="AB98" s="295"/>
      <c r="AC98" s="295"/>
      <c r="AD98" s="296"/>
      <c r="AE98" s="292"/>
      <c r="AF98" s="297"/>
    </row>
    <row r="99" spans="2:32" outlineLevel="1" x14ac:dyDescent="0.25">
      <c r="B99" s="27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P2</v>
      </c>
      <c r="C99" s="273">
        <f>IF(C95&gt;0,C95+1,IF(DATE(YEAR('Basic project data'!$C$5),MONTH('Basic project data'!$C$5),1)=D99,1,0))</f>
        <v>34</v>
      </c>
      <c r="D99" s="274">
        <f>DATE(YEAR(D95),MONTH(D95)+1,DAY(D95))</f>
        <v>45658</v>
      </c>
      <c r="E99" s="298"/>
      <c r="F99" s="299">
        <f t="shared" ref="F99:F110" si="31">215/12*E99</f>
        <v>0</v>
      </c>
      <c r="G99" s="300"/>
      <c r="H99" s="298"/>
      <c r="I99" s="299">
        <f t="shared" ref="I99:I110" si="32">215/12*H99</f>
        <v>0</v>
      </c>
      <c r="J99" s="300"/>
      <c r="O99" s="274">
        <f t="shared" si="14"/>
        <v>45658</v>
      </c>
      <c r="P99" s="278"/>
      <c r="Q99" s="278"/>
      <c r="R99" s="278"/>
      <c r="S99" s="278"/>
      <c r="T99" s="278"/>
      <c r="U99" s="278"/>
      <c r="V99" s="278"/>
      <c r="W99" s="278"/>
      <c r="X99" s="278"/>
      <c r="Y99" s="278"/>
      <c r="Z99" s="278"/>
      <c r="AA99" s="278"/>
      <c r="AB99" s="278"/>
      <c r="AC99" s="278"/>
      <c r="AD99" s="278"/>
      <c r="AE99" s="279">
        <f t="shared" ref="AE99:AE110" si="33">SUM(P99:AD99)</f>
        <v>0</v>
      </c>
      <c r="AF99" s="281"/>
    </row>
    <row r="100" spans="2:32" outlineLevel="1" x14ac:dyDescent="0.25">
      <c r="B100" s="27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P2</v>
      </c>
      <c r="C100" s="273">
        <f>IF(C99&gt;0,C99+1,IF(DATE(YEAR('Basic project data'!$C$5),MONTH('Basic project data'!$C$5),1)=D100,1,0))</f>
        <v>35</v>
      </c>
      <c r="D100" s="274">
        <f t="shared" ref="D100:D110" si="34">DATE(YEAR(D99),MONTH(D99)+1,DAY(D99))</f>
        <v>45689</v>
      </c>
      <c r="E100" s="275"/>
      <c r="F100" s="193">
        <f t="shared" si="31"/>
        <v>0</v>
      </c>
      <c r="G100" s="277"/>
      <c r="H100" s="275"/>
      <c r="I100" s="193">
        <f t="shared" si="32"/>
        <v>0</v>
      </c>
      <c r="J100" s="277"/>
      <c r="O100" s="274">
        <f t="shared" si="14"/>
        <v>45689</v>
      </c>
      <c r="P100" s="278"/>
      <c r="Q100" s="278"/>
      <c r="R100" s="278"/>
      <c r="S100" s="278"/>
      <c r="T100" s="278"/>
      <c r="U100" s="278"/>
      <c r="V100" s="278"/>
      <c r="W100" s="278"/>
      <c r="X100" s="278"/>
      <c r="Y100" s="278"/>
      <c r="Z100" s="278"/>
      <c r="AA100" s="278"/>
      <c r="AB100" s="278"/>
      <c r="AC100" s="278"/>
      <c r="AD100" s="278"/>
      <c r="AE100" s="279">
        <f t="shared" si="33"/>
        <v>0</v>
      </c>
      <c r="AF100" s="281"/>
    </row>
    <row r="101" spans="2:32" outlineLevel="1" x14ac:dyDescent="0.25">
      <c r="B101" s="27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P2</v>
      </c>
      <c r="C101" s="273">
        <f>IF(C100&gt;0,C100+1,IF(DATE(YEAR('Basic project data'!$C$5),MONTH('Basic project data'!$C$5),1)=D101,1,0))</f>
        <v>36</v>
      </c>
      <c r="D101" s="274">
        <f t="shared" si="34"/>
        <v>45717</v>
      </c>
      <c r="E101" s="275"/>
      <c r="F101" s="193">
        <f t="shared" si="31"/>
        <v>0</v>
      </c>
      <c r="G101" s="277"/>
      <c r="H101" s="275"/>
      <c r="I101" s="193">
        <f t="shared" si="32"/>
        <v>0</v>
      </c>
      <c r="J101" s="277"/>
      <c r="O101" s="274">
        <f t="shared" si="14"/>
        <v>45717</v>
      </c>
      <c r="P101" s="278"/>
      <c r="Q101" s="278"/>
      <c r="R101" s="278"/>
      <c r="S101" s="278"/>
      <c r="T101" s="278"/>
      <c r="U101" s="278"/>
      <c r="V101" s="278"/>
      <c r="W101" s="278"/>
      <c r="X101" s="278"/>
      <c r="Y101" s="278"/>
      <c r="Z101" s="278"/>
      <c r="AA101" s="278"/>
      <c r="AB101" s="278"/>
      <c r="AC101" s="278"/>
      <c r="AD101" s="278"/>
      <c r="AE101" s="279">
        <f t="shared" si="33"/>
        <v>0</v>
      </c>
      <c r="AF101" s="281"/>
    </row>
    <row r="102" spans="2:32" outlineLevel="1" x14ac:dyDescent="0.25">
      <c r="B102" s="27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73">
        <f>IF(C101&gt;0,C101+1,IF(DATE(YEAR('Basic project data'!$C$5),MONTH('Basic project data'!$C$5),1)=D102,1,0))</f>
        <v>37</v>
      </c>
      <c r="D102" s="274">
        <f t="shared" si="34"/>
        <v>45748</v>
      </c>
      <c r="E102" s="275"/>
      <c r="F102" s="193">
        <f t="shared" si="31"/>
        <v>0</v>
      </c>
      <c r="G102" s="277"/>
      <c r="H102" s="275"/>
      <c r="I102" s="193">
        <f t="shared" si="32"/>
        <v>0</v>
      </c>
      <c r="J102" s="277"/>
      <c r="O102" s="274">
        <f t="shared" si="14"/>
        <v>45748</v>
      </c>
      <c r="P102" s="278"/>
      <c r="Q102" s="278"/>
      <c r="R102" s="278"/>
      <c r="S102" s="278"/>
      <c r="T102" s="278"/>
      <c r="U102" s="278"/>
      <c r="V102" s="278"/>
      <c r="W102" s="278"/>
      <c r="X102" s="278"/>
      <c r="Y102" s="278"/>
      <c r="Z102" s="278"/>
      <c r="AA102" s="278"/>
      <c r="AB102" s="278"/>
      <c r="AC102" s="278"/>
      <c r="AD102" s="278"/>
      <c r="AE102" s="279">
        <f t="shared" si="33"/>
        <v>0</v>
      </c>
      <c r="AF102" s="281"/>
    </row>
    <row r="103" spans="2:32" outlineLevel="1" x14ac:dyDescent="0.25">
      <c r="B103" s="27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73">
        <f>IF(C102&gt;0,C102+1,IF(DATE(YEAR('Basic project data'!$C$5),MONTH('Basic project data'!$C$5),1)=D103,1,0))</f>
        <v>38</v>
      </c>
      <c r="D103" s="274">
        <f t="shared" si="34"/>
        <v>45778</v>
      </c>
      <c r="E103" s="275"/>
      <c r="F103" s="193">
        <f t="shared" si="31"/>
        <v>0</v>
      </c>
      <c r="G103" s="277"/>
      <c r="H103" s="275"/>
      <c r="I103" s="193">
        <f t="shared" si="32"/>
        <v>0</v>
      </c>
      <c r="J103" s="277"/>
      <c r="O103" s="274">
        <f t="shared" si="14"/>
        <v>45778</v>
      </c>
      <c r="P103" s="278"/>
      <c r="Q103" s="278"/>
      <c r="R103" s="278"/>
      <c r="S103" s="278"/>
      <c r="T103" s="278"/>
      <c r="U103" s="278"/>
      <c r="V103" s="278"/>
      <c r="W103" s="278"/>
      <c r="X103" s="278"/>
      <c r="Y103" s="278"/>
      <c r="Z103" s="278"/>
      <c r="AA103" s="278"/>
      <c r="AB103" s="278"/>
      <c r="AC103" s="278"/>
      <c r="AD103" s="278"/>
      <c r="AE103" s="279">
        <f t="shared" si="33"/>
        <v>0</v>
      </c>
      <c r="AF103" s="281"/>
    </row>
    <row r="104" spans="2:32" outlineLevel="1" x14ac:dyDescent="0.25">
      <c r="B104" s="27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73">
        <f>IF(C103&gt;0,C103+1,IF(DATE(YEAR('Basic project data'!$C$5),MONTH('Basic project data'!$C$5),1)=D104,1,0))</f>
        <v>39</v>
      </c>
      <c r="D104" s="274">
        <f t="shared" si="34"/>
        <v>45809</v>
      </c>
      <c r="E104" s="275"/>
      <c r="F104" s="193">
        <f t="shared" si="31"/>
        <v>0</v>
      </c>
      <c r="G104" s="277"/>
      <c r="H104" s="275"/>
      <c r="I104" s="193">
        <f t="shared" si="32"/>
        <v>0</v>
      </c>
      <c r="J104" s="277"/>
      <c r="O104" s="274">
        <f t="shared" si="14"/>
        <v>45809</v>
      </c>
      <c r="P104" s="278"/>
      <c r="Q104" s="278"/>
      <c r="R104" s="278"/>
      <c r="S104" s="278"/>
      <c r="T104" s="278"/>
      <c r="U104" s="278"/>
      <c r="V104" s="278"/>
      <c r="W104" s="278"/>
      <c r="X104" s="278"/>
      <c r="Y104" s="278"/>
      <c r="Z104" s="278"/>
      <c r="AA104" s="278"/>
      <c r="AB104" s="278"/>
      <c r="AC104" s="278"/>
      <c r="AD104" s="278"/>
      <c r="AE104" s="279">
        <f t="shared" si="33"/>
        <v>0</v>
      </c>
      <c r="AF104" s="281"/>
    </row>
    <row r="105" spans="2:32" outlineLevel="1" x14ac:dyDescent="0.25">
      <c r="B105" s="27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73">
        <f>IF(C104&gt;0,C104+1,IF(DATE(YEAR('Basic project data'!$C$5),MONTH('Basic project data'!$C$5),1)=D105,1,0))</f>
        <v>40</v>
      </c>
      <c r="D105" s="274">
        <f t="shared" si="34"/>
        <v>45839</v>
      </c>
      <c r="E105" s="275"/>
      <c r="F105" s="193">
        <f t="shared" si="31"/>
        <v>0</v>
      </c>
      <c r="G105" s="277"/>
      <c r="H105" s="275"/>
      <c r="I105" s="193">
        <f t="shared" si="32"/>
        <v>0</v>
      </c>
      <c r="J105" s="277"/>
      <c r="O105" s="274">
        <f t="shared" si="14"/>
        <v>45839</v>
      </c>
      <c r="P105" s="278"/>
      <c r="Q105" s="278"/>
      <c r="R105" s="278"/>
      <c r="S105" s="278"/>
      <c r="T105" s="278"/>
      <c r="U105" s="278"/>
      <c r="V105" s="278"/>
      <c r="W105" s="278"/>
      <c r="X105" s="278"/>
      <c r="Y105" s="278"/>
      <c r="Z105" s="278"/>
      <c r="AA105" s="278"/>
      <c r="AB105" s="278"/>
      <c r="AC105" s="278"/>
      <c r="AD105" s="278"/>
      <c r="AE105" s="279">
        <f t="shared" si="33"/>
        <v>0</v>
      </c>
      <c r="AF105" s="281"/>
    </row>
    <row r="106" spans="2:32" outlineLevel="1" x14ac:dyDescent="0.25">
      <c r="B106" s="27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73">
        <f>IF(C105&gt;0,C105+1,IF(DATE(YEAR('Basic project data'!$C$5),MONTH('Basic project data'!$C$5),1)=D106,1,0))</f>
        <v>41</v>
      </c>
      <c r="D106" s="274">
        <f t="shared" si="34"/>
        <v>45870</v>
      </c>
      <c r="E106" s="275"/>
      <c r="F106" s="193">
        <f t="shared" si="31"/>
        <v>0</v>
      </c>
      <c r="G106" s="277"/>
      <c r="H106" s="275"/>
      <c r="I106" s="193">
        <f t="shared" si="32"/>
        <v>0</v>
      </c>
      <c r="J106" s="277"/>
      <c r="O106" s="274">
        <f t="shared" si="14"/>
        <v>45870</v>
      </c>
      <c r="P106" s="278"/>
      <c r="Q106" s="278"/>
      <c r="R106" s="278"/>
      <c r="S106" s="278"/>
      <c r="T106" s="278"/>
      <c r="U106" s="278"/>
      <c r="V106" s="278"/>
      <c r="W106" s="278"/>
      <c r="X106" s="278"/>
      <c r="Y106" s="278"/>
      <c r="Z106" s="278"/>
      <c r="AA106" s="278"/>
      <c r="AB106" s="278"/>
      <c r="AC106" s="278"/>
      <c r="AD106" s="278"/>
      <c r="AE106" s="279">
        <f t="shared" si="33"/>
        <v>0</v>
      </c>
      <c r="AF106" s="281"/>
    </row>
    <row r="107" spans="2:32" outlineLevel="1" x14ac:dyDescent="0.25">
      <c r="B107" s="27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73">
        <f>IF(C106&gt;0,C106+1,IF(DATE(YEAR('Basic project data'!$C$5),MONTH('Basic project data'!$C$5),1)=D107,1,0))</f>
        <v>42</v>
      </c>
      <c r="D107" s="274">
        <f t="shared" si="34"/>
        <v>45901</v>
      </c>
      <c r="E107" s="275"/>
      <c r="F107" s="193">
        <f t="shared" si="31"/>
        <v>0</v>
      </c>
      <c r="G107" s="277"/>
      <c r="H107" s="275"/>
      <c r="I107" s="193">
        <f t="shared" si="32"/>
        <v>0</v>
      </c>
      <c r="J107" s="277"/>
      <c r="O107" s="274">
        <f t="shared" si="14"/>
        <v>45901</v>
      </c>
      <c r="P107" s="278"/>
      <c r="Q107" s="278"/>
      <c r="R107" s="278"/>
      <c r="S107" s="278"/>
      <c r="T107" s="278"/>
      <c r="U107" s="278"/>
      <c r="V107" s="278"/>
      <c r="W107" s="278"/>
      <c r="X107" s="278"/>
      <c r="Y107" s="278"/>
      <c r="Z107" s="278"/>
      <c r="AA107" s="278"/>
      <c r="AB107" s="278"/>
      <c r="AC107" s="278"/>
      <c r="AD107" s="278"/>
      <c r="AE107" s="279">
        <f t="shared" si="33"/>
        <v>0</v>
      </c>
      <c r="AF107" s="281"/>
    </row>
    <row r="108" spans="2:32" outlineLevel="1" x14ac:dyDescent="0.25">
      <c r="B108" s="27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73">
        <f>IF(C107&gt;0,C107+1,IF(DATE(YEAR('Basic project data'!$C$5),MONTH('Basic project data'!$C$5),1)=D108,1,0))</f>
        <v>43</v>
      </c>
      <c r="D108" s="274">
        <f t="shared" si="34"/>
        <v>45931</v>
      </c>
      <c r="E108" s="275"/>
      <c r="F108" s="193">
        <f t="shared" si="31"/>
        <v>0</v>
      </c>
      <c r="G108" s="277"/>
      <c r="H108" s="275"/>
      <c r="I108" s="193">
        <f t="shared" si="32"/>
        <v>0</v>
      </c>
      <c r="J108" s="277"/>
      <c r="O108" s="274">
        <f t="shared" si="14"/>
        <v>45931</v>
      </c>
      <c r="P108" s="278"/>
      <c r="Q108" s="278"/>
      <c r="R108" s="278"/>
      <c r="S108" s="278"/>
      <c r="T108" s="278"/>
      <c r="U108" s="278"/>
      <c r="V108" s="278"/>
      <c r="W108" s="278"/>
      <c r="X108" s="278"/>
      <c r="Y108" s="278"/>
      <c r="Z108" s="278"/>
      <c r="AA108" s="278"/>
      <c r="AB108" s="278"/>
      <c r="AC108" s="278"/>
      <c r="AD108" s="278"/>
      <c r="AE108" s="279">
        <f t="shared" si="33"/>
        <v>0</v>
      </c>
      <c r="AF108" s="281"/>
    </row>
    <row r="109" spans="2:32" outlineLevel="1" x14ac:dyDescent="0.25">
      <c r="B109" s="27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73">
        <f>IF(C108&gt;0,C108+1,IF(DATE(YEAR('Basic project data'!$C$5),MONTH('Basic project data'!$C$5),1)=D109,1,0))</f>
        <v>44</v>
      </c>
      <c r="D109" s="274">
        <f t="shared" si="34"/>
        <v>45962</v>
      </c>
      <c r="E109" s="275"/>
      <c r="F109" s="193">
        <f t="shared" si="31"/>
        <v>0</v>
      </c>
      <c r="G109" s="277"/>
      <c r="H109" s="275"/>
      <c r="I109" s="193">
        <f t="shared" si="32"/>
        <v>0</v>
      </c>
      <c r="J109" s="277"/>
      <c r="O109" s="274">
        <f t="shared" si="14"/>
        <v>45962</v>
      </c>
      <c r="P109" s="278"/>
      <c r="Q109" s="278"/>
      <c r="R109" s="278"/>
      <c r="S109" s="278"/>
      <c r="T109" s="278"/>
      <c r="U109" s="278"/>
      <c r="V109" s="278"/>
      <c r="W109" s="278"/>
      <c r="X109" s="278"/>
      <c r="Y109" s="278"/>
      <c r="Z109" s="278"/>
      <c r="AA109" s="278"/>
      <c r="AB109" s="278"/>
      <c r="AC109" s="278"/>
      <c r="AD109" s="278"/>
      <c r="AE109" s="279">
        <f t="shared" si="33"/>
        <v>0</v>
      </c>
      <c r="AF109" s="281"/>
    </row>
    <row r="110" spans="2:32" outlineLevel="1" x14ac:dyDescent="0.25">
      <c r="B110" s="27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73">
        <f>IF(C109&gt;0,C109+1,IF(DATE(YEAR('Basic project data'!$C$5),MONTH('Basic project data'!$C$5),1)=D110,1,0))</f>
        <v>45</v>
      </c>
      <c r="D110" s="274">
        <f t="shared" si="34"/>
        <v>45992</v>
      </c>
      <c r="E110" s="275"/>
      <c r="F110" s="193">
        <f t="shared" si="31"/>
        <v>0</v>
      </c>
      <c r="G110" s="277"/>
      <c r="H110" s="275"/>
      <c r="I110" s="193">
        <f t="shared" si="32"/>
        <v>0</v>
      </c>
      <c r="J110" s="277"/>
      <c r="O110" s="274">
        <f t="shared" si="14"/>
        <v>45992</v>
      </c>
      <c r="P110" s="278"/>
      <c r="Q110" s="278"/>
      <c r="R110" s="278"/>
      <c r="S110" s="278"/>
      <c r="T110" s="278"/>
      <c r="U110" s="278"/>
      <c r="V110" s="278"/>
      <c r="W110" s="278"/>
      <c r="X110" s="278"/>
      <c r="Y110" s="278"/>
      <c r="Z110" s="278"/>
      <c r="AA110" s="278"/>
      <c r="AB110" s="278"/>
      <c r="AC110" s="278"/>
      <c r="AD110" s="278"/>
      <c r="AE110" s="279">
        <f t="shared" si="33"/>
        <v>0</v>
      </c>
      <c r="AF110" s="281"/>
    </row>
    <row r="111" spans="2:32" x14ac:dyDescent="0.25">
      <c r="B111" s="282"/>
      <c r="C111" s="283"/>
      <c r="D111" s="284">
        <f>D110</f>
        <v>45992</v>
      </c>
      <c r="E111" s="285"/>
      <c r="F111" s="286">
        <f>SUM(F99:F110)</f>
        <v>0</v>
      </c>
      <c r="G111" s="287">
        <f>SUM(G99:G110)</f>
        <v>0</v>
      </c>
      <c r="H111" s="288"/>
      <c r="I111" s="286">
        <f>SUM(I99:I110)</f>
        <v>0</v>
      </c>
      <c r="J111" s="287">
        <f>SUM(J99:J110)</f>
        <v>0</v>
      </c>
      <c r="O111" s="284">
        <f t="shared" si="14"/>
        <v>45992</v>
      </c>
      <c r="P111" s="290">
        <f>SUM(P99:P110)</f>
        <v>0</v>
      </c>
      <c r="Q111" s="290">
        <f>SUM(Q99:Q110)</f>
        <v>0</v>
      </c>
      <c r="R111" s="290">
        <f>SUM(R99:R110)</f>
        <v>0</v>
      </c>
      <c r="S111" s="290">
        <f>SUM(S99:S110)</f>
        <v>0</v>
      </c>
      <c r="T111" s="290">
        <f>SUM(T99:T110)</f>
        <v>0</v>
      </c>
      <c r="U111" s="290">
        <f t="shared" ref="U111:AD111" si="35">SUM(U99:U110)</f>
        <v>0</v>
      </c>
      <c r="V111" s="290">
        <f t="shared" si="35"/>
        <v>0</v>
      </c>
      <c r="W111" s="290">
        <f t="shared" si="35"/>
        <v>0</v>
      </c>
      <c r="X111" s="290">
        <f t="shared" si="35"/>
        <v>0</v>
      </c>
      <c r="Y111" s="290">
        <f t="shared" si="35"/>
        <v>0</v>
      </c>
      <c r="Z111" s="290">
        <f t="shared" si="35"/>
        <v>0</v>
      </c>
      <c r="AA111" s="290">
        <f t="shared" si="35"/>
        <v>0</v>
      </c>
      <c r="AB111" s="290">
        <f t="shared" si="35"/>
        <v>0</v>
      </c>
      <c r="AC111" s="290">
        <f t="shared" si="35"/>
        <v>0</v>
      </c>
      <c r="AD111" s="290">
        <f t="shared" si="35"/>
        <v>0</v>
      </c>
      <c r="AE111" s="290">
        <f>SUM(AE99:AE110)</f>
        <v>0</v>
      </c>
      <c r="AF111" s="281"/>
    </row>
    <row r="112" spans="2:32" ht="28.5" customHeight="1" x14ac:dyDescent="0.25">
      <c r="B112" s="18"/>
      <c r="C112" s="18"/>
      <c r="E112" s="280"/>
      <c r="F112" s="280"/>
      <c r="H112" s="280"/>
      <c r="I112" s="280"/>
      <c r="P112" s="289">
        <f t="shared" ref="P112:AE112" si="36">IFERROR(P111/$H$2,0)</f>
        <v>0</v>
      </c>
      <c r="Q112" s="289">
        <f t="shared" si="36"/>
        <v>0</v>
      </c>
      <c r="R112" s="289">
        <f t="shared" si="36"/>
        <v>0</v>
      </c>
      <c r="S112" s="289">
        <f t="shared" si="36"/>
        <v>0</v>
      </c>
      <c r="T112" s="289">
        <f t="shared" si="36"/>
        <v>0</v>
      </c>
      <c r="U112" s="289">
        <f t="shared" si="36"/>
        <v>0</v>
      </c>
      <c r="V112" s="289">
        <f t="shared" si="36"/>
        <v>0</v>
      </c>
      <c r="W112" s="289">
        <f t="shared" si="36"/>
        <v>0</v>
      </c>
      <c r="X112" s="289">
        <f t="shared" si="36"/>
        <v>0</v>
      </c>
      <c r="Y112" s="289">
        <f t="shared" si="36"/>
        <v>0</v>
      </c>
      <c r="Z112" s="289">
        <f t="shared" si="36"/>
        <v>0</v>
      </c>
      <c r="AA112" s="289">
        <f t="shared" si="36"/>
        <v>0</v>
      </c>
      <c r="AB112" s="289">
        <f t="shared" si="36"/>
        <v>0</v>
      </c>
      <c r="AC112" s="289">
        <f t="shared" si="36"/>
        <v>0</v>
      </c>
      <c r="AD112" s="289">
        <f t="shared" si="36"/>
        <v>0</v>
      </c>
      <c r="AE112" s="289">
        <f t="shared" si="36"/>
        <v>0</v>
      </c>
      <c r="AF112" s="291" t="s">
        <v>326</v>
      </c>
    </row>
    <row r="113" spans="2:32" x14ac:dyDescent="0.25">
      <c r="B113" s="18"/>
      <c r="C113" s="18"/>
      <c r="E113" s="280"/>
      <c r="F113" s="280"/>
      <c r="H113" s="280"/>
      <c r="I113" s="280"/>
      <c r="P113" s="292"/>
      <c r="Q113" s="292"/>
      <c r="R113" s="292"/>
      <c r="S113" s="292"/>
      <c r="T113" s="292"/>
      <c r="U113" s="293"/>
      <c r="V113" s="294"/>
      <c r="W113" s="295"/>
      <c r="X113" s="295"/>
      <c r="Y113" s="295"/>
      <c r="Z113" s="295"/>
      <c r="AA113" s="295"/>
      <c r="AB113" s="295"/>
      <c r="AC113" s="295"/>
      <c r="AD113" s="296"/>
      <c r="AE113" s="292"/>
      <c r="AF113" s="297"/>
    </row>
    <row r="114" spans="2:32" outlineLevel="1" x14ac:dyDescent="0.25">
      <c r="B114" s="27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73">
        <f>IF(C110&gt;0,C110+1,IF(DATE(YEAR('Basic project data'!$C$5),MONTH('Basic project data'!$C$5),1)=D114,1,0))</f>
        <v>46</v>
      </c>
      <c r="D114" s="274">
        <f>DATE(YEAR(D110),MONTH(D110)+1,DAY(D110))</f>
        <v>46023</v>
      </c>
      <c r="E114" s="298"/>
      <c r="F114" s="299">
        <f t="shared" ref="F114:F125" si="37">215/12*E114</f>
        <v>0</v>
      </c>
      <c r="G114" s="300"/>
      <c r="H114" s="298"/>
      <c r="I114" s="193">
        <f t="shared" ref="I114:I125" si="38">215/12*H114</f>
        <v>0</v>
      </c>
      <c r="J114" s="300"/>
      <c r="O114" s="274">
        <f t="shared" ref="O114:O156" si="39">D114</f>
        <v>46023</v>
      </c>
      <c r="P114" s="278"/>
      <c r="Q114" s="278"/>
      <c r="R114" s="278"/>
      <c r="S114" s="278"/>
      <c r="T114" s="278"/>
      <c r="U114" s="278"/>
      <c r="V114" s="278"/>
      <c r="W114" s="278"/>
      <c r="X114" s="278"/>
      <c r="Y114" s="278"/>
      <c r="Z114" s="278"/>
      <c r="AA114" s="278"/>
      <c r="AB114" s="278"/>
      <c r="AC114" s="278"/>
      <c r="AD114" s="278"/>
      <c r="AE114" s="279">
        <f t="shared" ref="AE114:AE125" si="40">SUM(P114:AD114)</f>
        <v>0</v>
      </c>
      <c r="AF114" s="281"/>
    </row>
    <row r="115" spans="2:32" outlineLevel="1" x14ac:dyDescent="0.25">
      <c r="B115" s="27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73">
        <f>IF(C114&gt;0,C114+1,IF(DATE(YEAR('Basic project data'!$C$5),MONTH('Basic project data'!$C$5),1)=D115,1,0))</f>
        <v>47</v>
      </c>
      <c r="D115" s="274">
        <f t="shared" ref="D115:D125" si="41">DATE(YEAR(D114),MONTH(D114)+1,DAY(D114))</f>
        <v>46054</v>
      </c>
      <c r="E115" s="275"/>
      <c r="F115" s="193">
        <f t="shared" si="37"/>
        <v>0</v>
      </c>
      <c r="G115" s="277"/>
      <c r="H115" s="275"/>
      <c r="I115" s="193">
        <f t="shared" si="38"/>
        <v>0</v>
      </c>
      <c r="J115" s="277"/>
      <c r="O115" s="274">
        <f t="shared" si="39"/>
        <v>46054</v>
      </c>
      <c r="P115" s="278"/>
      <c r="Q115" s="278"/>
      <c r="R115" s="278"/>
      <c r="S115" s="278"/>
      <c r="T115" s="278"/>
      <c r="U115" s="278"/>
      <c r="V115" s="278"/>
      <c r="W115" s="278"/>
      <c r="X115" s="278"/>
      <c r="Y115" s="278"/>
      <c r="Z115" s="278"/>
      <c r="AA115" s="278"/>
      <c r="AB115" s="278"/>
      <c r="AC115" s="278"/>
      <c r="AD115" s="278"/>
      <c r="AE115" s="279">
        <f t="shared" si="40"/>
        <v>0</v>
      </c>
      <c r="AF115" s="281"/>
    </row>
    <row r="116" spans="2:32" outlineLevel="1" x14ac:dyDescent="0.25">
      <c r="B116" s="27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73">
        <f>IF(C115&gt;0,C115+1,IF(DATE(YEAR('Basic project data'!$C$5),MONTH('Basic project data'!$C$5),1)=D116,1,0))</f>
        <v>48</v>
      </c>
      <c r="D116" s="274">
        <f t="shared" si="41"/>
        <v>46082</v>
      </c>
      <c r="E116" s="275"/>
      <c r="F116" s="193">
        <f t="shared" si="37"/>
        <v>0</v>
      </c>
      <c r="G116" s="277"/>
      <c r="H116" s="275"/>
      <c r="I116" s="193">
        <f t="shared" si="38"/>
        <v>0</v>
      </c>
      <c r="J116" s="277"/>
      <c r="O116" s="274">
        <f t="shared" si="39"/>
        <v>46082</v>
      </c>
      <c r="P116" s="278"/>
      <c r="Q116" s="278"/>
      <c r="R116" s="278"/>
      <c r="S116" s="278"/>
      <c r="T116" s="278"/>
      <c r="U116" s="278"/>
      <c r="V116" s="278"/>
      <c r="W116" s="278"/>
      <c r="X116" s="278"/>
      <c r="Y116" s="278"/>
      <c r="Z116" s="278"/>
      <c r="AA116" s="278"/>
      <c r="AB116" s="278"/>
      <c r="AC116" s="278"/>
      <c r="AD116" s="278"/>
      <c r="AE116" s="279">
        <f t="shared" si="40"/>
        <v>0</v>
      </c>
      <c r="AF116" s="281"/>
    </row>
    <row r="117" spans="2:32" outlineLevel="1" x14ac:dyDescent="0.25">
      <c r="B117" s="27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73">
        <f>IF(C116&gt;0,C116+1,IF(DATE(YEAR('Basic project data'!$C$5),MONTH('Basic project data'!$C$5),1)=D117,1,0))</f>
        <v>49</v>
      </c>
      <c r="D117" s="274">
        <f t="shared" si="41"/>
        <v>46113</v>
      </c>
      <c r="E117" s="275"/>
      <c r="F117" s="193">
        <f t="shared" si="37"/>
        <v>0</v>
      </c>
      <c r="G117" s="277"/>
      <c r="H117" s="275"/>
      <c r="I117" s="193">
        <f t="shared" si="38"/>
        <v>0</v>
      </c>
      <c r="J117" s="277"/>
      <c r="O117" s="274">
        <f t="shared" si="39"/>
        <v>46113</v>
      </c>
      <c r="P117" s="278"/>
      <c r="Q117" s="278"/>
      <c r="R117" s="278"/>
      <c r="S117" s="278"/>
      <c r="T117" s="278"/>
      <c r="U117" s="278"/>
      <c r="V117" s="278"/>
      <c r="W117" s="278"/>
      <c r="X117" s="278"/>
      <c r="Y117" s="278"/>
      <c r="Z117" s="278"/>
      <c r="AA117" s="278"/>
      <c r="AB117" s="278"/>
      <c r="AC117" s="278"/>
      <c r="AD117" s="278"/>
      <c r="AE117" s="279">
        <f t="shared" si="40"/>
        <v>0</v>
      </c>
      <c r="AF117" s="281"/>
    </row>
    <row r="118" spans="2:32" outlineLevel="1" x14ac:dyDescent="0.25">
      <c r="B118" s="27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73">
        <f>IF(C117&gt;0,C117+1,IF(DATE(YEAR('Basic project data'!$C$5),MONTH('Basic project data'!$C$5),1)=D118,1,0))</f>
        <v>50</v>
      </c>
      <c r="D118" s="274">
        <f t="shared" si="41"/>
        <v>46143</v>
      </c>
      <c r="E118" s="275"/>
      <c r="F118" s="193">
        <f t="shared" si="37"/>
        <v>0</v>
      </c>
      <c r="G118" s="277"/>
      <c r="H118" s="275"/>
      <c r="I118" s="193">
        <f t="shared" si="38"/>
        <v>0</v>
      </c>
      <c r="J118" s="277"/>
      <c r="O118" s="274">
        <f t="shared" si="39"/>
        <v>46143</v>
      </c>
      <c r="P118" s="278"/>
      <c r="Q118" s="278"/>
      <c r="R118" s="278"/>
      <c r="S118" s="278"/>
      <c r="T118" s="278"/>
      <c r="U118" s="278"/>
      <c r="V118" s="278"/>
      <c r="W118" s="278"/>
      <c r="X118" s="278"/>
      <c r="Y118" s="278"/>
      <c r="Z118" s="278"/>
      <c r="AA118" s="278"/>
      <c r="AB118" s="278"/>
      <c r="AC118" s="278"/>
      <c r="AD118" s="278"/>
      <c r="AE118" s="279">
        <f t="shared" si="40"/>
        <v>0</v>
      </c>
      <c r="AF118" s="281"/>
    </row>
    <row r="119" spans="2:32" outlineLevel="1" x14ac:dyDescent="0.25">
      <c r="B119" s="27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73">
        <f>IF(C118&gt;0,C118+1,IF(DATE(YEAR('Basic project data'!$C$5),MONTH('Basic project data'!$C$5),1)=D119,1,0))</f>
        <v>51</v>
      </c>
      <c r="D119" s="274">
        <f t="shared" si="41"/>
        <v>46174</v>
      </c>
      <c r="E119" s="275"/>
      <c r="F119" s="193">
        <f t="shared" si="37"/>
        <v>0</v>
      </c>
      <c r="G119" s="277"/>
      <c r="H119" s="275"/>
      <c r="I119" s="193">
        <f t="shared" si="38"/>
        <v>0</v>
      </c>
      <c r="J119" s="277"/>
      <c r="O119" s="274">
        <f t="shared" si="39"/>
        <v>46174</v>
      </c>
      <c r="P119" s="278"/>
      <c r="Q119" s="278"/>
      <c r="R119" s="278"/>
      <c r="S119" s="278"/>
      <c r="T119" s="278"/>
      <c r="U119" s="278"/>
      <c r="V119" s="278"/>
      <c r="W119" s="278"/>
      <c r="X119" s="278"/>
      <c r="Y119" s="278"/>
      <c r="Z119" s="278"/>
      <c r="AA119" s="278"/>
      <c r="AB119" s="278"/>
      <c r="AC119" s="278"/>
      <c r="AD119" s="278"/>
      <c r="AE119" s="279">
        <f t="shared" si="40"/>
        <v>0</v>
      </c>
      <c r="AF119" s="281"/>
    </row>
    <row r="120" spans="2:32" outlineLevel="1" x14ac:dyDescent="0.25">
      <c r="B120" s="27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73">
        <f>IF(C119&gt;0,C119+1,IF(DATE(YEAR('Basic project data'!$C$5),MONTH('Basic project data'!$C$5),1)=D120,1,0))</f>
        <v>52</v>
      </c>
      <c r="D120" s="274">
        <f t="shared" si="41"/>
        <v>46204</v>
      </c>
      <c r="E120" s="275"/>
      <c r="F120" s="193">
        <f t="shared" si="37"/>
        <v>0</v>
      </c>
      <c r="G120" s="277"/>
      <c r="H120" s="275"/>
      <c r="I120" s="193">
        <f t="shared" si="38"/>
        <v>0</v>
      </c>
      <c r="J120" s="277"/>
      <c r="O120" s="274">
        <f t="shared" si="39"/>
        <v>46204</v>
      </c>
      <c r="P120" s="278"/>
      <c r="Q120" s="278"/>
      <c r="R120" s="278"/>
      <c r="S120" s="278"/>
      <c r="T120" s="278"/>
      <c r="U120" s="278"/>
      <c r="V120" s="278"/>
      <c r="W120" s="278"/>
      <c r="X120" s="278"/>
      <c r="Y120" s="278"/>
      <c r="Z120" s="278"/>
      <c r="AA120" s="278"/>
      <c r="AB120" s="278"/>
      <c r="AC120" s="278"/>
      <c r="AD120" s="278"/>
      <c r="AE120" s="279">
        <f t="shared" si="40"/>
        <v>0</v>
      </c>
      <c r="AF120" s="281"/>
    </row>
    <row r="121" spans="2:32" outlineLevel="1" x14ac:dyDescent="0.25">
      <c r="B121" s="27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73">
        <f>IF(C120&gt;0,C120+1,IF(DATE(YEAR('Basic project data'!$C$5),MONTH('Basic project data'!$C$5),1)=D121,1,0))</f>
        <v>53</v>
      </c>
      <c r="D121" s="274">
        <f t="shared" si="41"/>
        <v>46235</v>
      </c>
      <c r="E121" s="275"/>
      <c r="F121" s="193">
        <f t="shared" si="37"/>
        <v>0</v>
      </c>
      <c r="G121" s="277"/>
      <c r="H121" s="275"/>
      <c r="I121" s="193">
        <f t="shared" si="38"/>
        <v>0</v>
      </c>
      <c r="J121" s="277"/>
      <c r="O121" s="274">
        <f t="shared" si="39"/>
        <v>46235</v>
      </c>
      <c r="P121" s="278"/>
      <c r="Q121" s="278"/>
      <c r="R121" s="278"/>
      <c r="S121" s="278"/>
      <c r="T121" s="278"/>
      <c r="U121" s="278"/>
      <c r="V121" s="278"/>
      <c r="W121" s="278"/>
      <c r="X121" s="278"/>
      <c r="Y121" s="278"/>
      <c r="Z121" s="278"/>
      <c r="AA121" s="278"/>
      <c r="AB121" s="278"/>
      <c r="AC121" s="278"/>
      <c r="AD121" s="278"/>
      <c r="AE121" s="279">
        <f t="shared" si="40"/>
        <v>0</v>
      </c>
      <c r="AF121" s="281"/>
    </row>
    <row r="122" spans="2:32" outlineLevel="1" x14ac:dyDescent="0.25">
      <c r="B122" s="27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73">
        <f>IF(C121&gt;0,C121+1,IF(DATE(YEAR('Basic project data'!$C$5),MONTH('Basic project data'!$C$5),1)=D122,1,0))</f>
        <v>54</v>
      </c>
      <c r="D122" s="274">
        <f t="shared" si="41"/>
        <v>46266</v>
      </c>
      <c r="E122" s="275"/>
      <c r="F122" s="193">
        <f t="shared" si="37"/>
        <v>0</v>
      </c>
      <c r="G122" s="277"/>
      <c r="H122" s="275"/>
      <c r="I122" s="193">
        <f t="shared" si="38"/>
        <v>0</v>
      </c>
      <c r="J122" s="277"/>
      <c r="O122" s="274">
        <f t="shared" si="39"/>
        <v>46266</v>
      </c>
      <c r="P122" s="278"/>
      <c r="Q122" s="278"/>
      <c r="R122" s="278"/>
      <c r="S122" s="278"/>
      <c r="T122" s="278"/>
      <c r="U122" s="278"/>
      <c r="V122" s="278"/>
      <c r="W122" s="278"/>
      <c r="X122" s="278"/>
      <c r="Y122" s="278"/>
      <c r="Z122" s="278"/>
      <c r="AA122" s="278"/>
      <c r="AB122" s="278"/>
      <c r="AC122" s="278"/>
      <c r="AD122" s="278"/>
      <c r="AE122" s="279">
        <f t="shared" si="40"/>
        <v>0</v>
      </c>
      <c r="AF122" s="281"/>
    </row>
    <row r="123" spans="2:32" outlineLevel="1" x14ac:dyDescent="0.25">
      <c r="B123" s="27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73">
        <f>IF(C122&gt;0,C122+1,IF(DATE(YEAR('Basic project data'!$C$5),MONTH('Basic project data'!$C$5),1)=D123,1,0))</f>
        <v>55</v>
      </c>
      <c r="D123" s="274">
        <f t="shared" si="41"/>
        <v>46296</v>
      </c>
      <c r="E123" s="275"/>
      <c r="F123" s="193">
        <f t="shared" si="37"/>
        <v>0</v>
      </c>
      <c r="G123" s="277"/>
      <c r="H123" s="275"/>
      <c r="I123" s="193">
        <f t="shared" si="38"/>
        <v>0</v>
      </c>
      <c r="J123" s="277"/>
      <c r="O123" s="274">
        <f t="shared" si="39"/>
        <v>46296</v>
      </c>
      <c r="P123" s="278"/>
      <c r="Q123" s="278"/>
      <c r="R123" s="278"/>
      <c r="S123" s="278"/>
      <c r="T123" s="278"/>
      <c r="U123" s="278"/>
      <c r="V123" s="278"/>
      <c r="W123" s="278"/>
      <c r="X123" s="278"/>
      <c r="Y123" s="278"/>
      <c r="Z123" s="278"/>
      <c r="AA123" s="278"/>
      <c r="AB123" s="278"/>
      <c r="AC123" s="278"/>
      <c r="AD123" s="278"/>
      <c r="AE123" s="279">
        <f t="shared" si="40"/>
        <v>0</v>
      </c>
      <c r="AF123" s="281"/>
    </row>
    <row r="124" spans="2:32" outlineLevel="1" x14ac:dyDescent="0.25">
      <c r="B124" s="27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73">
        <f>IF(C123&gt;0,C123+1,IF(DATE(YEAR('Basic project data'!$C$5),MONTH('Basic project data'!$C$5),1)=D124,1,0))</f>
        <v>56</v>
      </c>
      <c r="D124" s="274">
        <f t="shared" si="41"/>
        <v>46327</v>
      </c>
      <c r="E124" s="275"/>
      <c r="F124" s="193">
        <f t="shared" si="37"/>
        <v>0</v>
      </c>
      <c r="G124" s="277"/>
      <c r="H124" s="275"/>
      <c r="I124" s="193">
        <f t="shared" si="38"/>
        <v>0</v>
      </c>
      <c r="J124" s="277"/>
      <c r="O124" s="274">
        <f t="shared" si="39"/>
        <v>46327</v>
      </c>
      <c r="P124" s="278"/>
      <c r="Q124" s="278"/>
      <c r="R124" s="278"/>
      <c r="S124" s="278"/>
      <c r="T124" s="278"/>
      <c r="U124" s="278"/>
      <c r="V124" s="278"/>
      <c r="W124" s="278"/>
      <c r="X124" s="278"/>
      <c r="Y124" s="278"/>
      <c r="Z124" s="278"/>
      <c r="AA124" s="278"/>
      <c r="AB124" s="278"/>
      <c r="AC124" s="278"/>
      <c r="AD124" s="278"/>
      <c r="AE124" s="279">
        <f t="shared" si="40"/>
        <v>0</v>
      </c>
      <c r="AF124" s="281"/>
    </row>
    <row r="125" spans="2:32" outlineLevel="1" x14ac:dyDescent="0.25">
      <c r="B125" s="27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73">
        <f>IF(C124&gt;0,C124+1,IF(DATE(YEAR('Basic project data'!$C$5),MONTH('Basic project data'!$C$5),1)=D125,1,0))</f>
        <v>57</v>
      </c>
      <c r="D125" s="274">
        <f t="shared" si="41"/>
        <v>46357</v>
      </c>
      <c r="E125" s="275"/>
      <c r="F125" s="193">
        <f t="shared" si="37"/>
        <v>0</v>
      </c>
      <c r="G125" s="277"/>
      <c r="H125" s="275"/>
      <c r="I125" s="193">
        <f t="shared" si="38"/>
        <v>0</v>
      </c>
      <c r="J125" s="277"/>
      <c r="O125" s="274">
        <f t="shared" si="39"/>
        <v>46357</v>
      </c>
      <c r="P125" s="278"/>
      <c r="Q125" s="278"/>
      <c r="R125" s="278"/>
      <c r="S125" s="278"/>
      <c r="T125" s="278"/>
      <c r="U125" s="278"/>
      <c r="V125" s="278"/>
      <c r="W125" s="278"/>
      <c r="X125" s="278"/>
      <c r="Y125" s="278"/>
      <c r="Z125" s="278"/>
      <c r="AA125" s="278"/>
      <c r="AB125" s="278"/>
      <c r="AC125" s="278"/>
      <c r="AD125" s="278"/>
      <c r="AE125" s="279">
        <f t="shared" si="40"/>
        <v>0</v>
      </c>
      <c r="AF125" s="281"/>
    </row>
    <row r="126" spans="2:32" x14ac:dyDescent="0.25">
      <c r="B126" s="282"/>
      <c r="C126" s="283"/>
      <c r="D126" s="284">
        <f>D125</f>
        <v>46357</v>
      </c>
      <c r="E126" s="285"/>
      <c r="F126" s="286">
        <f>SUM(F114:F125)</f>
        <v>0</v>
      </c>
      <c r="G126" s="287">
        <f>SUM(G114:G125)</f>
        <v>0</v>
      </c>
      <c r="H126" s="288"/>
      <c r="I126" s="286">
        <f>SUM(I114:I125)</f>
        <v>0</v>
      </c>
      <c r="J126" s="287">
        <f>SUM(J114:J125)</f>
        <v>0</v>
      </c>
      <c r="O126" s="284">
        <f t="shared" si="39"/>
        <v>46357</v>
      </c>
      <c r="P126" s="290">
        <f>SUM(P114:P125)</f>
        <v>0</v>
      </c>
      <c r="Q126" s="290">
        <f>SUM(Q114:Q125)</f>
        <v>0</v>
      </c>
      <c r="R126" s="290">
        <f>SUM(R114:R125)</f>
        <v>0</v>
      </c>
      <c r="S126" s="290">
        <f>SUM(S114:S125)</f>
        <v>0</v>
      </c>
      <c r="T126" s="290">
        <f>SUM(T114:T125)</f>
        <v>0</v>
      </c>
      <c r="U126" s="290">
        <f t="shared" ref="U126:AD126" si="42">SUM(U114:U125)</f>
        <v>0</v>
      </c>
      <c r="V126" s="290">
        <f t="shared" si="42"/>
        <v>0</v>
      </c>
      <c r="W126" s="290">
        <f t="shared" si="42"/>
        <v>0</v>
      </c>
      <c r="X126" s="290">
        <f t="shared" si="42"/>
        <v>0</v>
      </c>
      <c r="Y126" s="290">
        <f t="shared" si="42"/>
        <v>0</v>
      </c>
      <c r="Z126" s="290">
        <f t="shared" si="42"/>
        <v>0</v>
      </c>
      <c r="AA126" s="290">
        <f t="shared" si="42"/>
        <v>0</v>
      </c>
      <c r="AB126" s="290">
        <f t="shared" si="42"/>
        <v>0</v>
      </c>
      <c r="AC126" s="290">
        <f t="shared" si="42"/>
        <v>0</v>
      </c>
      <c r="AD126" s="290">
        <f t="shared" si="42"/>
        <v>0</v>
      </c>
      <c r="AE126" s="290">
        <f>SUM(AE114:AE125)</f>
        <v>0</v>
      </c>
      <c r="AF126" s="281"/>
    </row>
    <row r="127" spans="2:32" ht="28.5" customHeight="1" x14ac:dyDescent="0.25">
      <c r="B127" s="18"/>
      <c r="C127" s="18"/>
      <c r="E127" s="280"/>
      <c r="F127" s="280"/>
      <c r="H127" s="280"/>
      <c r="I127" s="280"/>
      <c r="P127" s="289">
        <f t="shared" ref="P127:AE127" si="43">IFERROR(P126/$H$2,0)</f>
        <v>0</v>
      </c>
      <c r="Q127" s="289">
        <f t="shared" si="43"/>
        <v>0</v>
      </c>
      <c r="R127" s="289">
        <f t="shared" si="43"/>
        <v>0</v>
      </c>
      <c r="S127" s="289">
        <f t="shared" si="43"/>
        <v>0</v>
      </c>
      <c r="T127" s="289">
        <f t="shared" si="43"/>
        <v>0</v>
      </c>
      <c r="U127" s="289">
        <f t="shared" si="43"/>
        <v>0</v>
      </c>
      <c r="V127" s="289">
        <f t="shared" si="43"/>
        <v>0</v>
      </c>
      <c r="W127" s="289">
        <f t="shared" si="43"/>
        <v>0</v>
      </c>
      <c r="X127" s="289">
        <f t="shared" si="43"/>
        <v>0</v>
      </c>
      <c r="Y127" s="289">
        <f t="shared" si="43"/>
        <v>0</v>
      </c>
      <c r="Z127" s="289">
        <f t="shared" si="43"/>
        <v>0</v>
      </c>
      <c r="AA127" s="289">
        <f t="shared" si="43"/>
        <v>0</v>
      </c>
      <c r="AB127" s="289">
        <f t="shared" si="43"/>
        <v>0</v>
      </c>
      <c r="AC127" s="289">
        <f t="shared" si="43"/>
        <v>0</v>
      </c>
      <c r="AD127" s="289">
        <f t="shared" si="43"/>
        <v>0</v>
      </c>
      <c r="AE127" s="289">
        <f t="shared" si="43"/>
        <v>0</v>
      </c>
      <c r="AF127" s="291" t="s">
        <v>326</v>
      </c>
    </row>
    <row r="128" spans="2:32" x14ac:dyDescent="0.25">
      <c r="B128" s="18"/>
      <c r="C128" s="18"/>
      <c r="E128" s="280"/>
      <c r="F128" s="280"/>
      <c r="H128" s="280"/>
      <c r="I128" s="280"/>
      <c r="P128" s="292"/>
      <c r="Q128" s="292"/>
      <c r="R128" s="292"/>
      <c r="S128" s="292"/>
      <c r="T128" s="292"/>
      <c r="U128" s="293"/>
      <c r="V128" s="294"/>
      <c r="W128" s="295"/>
      <c r="X128" s="295"/>
      <c r="Y128" s="295"/>
      <c r="Z128" s="295"/>
      <c r="AA128" s="295"/>
      <c r="AB128" s="295"/>
      <c r="AC128" s="295"/>
      <c r="AD128" s="296"/>
      <c r="AE128" s="292"/>
      <c r="AF128" s="297"/>
    </row>
    <row r="129" spans="2:32" outlineLevel="1" x14ac:dyDescent="0.25">
      <c r="B129" s="27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73">
        <f>IF(C125&gt;0,C125+1,IF(DATE(YEAR('Basic project data'!$C$5),MONTH('Basic project data'!$C$5),1)=D129,1,0))</f>
        <v>58</v>
      </c>
      <c r="D129" s="274">
        <f>DATE(YEAR(D125),MONTH(D125)+1,DAY(D125))</f>
        <v>46388</v>
      </c>
      <c r="E129" s="275"/>
      <c r="F129" s="299">
        <f t="shared" ref="F129:F140" si="44">215/12*E129</f>
        <v>0</v>
      </c>
      <c r="G129" s="300"/>
      <c r="H129" s="298"/>
      <c r="I129" s="299">
        <f t="shared" ref="I129:I140" si="45">215/12*H129</f>
        <v>0</v>
      </c>
      <c r="J129" s="300"/>
      <c r="O129" s="274">
        <f t="shared" si="39"/>
        <v>46388</v>
      </c>
      <c r="P129" s="278"/>
      <c r="Q129" s="278"/>
      <c r="R129" s="278"/>
      <c r="S129" s="278"/>
      <c r="T129" s="278"/>
      <c r="U129" s="278"/>
      <c r="V129" s="278"/>
      <c r="W129" s="278"/>
      <c r="X129" s="278"/>
      <c r="Y129" s="278"/>
      <c r="Z129" s="278"/>
      <c r="AA129" s="278"/>
      <c r="AB129" s="278"/>
      <c r="AC129" s="278"/>
      <c r="AD129" s="278"/>
      <c r="AE129" s="279">
        <f t="shared" ref="AE129:AE140" si="46">SUM(P129:AD129)</f>
        <v>0</v>
      </c>
      <c r="AF129" s="281"/>
    </row>
    <row r="130" spans="2:32" outlineLevel="1" x14ac:dyDescent="0.25">
      <c r="B130" s="27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73">
        <f>IF(C129&gt;0,C129+1,IF(DATE(YEAR('Basic project data'!$C$5),MONTH('Basic project data'!$C$5),1)=D130,1,0))</f>
        <v>59</v>
      </c>
      <c r="D130" s="274">
        <f t="shared" ref="D130:D140" si="47">DATE(YEAR(D129),MONTH(D129)+1,DAY(D129))</f>
        <v>46419</v>
      </c>
      <c r="E130" s="275"/>
      <c r="F130" s="193">
        <f t="shared" si="44"/>
        <v>0</v>
      </c>
      <c r="G130" s="277"/>
      <c r="H130" s="275"/>
      <c r="I130" s="193">
        <f t="shared" si="45"/>
        <v>0</v>
      </c>
      <c r="J130" s="277"/>
      <c r="O130" s="274">
        <f t="shared" si="39"/>
        <v>46419</v>
      </c>
      <c r="P130" s="278"/>
      <c r="Q130" s="278"/>
      <c r="R130" s="278"/>
      <c r="S130" s="278"/>
      <c r="T130" s="278"/>
      <c r="U130" s="278"/>
      <c r="V130" s="278"/>
      <c r="W130" s="278"/>
      <c r="X130" s="278"/>
      <c r="Y130" s="278"/>
      <c r="Z130" s="278"/>
      <c r="AA130" s="278"/>
      <c r="AB130" s="278"/>
      <c r="AC130" s="278"/>
      <c r="AD130" s="278"/>
      <c r="AE130" s="279">
        <f t="shared" si="46"/>
        <v>0</v>
      </c>
      <c r="AF130" s="281"/>
    </row>
    <row r="131" spans="2:32" outlineLevel="1" x14ac:dyDescent="0.25">
      <c r="B131" s="27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73">
        <f>IF(C130&gt;0,C130+1,IF(DATE(YEAR('Basic project data'!$C$5),MONTH('Basic project data'!$C$5),1)=D131,1,0))</f>
        <v>60</v>
      </c>
      <c r="D131" s="274">
        <f t="shared" si="47"/>
        <v>46447</v>
      </c>
      <c r="E131" s="275"/>
      <c r="F131" s="193">
        <f t="shared" si="44"/>
        <v>0</v>
      </c>
      <c r="G131" s="277"/>
      <c r="H131" s="275"/>
      <c r="I131" s="193">
        <f t="shared" si="45"/>
        <v>0</v>
      </c>
      <c r="J131" s="277"/>
      <c r="O131" s="274">
        <f t="shared" si="39"/>
        <v>46447</v>
      </c>
      <c r="P131" s="278"/>
      <c r="Q131" s="278"/>
      <c r="R131" s="278"/>
      <c r="S131" s="278"/>
      <c r="T131" s="278"/>
      <c r="U131" s="278"/>
      <c r="V131" s="278"/>
      <c r="W131" s="278"/>
      <c r="X131" s="278"/>
      <c r="Y131" s="278"/>
      <c r="Z131" s="278"/>
      <c r="AA131" s="278"/>
      <c r="AB131" s="278"/>
      <c r="AC131" s="278"/>
      <c r="AD131" s="278"/>
      <c r="AE131" s="279">
        <f t="shared" si="46"/>
        <v>0</v>
      </c>
      <c r="AF131" s="281"/>
    </row>
    <row r="132" spans="2:32" outlineLevel="1" x14ac:dyDescent="0.25">
      <c r="B132" s="27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73">
        <f>IF(C131&gt;0,C131+1,IF(DATE(YEAR('Basic project data'!$C$5),MONTH('Basic project data'!$C$5),1)=D132,1,0))</f>
        <v>61</v>
      </c>
      <c r="D132" s="274">
        <f t="shared" si="47"/>
        <v>46478</v>
      </c>
      <c r="E132" s="275"/>
      <c r="F132" s="193">
        <f t="shared" si="44"/>
        <v>0</v>
      </c>
      <c r="G132" s="277"/>
      <c r="H132" s="275"/>
      <c r="I132" s="193">
        <f t="shared" si="45"/>
        <v>0</v>
      </c>
      <c r="J132" s="277"/>
      <c r="O132" s="274">
        <f t="shared" si="39"/>
        <v>46478</v>
      </c>
      <c r="P132" s="278"/>
      <c r="Q132" s="278"/>
      <c r="R132" s="278"/>
      <c r="S132" s="278"/>
      <c r="T132" s="278"/>
      <c r="U132" s="278"/>
      <c r="V132" s="278"/>
      <c r="W132" s="278"/>
      <c r="X132" s="278"/>
      <c r="Y132" s="278"/>
      <c r="Z132" s="278"/>
      <c r="AA132" s="278"/>
      <c r="AB132" s="278"/>
      <c r="AC132" s="278"/>
      <c r="AD132" s="278"/>
      <c r="AE132" s="279">
        <f t="shared" si="46"/>
        <v>0</v>
      </c>
      <c r="AF132" s="281"/>
    </row>
    <row r="133" spans="2:32" outlineLevel="1" x14ac:dyDescent="0.25">
      <c r="B133" s="27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73">
        <f>IF(C132&gt;0,C132+1,IF(DATE(YEAR('Basic project data'!$C$5),MONTH('Basic project data'!$C$5),1)=D133,1,0))</f>
        <v>62</v>
      </c>
      <c r="D133" s="274">
        <f t="shared" si="47"/>
        <v>46508</v>
      </c>
      <c r="E133" s="275"/>
      <c r="F133" s="193">
        <f t="shared" si="44"/>
        <v>0</v>
      </c>
      <c r="G133" s="277"/>
      <c r="H133" s="275"/>
      <c r="I133" s="193">
        <f t="shared" si="45"/>
        <v>0</v>
      </c>
      <c r="J133" s="277"/>
      <c r="O133" s="274">
        <f t="shared" si="39"/>
        <v>46508</v>
      </c>
      <c r="P133" s="278"/>
      <c r="Q133" s="278"/>
      <c r="R133" s="278"/>
      <c r="S133" s="278"/>
      <c r="T133" s="278"/>
      <c r="U133" s="278"/>
      <c r="V133" s="278"/>
      <c r="W133" s="278"/>
      <c r="X133" s="278"/>
      <c r="Y133" s="278"/>
      <c r="Z133" s="278"/>
      <c r="AA133" s="278"/>
      <c r="AB133" s="278"/>
      <c r="AC133" s="278"/>
      <c r="AD133" s="278"/>
      <c r="AE133" s="279">
        <f t="shared" si="46"/>
        <v>0</v>
      </c>
      <c r="AF133" s="281"/>
    </row>
    <row r="134" spans="2:32" outlineLevel="1" x14ac:dyDescent="0.25">
      <c r="B134" s="27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73">
        <f>IF(C133&gt;0,C133+1,IF(DATE(YEAR('Basic project data'!$C$5),MONTH('Basic project data'!$C$5),1)=D134,1,0))</f>
        <v>63</v>
      </c>
      <c r="D134" s="274">
        <f t="shared" si="47"/>
        <v>46539</v>
      </c>
      <c r="E134" s="275"/>
      <c r="F134" s="193">
        <f t="shared" si="44"/>
        <v>0</v>
      </c>
      <c r="G134" s="277"/>
      <c r="H134" s="275"/>
      <c r="I134" s="193">
        <f t="shared" si="45"/>
        <v>0</v>
      </c>
      <c r="J134" s="277"/>
      <c r="O134" s="274">
        <f t="shared" si="39"/>
        <v>46539</v>
      </c>
      <c r="P134" s="278"/>
      <c r="Q134" s="278"/>
      <c r="R134" s="278"/>
      <c r="S134" s="278"/>
      <c r="T134" s="278"/>
      <c r="U134" s="278"/>
      <c r="V134" s="278"/>
      <c r="W134" s="278"/>
      <c r="X134" s="278"/>
      <c r="Y134" s="278"/>
      <c r="Z134" s="278"/>
      <c r="AA134" s="278"/>
      <c r="AB134" s="278"/>
      <c r="AC134" s="278"/>
      <c r="AD134" s="278"/>
      <c r="AE134" s="279">
        <f t="shared" si="46"/>
        <v>0</v>
      </c>
      <c r="AF134" s="281"/>
    </row>
    <row r="135" spans="2:32" outlineLevel="1" x14ac:dyDescent="0.25">
      <c r="B135" s="27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73">
        <f>IF(C134&gt;0,C134+1,IF(DATE(YEAR('Basic project data'!$C$5),MONTH('Basic project data'!$C$5),1)=D135,1,0))</f>
        <v>64</v>
      </c>
      <c r="D135" s="274">
        <f t="shared" si="47"/>
        <v>46569</v>
      </c>
      <c r="E135" s="275"/>
      <c r="F135" s="193">
        <f t="shared" si="44"/>
        <v>0</v>
      </c>
      <c r="G135" s="277"/>
      <c r="H135" s="275"/>
      <c r="I135" s="193">
        <f t="shared" si="45"/>
        <v>0</v>
      </c>
      <c r="J135" s="277"/>
      <c r="O135" s="274">
        <f t="shared" si="39"/>
        <v>46569</v>
      </c>
      <c r="P135" s="278"/>
      <c r="Q135" s="278"/>
      <c r="R135" s="278"/>
      <c r="S135" s="278"/>
      <c r="T135" s="278"/>
      <c r="U135" s="278"/>
      <c r="V135" s="278"/>
      <c r="W135" s="278"/>
      <c r="X135" s="278"/>
      <c r="Y135" s="278"/>
      <c r="Z135" s="278"/>
      <c r="AA135" s="278"/>
      <c r="AB135" s="278"/>
      <c r="AC135" s="278"/>
      <c r="AD135" s="278"/>
      <c r="AE135" s="279">
        <f t="shared" si="46"/>
        <v>0</v>
      </c>
      <c r="AF135" s="281"/>
    </row>
    <row r="136" spans="2:32" outlineLevel="1" x14ac:dyDescent="0.25">
      <c r="B136" s="27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73">
        <f>IF(C135&gt;0,C135+1,IF(DATE(YEAR('Basic project data'!$C$5),MONTH('Basic project data'!$C$5),1)=D136,1,0))</f>
        <v>65</v>
      </c>
      <c r="D136" s="274">
        <f t="shared" si="47"/>
        <v>46600</v>
      </c>
      <c r="E136" s="275"/>
      <c r="F136" s="193">
        <f t="shared" si="44"/>
        <v>0</v>
      </c>
      <c r="G136" s="277"/>
      <c r="H136" s="275"/>
      <c r="I136" s="193">
        <f t="shared" si="45"/>
        <v>0</v>
      </c>
      <c r="J136" s="277"/>
      <c r="O136" s="274">
        <f t="shared" si="39"/>
        <v>46600</v>
      </c>
      <c r="P136" s="278"/>
      <c r="Q136" s="278"/>
      <c r="R136" s="278"/>
      <c r="S136" s="278"/>
      <c r="T136" s="278"/>
      <c r="U136" s="278"/>
      <c r="V136" s="278"/>
      <c r="W136" s="278"/>
      <c r="X136" s="278"/>
      <c r="Y136" s="278"/>
      <c r="Z136" s="278"/>
      <c r="AA136" s="278"/>
      <c r="AB136" s="278"/>
      <c r="AC136" s="278"/>
      <c r="AD136" s="278"/>
      <c r="AE136" s="279">
        <f t="shared" si="46"/>
        <v>0</v>
      </c>
      <c r="AF136" s="281"/>
    </row>
    <row r="137" spans="2:32" outlineLevel="1" x14ac:dyDescent="0.25">
      <c r="B137" s="27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73">
        <f>IF(C136&gt;0,C136+1,IF(DATE(YEAR('Basic project data'!$C$5),MONTH('Basic project data'!$C$5),1)=D137,1,0))</f>
        <v>66</v>
      </c>
      <c r="D137" s="274">
        <f t="shared" si="47"/>
        <v>46631</v>
      </c>
      <c r="E137" s="275"/>
      <c r="F137" s="193">
        <f t="shared" si="44"/>
        <v>0</v>
      </c>
      <c r="G137" s="277"/>
      <c r="H137" s="275"/>
      <c r="I137" s="193">
        <f t="shared" si="45"/>
        <v>0</v>
      </c>
      <c r="J137" s="277"/>
      <c r="O137" s="274">
        <f t="shared" si="39"/>
        <v>46631</v>
      </c>
      <c r="P137" s="278"/>
      <c r="Q137" s="278"/>
      <c r="R137" s="278"/>
      <c r="S137" s="278"/>
      <c r="T137" s="278"/>
      <c r="U137" s="278"/>
      <c r="V137" s="278"/>
      <c r="W137" s="278"/>
      <c r="X137" s="278"/>
      <c r="Y137" s="278"/>
      <c r="Z137" s="278"/>
      <c r="AA137" s="278"/>
      <c r="AB137" s="278"/>
      <c r="AC137" s="278"/>
      <c r="AD137" s="278"/>
      <c r="AE137" s="279">
        <f t="shared" si="46"/>
        <v>0</v>
      </c>
      <c r="AF137" s="281"/>
    </row>
    <row r="138" spans="2:32" outlineLevel="1" x14ac:dyDescent="0.25">
      <c r="B138" s="27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73">
        <f>IF(C137&gt;0,C137+1,IF(DATE(YEAR('Basic project data'!$C$5),MONTH('Basic project data'!$C$5),1)=D138,1,0))</f>
        <v>67</v>
      </c>
      <c r="D138" s="274">
        <f t="shared" si="47"/>
        <v>46661</v>
      </c>
      <c r="E138" s="275"/>
      <c r="F138" s="193">
        <f t="shared" si="44"/>
        <v>0</v>
      </c>
      <c r="G138" s="277"/>
      <c r="H138" s="275"/>
      <c r="I138" s="193">
        <f t="shared" si="45"/>
        <v>0</v>
      </c>
      <c r="J138" s="277"/>
      <c r="O138" s="274">
        <f t="shared" si="39"/>
        <v>46661</v>
      </c>
      <c r="P138" s="278"/>
      <c r="Q138" s="278"/>
      <c r="R138" s="278"/>
      <c r="S138" s="278"/>
      <c r="T138" s="278"/>
      <c r="U138" s="278"/>
      <c r="V138" s="278"/>
      <c r="W138" s="278"/>
      <c r="X138" s="278"/>
      <c r="Y138" s="278"/>
      <c r="Z138" s="278"/>
      <c r="AA138" s="278"/>
      <c r="AB138" s="278"/>
      <c r="AC138" s="278"/>
      <c r="AD138" s="278"/>
      <c r="AE138" s="279">
        <f t="shared" si="46"/>
        <v>0</v>
      </c>
      <c r="AF138" s="281"/>
    </row>
    <row r="139" spans="2:32" outlineLevel="1" x14ac:dyDescent="0.25">
      <c r="B139" s="27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73">
        <f>IF(C138&gt;0,C138+1,IF(DATE(YEAR('Basic project data'!$C$5),MONTH('Basic project data'!$C$5),1)=D139,1,0))</f>
        <v>68</v>
      </c>
      <c r="D139" s="274">
        <f t="shared" si="47"/>
        <v>46692</v>
      </c>
      <c r="E139" s="275"/>
      <c r="F139" s="193">
        <f t="shared" si="44"/>
        <v>0</v>
      </c>
      <c r="G139" s="277"/>
      <c r="H139" s="275"/>
      <c r="I139" s="193">
        <f t="shared" si="45"/>
        <v>0</v>
      </c>
      <c r="J139" s="277"/>
      <c r="O139" s="274">
        <f t="shared" si="39"/>
        <v>46692</v>
      </c>
      <c r="P139" s="278"/>
      <c r="Q139" s="278"/>
      <c r="R139" s="278"/>
      <c r="S139" s="278"/>
      <c r="T139" s="278"/>
      <c r="U139" s="278"/>
      <c r="V139" s="278"/>
      <c r="W139" s="278"/>
      <c r="X139" s="278"/>
      <c r="Y139" s="278"/>
      <c r="Z139" s="278"/>
      <c r="AA139" s="278"/>
      <c r="AB139" s="278"/>
      <c r="AC139" s="278"/>
      <c r="AD139" s="278"/>
      <c r="AE139" s="279">
        <f t="shared" si="46"/>
        <v>0</v>
      </c>
      <c r="AF139" s="281"/>
    </row>
    <row r="140" spans="2:32" outlineLevel="1" x14ac:dyDescent="0.25">
      <c r="B140" s="27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73">
        <f>IF(C139&gt;0,C139+1,IF(DATE(YEAR('Basic project data'!$C$5),MONTH('Basic project data'!$C$5),1)=D140,1,0))</f>
        <v>69</v>
      </c>
      <c r="D140" s="274">
        <f t="shared" si="47"/>
        <v>46722</v>
      </c>
      <c r="E140" s="275"/>
      <c r="F140" s="193">
        <f t="shared" si="44"/>
        <v>0</v>
      </c>
      <c r="G140" s="277"/>
      <c r="H140" s="275"/>
      <c r="I140" s="193">
        <f t="shared" si="45"/>
        <v>0</v>
      </c>
      <c r="J140" s="277"/>
      <c r="O140" s="274">
        <f t="shared" si="39"/>
        <v>46722</v>
      </c>
      <c r="P140" s="278"/>
      <c r="Q140" s="278"/>
      <c r="R140" s="278"/>
      <c r="S140" s="278"/>
      <c r="T140" s="278"/>
      <c r="U140" s="278"/>
      <c r="V140" s="278"/>
      <c r="W140" s="278"/>
      <c r="X140" s="278"/>
      <c r="Y140" s="278"/>
      <c r="Z140" s="278"/>
      <c r="AA140" s="278"/>
      <c r="AB140" s="278"/>
      <c r="AC140" s="278"/>
      <c r="AD140" s="278"/>
      <c r="AE140" s="279">
        <f t="shared" si="46"/>
        <v>0</v>
      </c>
      <c r="AF140" s="281"/>
    </row>
    <row r="141" spans="2:32" x14ac:dyDescent="0.25">
      <c r="B141" s="282"/>
      <c r="C141" s="283"/>
      <c r="D141" s="284">
        <f>D140</f>
        <v>46722</v>
      </c>
      <c r="E141" s="285"/>
      <c r="F141" s="286">
        <f>SUM(F129:F140)</f>
        <v>0</v>
      </c>
      <c r="G141" s="287">
        <f>SUM(G129:G140)</f>
        <v>0</v>
      </c>
      <c r="H141" s="288"/>
      <c r="I141" s="286">
        <f>SUM(I129:I140)</f>
        <v>0</v>
      </c>
      <c r="J141" s="287">
        <f>SUM(J129:J140)</f>
        <v>0</v>
      </c>
      <c r="O141" s="284">
        <f t="shared" si="39"/>
        <v>46722</v>
      </c>
      <c r="P141" s="290">
        <f>SUM(P129:P140)</f>
        <v>0</v>
      </c>
      <c r="Q141" s="290">
        <f>SUM(Q129:Q140)</f>
        <v>0</v>
      </c>
      <c r="R141" s="290">
        <f>SUM(R129:R140)</f>
        <v>0</v>
      </c>
      <c r="S141" s="290">
        <f>SUM(S129:S140)</f>
        <v>0</v>
      </c>
      <c r="T141" s="290">
        <f>SUM(T129:T140)</f>
        <v>0</v>
      </c>
      <c r="U141" s="290">
        <f t="shared" ref="U141:AD141" si="48">SUM(U129:U140)</f>
        <v>0</v>
      </c>
      <c r="V141" s="290">
        <f t="shared" si="48"/>
        <v>0</v>
      </c>
      <c r="W141" s="290">
        <f t="shared" si="48"/>
        <v>0</v>
      </c>
      <c r="X141" s="290">
        <f t="shared" si="48"/>
        <v>0</v>
      </c>
      <c r="Y141" s="290">
        <f t="shared" si="48"/>
        <v>0</v>
      </c>
      <c r="Z141" s="290">
        <f t="shared" si="48"/>
        <v>0</v>
      </c>
      <c r="AA141" s="290">
        <f t="shared" si="48"/>
        <v>0</v>
      </c>
      <c r="AB141" s="290">
        <f t="shared" si="48"/>
        <v>0</v>
      </c>
      <c r="AC141" s="290">
        <f t="shared" si="48"/>
        <v>0</v>
      </c>
      <c r="AD141" s="290">
        <f t="shared" si="48"/>
        <v>0</v>
      </c>
      <c r="AE141" s="290">
        <f>SUM(AE129:AE140)</f>
        <v>0</v>
      </c>
      <c r="AF141" s="281"/>
    </row>
    <row r="142" spans="2:32" ht="28.5" customHeight="1" x14ac:dyDescent="0.25">
      <c r="B142" s="18"/>
      <c r="C142" s="18"/>
      <c r="E142" s="280"/>
      <c r="F142" s="280"/>
      <c r="H142" s="280"/>
      <c r="I142" s="280"/>
      <c r="P142" s="289">
        <f t="shared" ref="P142:AE142" si="49">IFERROR(P141/$H$2,0)</f>
        <v>0</v>
      </c>
      <c r="Q142" s="289">
        <f t="shared" si="49"/>
        <v>0</v>
      </c>
      <c r="R142" s="289">
        <f t="shared" si="49"/>
        <v>0</v>
      </c>
      <c r="S142" s="289">
        <f t="shared" si="49"/>
        <v>0</v>
      </c>
      <c r="T142" s="289">
        <f t="shared" si="49"/>
        <v>0</v>
      </c>
      <c r="U142" s="289">
        <f t="shared" si="49"/>
        <v>0</v>
      </c>
      <c r="V142" s="289">
        <f t="shared" si="49"/>
        <v>0</v>
      </c>
      <c r="W142" s="289">
        <f t="shared" si="49"/>
        <v>0</v>
      </c>
      <c r="X142" s="289">
        <f t="shared" si="49"/>
        <v>0</v>
      </c>
      <c r="Y142" s="289">
        <f t="shared" si="49"/>
        <v>0</v>
      </c>
      <c r="Z142" s="289">
        <f t="shared" si="49"/>
        <v>0</v>
      </c>
      <c r="AA142" s="289">
        <f t="shared" si="49"/>
        <v>0</v>
      </c>
      <c r="AB142" s="289">
        <f t="shared" si="49"/>
        <v>0</v>
      </c>
      <c r="AC142" s="289">
        <f t="shared" si="49"/>
        <v>0</v>
      </c>
      <c r="AD142" s="289">
        <f t="shared" si="49"/>
        <v>0</v>
      </c>
      <c r="AE142" s="289">
        <f t="shared" si="49"/>
        <v>0</v>
      </c>
      <c r="AF142" s="291" t="s">
        <v>326</v>
      </c>
    </row>
    <row r="143" spans="2:32" x14ac:dyDescent="0.25">
      <c r="B143" s="18"/>
      <c r="C143" s="18"/>
      <c r="E143" s="280"/>
      <c r="F143" s="280"/>
      <c r="H143" s="280"/>
      <c r="I143" s="280"/>
      <c r="P143" s="292"/>
      <c r="Q143" s="292"/>
      <c r="R143" s="292"/>
      <c r="S143" s="292"/>
      <c r="T143" s="292"/>
      <c r="U143" s="293"/>
      <c r="V143" s="294"/>
      <c r="W143" s="295"/>
      <c r="X143" s="295"/>
      <c r="Y143" s="295"/>
      <c r="Z143" s="295"/>
      <c r="AA143" s="295"/>
      <c r="AB143" s="295"/>
      <c r="AC143" s="295"/>
      <c r="AD143" s="296"/>
      <c r="AE143" s="292"/>
      <c r="AF143" s="297"/>
    </row>
    <row r="144" spans="2:32" outlineLevel="1" x14ac:dyDescent="0.25">
      <c r="B144" s="27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73">
        <f>IF(C140&gt;0,C140+1,IF(DATE(YEAR('Basic project data'!$C$5),MONTH('Basic project data'!$C$5),1)=D144,1,0))</f>
        <v>70</v>
      </c>
      <c r="D144" s="274">
        <f>DATE(YEAR(D140),MONTH(D140)+1,DAY(D140))</f>
        <v>46753</v>
      </c>
      <c r="E144" s="298"/>
      <c r="F144" s="299">
        <f t="shared" ref="F144:F155" si="50">215/12*E144</f>
        <v>0</v>
      </c>
      <c r="G144" s="302"/>
      <c r="H144" s="298"/>
      <c r="I144" s="299">
        <f t="shared" ref="I144:I155" si="51">215/12*H144</f>
        <v>0</v>
      </c>
      <c r="J144" s="300"/>
      <c r="O144" s="274">
        <f t="shared" si="39"/>
        <v>46753</v>
      </c>
      <c r="P144" s="278"/>
      <c r="Q144" s="278"/>
      <c r="R144" s="278"/>
      <c r="S144" s="278"/>
      <c r="T144" s="278"/>
      <c r="U144" s="278"/>
      <c r="V144" s="278"/>
      <c r="W144" s="278"/>
      <c r="X144" s="278"/>
      <c r="Y144" s="278"/>
      <c r="Z144" s="278"/>
      <c r="AA144" s="278"/>
      <c r="AB144" s="278"/>
      <c r="AC144" s="278"/>
      <c r="AD144" s="278"/>
      <c r="AE144" s="279">
        <f t="shared" ref="AE144:AE155" si="52">SUM(P144:AD144)</f>
        <v>0</v>
      </c>
      <c r="AF144" s="281"/>
    </row>
    <row r="145" spans="1:32" outlineLevel="1" x14ac:dyDescent="0.25">
      <c r="B145" s="27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73">
        <f>IF(C144&gt;0,C144+1,IF(DATE(YEAR('Basic project data'!$C$5),MONTH('Basic project data'!$C$5),1)=D145,1,0))</f>
        <v>71</v>
      </c>
      <c r="D145" s="274">
        <f t="shared" ref="D145:D155" si="53">DATE(YEAR(D144),MONTH(D144)+1,DAY(D144))</f>
        <v>46784</v>
      </c>
      <c r="E145" s="275"/>
      <c r="F145" s="193">
        <f t="shared" si="50"/>
        <v>0</v>
      </c>
      <c r="G145" s="276"/>
      <c r="H145" s="275"/>
      <c r="I145" s="193">
        <f t="shared" si="51"/>
        <v>0</v>
      </c>
      <c r="J145" s="277"/>
      <c r="O145" s="274">
        <f t="shared" si="39"/>
        <v>46784</v>
      </c>
      <c r="P145" s="278"/>
      <c r="Q145" s="278"/>
      <c r="R145" s="278"/>
      <c r="S145" s="278"/>
      <c r="T145" s="278"/>
      <c r="U145" s="278"/>
      <c r="V145" s="278"/>
      <c r="W145" s="278"/>
      <c r="X145" s="278"/>
      <c r="Y145" s="278"/>
      <c r="Z145" s="278"/>
      <c r="AA145" s="278"/>
      <c r="AB145" s="278"/>
      <c r="AC145" s="278"/>
      <c r="AD145" s="278"/>
      <c r="AE145" s="279">
        <f t="shared" si="52"/>
        <v>0</v>
      </c>
      <c r="AF145" s="281"/>
    </row>
    <row r="146" spans="1:32" outlineLevel="1" x14ac:dyDescent="0.25">
      <c r="B146" s="27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73">
        <f>IF(C145&gt;0,C145+1,IF(DATE(YEAR('Basic project data'!$C$5),MONTH('Basic project data'!$C$5),1)=D146,1,0))</f>
        <v>72</v>
      </c>
      <c r="D146" s="274">
        <f t="shared" si="53"/>
        <v>46813</v>
      </c>
      <c r="E146" s="275"/>
      <c r="F146" s="193">
        <f t="shared" si="50"/>
        <v>0</v>
      </c>
      <c r="G146" s="276"/>
      <c r="H146" s="275"/>
      <c r="I146" s="193">
        <f t="shared" si="51"/>
        <v>0</v>
      </c>
      <c r="J146" s="277"/>
      <c r="O146" s="274">
        <f t="shared" si="39"/>
        <v>46813</v>
      </c>
      <c r="P146" s="278"/>
      <c r="Q146" s="278"/>
      <c r="R146" s="278"/>
      <c r="S146" s="278"/>
      <c r="T146" s="278"/>
      <c r="U146" s="278"/>
      <c r="V146" s="278"/>
      <c r="W146" s="278"/>
      <c r="X146" s="278"/>
      <c r="Y146" s="278"/>
      <c r="Z146" s="278"/>
      <c r="AA146" s="278"/>
      <c r="AB146" s="278"/>
      <c r="AC146" s="278"/>
      <c r="AD146" s="278"/>
      <c r="AE146" s="279">
        <f t="shared" si="52"/>
        <v>0</v>
      </c>
      <c r="AF146" s="281"/>
    </row>
    <row r="147" spans="1:32" outlineLevel="1" x14ac:dyDescent="0.25">
      <c r="B147" s="27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73">
        <f>IF(C146&gt;0,C146+1,IF(DATE(YEAR('Basic project data'!$C$5),MONTH('Basic project data'!$C$5),1)=D147,1,0))</f>
        <v>73</v>
      </c>
      <c r="D147" s="274">
        <f t="shared" si="53"/>
        <v>46844</v>
      </c>
      <c r="E147" s="275"/>
      <c r="F147" s="193">
        <f t="shared" si="50"/>
        <v>0</v>
      </c>
      <c r="G147" s="276"/>
      <c r="H147" s="275"/>
      <c r="I147" s="193">
        <f t="shared" si="51"/>
        <v>0</v>
      </c>
      <c r="J147" s="277"/>
      <c r="O147" s="274">
        <f t="shared" si="39"/>
        <v>46844</v>
      </c>
      <c r="P147" s="278"/>
      <c r="Q147" s="278"/>
      <c r="R147" s="278"/>
      <c r="S147" s="278"/>
      <c r="T147" s="278"/>
      <c r="U147" s="278"/>
      <c r="V147" s="278"/>
      <c r="W147" s="278"/>
      <c r="X147" s="278"/>
      <c r="Y147" s="278"/>
      <c r="Z147" s="278"/>
      <c r="AA147" s="278"/>
      <c r="AB147" s="278"/>
      <c r="AC147" s="278"/>
      <c r="AD147" s="278"/>
      <c r="AE147" s="279">
        <f t="shared" si="52"/>
        <v>0</v>
      </c>
      <c r="AF147" s="281"/>
    </row>
    <row r="148" spans="1:32" outlineLevel="1" x14ac:dyDescent="0.25">
      <c r="B148" s="27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73">
        <f>IF(C147&gt;0,C147+1,IF(DATE(YEAR('Basic project data'!$C$5),MONTH('Basic project data'!$C$5),1)=D148,1,0))</f>
        <v>74</v>
      </c>
      <c r="D148" s="274">
        <f t="shared" si="53"/>
        <v>46874</v>
      </c>
      <c r="E148" s="275"/>
      <c r="F148" s="193">
        <f t="shared" si="50"/>
        <v>0</v>
      </c>
      <c r="G148" s="276"/>
      <c r="H148" s="275"/>
      <c r="I148" s="193">
        <f t="shared" si="51"/>
        <v>0</v>
      </c>
      <c r="J148" s="277"/>
      <c r="O148" s="274">
        <f t="shared" si="39"/>
        <v>46874</v>
      </c>
      <c r="P148" s="278"/>
      <c r="Q148" s="278"/>
      <c r="R148" s="278"/>
      <c r="S148" s="278"/>
      <c r="T148" s="278"/>
      <c r="U148" s="278"/>
      <c r="V148" s="278"/>
      <c r="W148" s="278"/>
      <c r="X148" s="278"/>
      <c r="Y148" s="278"/>
      <c r="Z148" s="278"/>
      <c r="AA148" s="278"/>
      <c r="AB148" s="278"/>
      <c r="AC148" s="278"/>
      <c r="AD148" s="278"/>
      <c r="AE148" s="279">
        <f t="shared" si="52"/>
        <v>0</v>
      </c>
      <c r="AF148" s="281"/>
    </row>
    <row r="149" spans="1:32" outlineLevel="1" x14ac:dyDescent="0.25">
      <c r="B149" s="27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73">
        <f>IF(C148&gt;0,C148+1,IF(DATE(YEAR('Basic project data'!$C$5),MONTH('Basic project data'!$C$5),1)=D149,1,0))</f>
        <v>75</v>
      </c>
      <c r="D149" s="274">
        <f t="shared" si="53"/>
        <v>46905</v>
      </c>
      <c r="E149" s="275"/>
      <c r="F149" s="193">
        <f t="shared" si="50"/>
        <v>0</v>
      </c>
      <c r="G149" s="276"/>
      <c r="H149" s="275"/>
      <c r="I149" s="193">
        <f t="shared" si="51"/>
        <v>0</v>
      </c>
      <c r="J149" s="277"/>
      <c r="O149" s="274">
        <f t="shared" si="39"/>
        <v>46905</v>
      </c>
      <c r="P149" s="278"/>
      <c r="Q149" s="278"/>
      <c r="R149" s="278"/>
      <c r="S149" s="278"/>
      <c r="T149" s="278"/>
      <c r="U149" s="278"/>
      <c r="V149" s="278"/>
      <c r="W149" s="278"/>
      <c r="X149" s="278"/>
      <c r="Y149" s="278"/>
      <c r="Z149" s="278"/>
      <c r="AA149" s="278"/>
      <c r="AB149" s="278"/>
      <c r="AC149" s="278"/>
      <c r="AD149" s="278"/>
      <c r="AE149" s="279">
        <f t="shared" si="52"/>
        <v>0</v>
      </c>
      <c r="AF149" s="281"/>
    </row>
    <row r="150" spans="1:32" outlineLevel="1" x14ac:dyDescent="0.25">
      <c r="B150" s="27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73">
        <f>IF(C149&gt;0,C149+1,IF(DATE(YEAR('Basic project data'!$C$5),MONTH('Basic project data'!$C$5),1)=D150,1,0))</f>
        <v>76</v>
      </c>
      <c r="D150" s="274">
        <f t="shared" si="53"/>
        <v>46935</v>
      </c>
      <c r="E150" s="275"/>
      <c r="F150" s="193">
        <f t="shared" si="50"/>
        <v>0</v>
      </c>
      <c r="G150" s="276"/>
      <c r="H150" s="275"/>
      <c r="I150" s="193">
        <f t="shared" si="51"/>
        <v>0</v>
      </c>
      <c r="J150" s="277"/>
      <c r="O150" s="274">
        <f t="shared" si="39"/>
        <v>46935</v>
      </c>
      <c r="P150" s="278"/>
      <c r="Q150" s="278"/>
      <c r="R150" s="278"/>
      <c r="S150" s="278"/>
      <c r="T150" s="278"/>
      <c r="U150" s="278"/>
      <c r="V150" s="278"/>
      <c r="W150" s="278"/>
      <c r="X150" s="278"/>
      <c r="Y150" s="278"/>
      <c r="Z150" s="278"/>
      <c r="AA150" s="278"/>
      <c r="AB150" s="278"/>
      <c r="AC150" s="278"/>
      <c r="AD150" s="278"/>
      <c r="AE150" s="279">
        <f t="shared" si="52"/>
        <v>0</v>
      </c>
      <c r="AF150" s="281"/>
    </row>
    <row r="151" spans="1:32" outlineLevel="1" x14ac:dyDescent="0.25">
      <c r="B151" s="27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73">
        <f>IF(C150&gt;0,C150+1,IF(DATE(YEAR('Basic project data'!$C$5),MONTH('Basic project data'!$C$5),1)=D151,1,0))</f>
        <v>77</v>
      </c>
      <c r="D151" s="274">
        <f t="shared" si="53"/>
        <v>46966</v>
      </c>
      <c r="E151" s="275"/>
      <c r="F151" s="193">
        <f t="shared" si="50"/>
        <v>0</v>
      </c>
      <c r="G151" s="276"/>
      <c r="H151" s="275"/>
      <c r="I151" s="193">
        <f t="shared" si="51"/>
        <v>0</v>
      </c>
      <c r="J151" s="277"/>
      <c r="O151" s="274">
        <f t="shared" si="39"/>
        <v>46966</v>
      </c>
      <c r="P151" s="278"/>
      <c r="Q151" s="278"/>
      <c r="R151" s="278"/>
      <c r="S151" s="278"/>
      <c r="T151" s="278"/>
      <c r="U151" s="278"/>
      <c r="V151" s="278"/>
      <c r="W151" s="278"/>
      <c r="X151" s="278"/>
      <c r="Y151" s="278"/>
      <c r="Z151" s="278"/>
      <c r="AA151" s="278"/>
      <c r="AB151" s="278"/>
      <c r="AC151" s="278"/>
      <c r="AD151" s="278"/>
      <c r="AE151" s="279">
        <f t="shared" si="52"/>
        <v>0</v>
      </c>
      <c r="AF151" s="281"/>
    </row>
    <row r="152" spans="1:32" outlineLevel="1" x14ac:dyDescent="0.25">
      <c r="B152" s="27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73">
        <f>IF(C151&gt;0,C151+1,IF(DATE(YEAR('Basic project data'!$C$5),MONTH('Basic project data'!$C$5),1)=D152,1,0))</f>
        <v>78</v>
      </c>
      <c r="D152" s="274">
        <f t="shared" si="53"/>
        <v>46997</v>
      </c>
      <c r="E152" s="275"/>
      <c r="F152" s="193">
        <f t="shared" si="50"/>
        <v>0</v>
      </c>
      <c r="G152" s="276"/>
      <c r="H152" s="275"/>
      <c r="I152" s="193">
        <f t="shared" si="51"/>
        <v>0</v>
      </c>
      <c r="J152" s="277"/>
      <c r="O152" s="274">
        <f t="shared" si="39"/>
        <v>46997</v>
      </c>
      <c r="P152" s="278"/>
      <c r="Q152" s="278"/>
      <c r="R152" s="278"/>
      <c r="S152" s="278"/>
      <c r="T152" s="278"/>
      <c r="U152" s="278"/>
      <c r="V152" s="278"/>
      <c r="W152" s="278"/>
      <c r="X152" s="278"/>
      <c r="Y152" s="278"/>
      <c r="Z152" s="278"/>
      <c r="AA152" s="278"/>
      <c r="AB152" s="278"/>
      <c r="AC152" s="278"/>
      <c r="AD152" s="278"/>
      <c r="AE152" s="279">
        <f t="shared" si="52"/>
        <v>0</v>
      </c>
      <c r="AF152" s="281"/>
    </row>
    <row r="153" spans="1:32" outlineLevel="1" x14ac:dyDescent="0.25">
      <c r="B153" s="27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73">
        <f>IF(C152&gt;0,C152+1,IF(DATE(YEAR('Basic project data'!$C$5),MONTH('Basic project data'!$C$5),1)=D153,1,0))</f>
        <v>79</v>
      </c>
      <c r="D153" s="274">
        <f t="shared" si="53"/>
        <v>47027</v>
      </c>
      <c r="E153" s="275"/>
      <c r="F153" s="193">
        <f t="shared" si="50"/>
        <v>0</v>
      </c>
      <c r="G153" s="276"/>
      <c r="H153" s="275"/>
      <c r="I153" s="193">
        <f t="shared" si="51"/>
        <v>0</v>
      </c>
      <c r="J153" s="277"/>
      <c r="O153" s="274">
        <f t="shared" si="39"/>
        <v>47027</v>
      </c>
      <c r="P153" s="278"/>
      <c r="Q153" s="278"/>
      <c r="R153" s="278"/>
      <c r="S153" s="278"/>
      <c r="T153" s="278"/>
      <c r="U153" s="278"/>
      <c r="V153" s="278"/>
      <c r="W153" s="278"/>
      <c r="X153" s="278"/>
      <c r="Y153" s="278"/>
      <c r="Z153" s="278"/>
      <c r="AA153" s="278"/>
      <c r="AB153" s="278"/>
      <c r="AC153" s="278"/>
      <c r="AD153" s="278"/>
      <c r="AE153" s="279">
        <f t="shared" si="52"/>
        <v>0</v>
      </c>
      <c r="AF153" s="281"/>
    </row>
    <row r="154" spans="1:32" outlineLevel="1" x14ac:dyDescent="0.25">
      <c r="B154" s="27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73">
        <f>IF(C153&gt;0,C153+1,IF(DATE(YEAR('Basic project data'!$C$5),MONTH('Basic project data'!$C$5),1)=D154,1,0))</f>
        <v>80</v>
      </c>
      <c r="D154" s="274">
        <f t="shared" si="53"/>
        <v>47058</v>
      </c>
      <c r="E154" s="275"/>
      <c r="F154" s="193">
        <f t="shared" si="50"/>
        <v>0</v>
      </c>
      <c r="G154" s="276"/>
      <c r="H154" s="275"/>
      <c r="I154" s="193">
        <f t="shared" si="51"/>
        <v>0</v>
      </c>
      <c r="J154" s="277"/>
      <c r="O154" s="274">
        <f t="shared" si="39"/>
        <v>47058</v>
      </c>
      <c r="P154" s="278"/>
      <c r="Q154" s="278"/>
      <c r="R154" s="278"/>
      <c r="S154" s="278"/>
      <c r="T154" s="278"/>
      <c r="U154" s="278"/>
      <c r="V154" s="278"/>
      <c r="W154" s="278"/>
      <c r="X154" s="278"/>
      <c r="Y154" s="278"/>
      <c r="Z154" s="278"/>
      <c r="AA154" s="278"/>
      <c r="AB154" s="278"/>
      <c r="AC154" s="278"/>
      <c r="AD154" s="278"/>
      <c r="AE154" s="279">
        <f t="shared" si="52"/>
        <v>0</v>
      </c>
      <c r="AF154" s="281"/>
    </row>
    <row r="155" spans="1:32" outlineLevel="1" x14ac:dyDescent="0.25">
      <c r="B155" s="27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73">
        <f>IF(C154&gt;0,C154+1,IF(DATE(YEAR('Basic project data'!$C$5),MONTH('Basic project data'!$C$5),1)=D155,1,0))</f>
        <v>81</v>
      </c>
      <c r="D155" s="274">
        <f t="shared" si="53"/>
        <v>47088</v>
      </c>
      <c r="E155" s="275"/>
      <c r="F155" s="193">
        <f t="shared" si="50"/>
        <v>0</v>
      </c>
      <c r="G155" s="276"/>
      <c r="H155" s="275"/>
      <c r="I155" s="193">
        <f t="shared" si="51"/>
        <v>0</v>
      </c>
      <c r="J155" s="277"/>
      <c r="O155" s="274">
        <f t="shared" si="39"/>
        <v>47088</v>
      </c>
      <c r="P155" s="278"/>
      <c r="Q155" s="278"/>
      <c r="R155" s="278"/>
      <c r="S155" s="278"/>
      <c r="T155" s="278"/>
      <c r="U155" s="278"/>
      <c r="V155" s="278"/>
      <c r="W155" s="278"/>
      <c r="X155" s="278"/>
      <c r="Y155" s="278"/>
      <c r="Z155" s="278"/>
      <c r="AA155" s="278"/>
      <c r="AB155" s="278"/>
      <c r="AC155" s="278"/>
      <c r="AD155" s="278"/>
      <c r="AE155" s="279">
        <f t="shared" si="52"/>
        <v>0</v>
      </c>
      <c r="AF155" s="281"/>
    </row>
    <row r="156" spans="1:32" x14ac:dyDescent="0.25">
      <c r="B156" s="282"/>
      <c r="C156" s="283"/>
      <c r="D156" s="284">
        <f>D155</f>
        <v>47088</v>
      </c>
      <c r="E156" s="285"/>
      <c r="F156" s="286">
        <f>SUM(F144:F155)</f>
        <v>0</v>
      </c>
      <c r="G156" s="287">
        <f>SUM(G144:G155)</f>
        <v>0</v>
      </c>
      <c r="H156" s="288"/>
      <c r="I156" s="286">
        <f>SUM(I144:I155)</f>
        <v>0</v>
      </c>
      <c r="J156" s="287">
        <f>SUM(J144:J155)</f>
        <v>0</v>
      </c>
      <c r="O156" s="284">
        <f t="shared" si="39"/>
        <v>47088</v>
      </c>
      <c r="P156" s="290">
        <f>SUM(P144:P155)</f>
        <v>0</v>
      </c>
      <c r="Q156" s="290">
        <f>SUM(Q144:Q155)</f>
        <v>0</v>
      </c>
      <c r="R156" s="290">
        <f>SUM(R144:R155)</f>
        <v>0</v>
      </c>
      <c r="S156" s="290">
        <f>SUM(S144:S155)</f>
        <v>0</v>
      </c>
      <c r="T156" s="290">
        <f>SUM(T144:T155)</f>
        <v>0</v>
      </c>
      <c r="U156" s="290">
        <f t="shared" ref="U156:AD156" si="54">SUM(U144:U155)</f>
        <v>0</v>
      </c>
      <c r="V156" s="290">
        <f t="shared" si="54"/>
        <v>0</v>
      </c>
      <c r="W156" s="290">
        <f t="shared" si="54"/>
        <v>0</v>
      </c>
      <c r="X156" s="290">
        <f t="shared" si="54"/>
        <v>0</v>
      </c>
      <c r="Y156" s="290">
        <f t="shared" si="54"/>
        <v>0</v>
      </c>
      <c r="Z156" s="290">
        <f t="shared" si="54"/>
        <v>0</v>
      </c>
      <c r="AA156" s="290">
        <f t="shared" si="54"/>
        <v>0</v>
      </c>
      <c r="AB156" s="290">
        <f t="shared" si="54"/>
        <v>0</v>
      </c>
      <c r="AC156" s="290">
        <f t="shared" si="54"/>
        <v>0</v>
      </c>
      <c r="AD156" s="290">
        <f t="shared" si="54"/>
        <v>0</v>
      </c>
      <c r="AE156" s="290">
        <f>SUM(AE144:AE155)</f>
        <v>0</v>
      </c>
      <c r="AF156" s="281"/>
    </row>
    <row r="157" spans="1:32" ht="28.5" customHeight="1" x14ac:dyDescent="0.25">
      <c r="A157" s="18"/>
      <c r="B157" s="18"/>
      <c r="C157" s="18"/>
      <c r="D157" s="18"/>
      <c r="E157" s="280"/>
      <c r="F157" s="280"/>
      <c r="H157" s="280"/>
      <c r="I157" s="280"/>
      <c r="P157" s="289">
        <f t="shared" ref="P157:AE157" si="55">IFERROR(P156/$H$2,0)</f>
        <v>0</v>
      </c>
      <c r="Q157" s="289">
        <f t="shared" si="55"/>
        <v>0</v>
      </c>
      <c r="R157" s="289">
        <f t="shared" si="55"/>
        <v>0</v>
      </c>
      <c r="S157" s="289">
        <f t="shared" si="55"/>
        <v>0</v>
      </c>
      <c r="T157" s="289">
        <f t="shared" si="55"/>
        <v>0</v>
      </c>
      <c r="U157" s="289">
        <f t="shared" si="55"/>
        <v>0</v>
      </c>
      <c r="V157" s="289">
        <f t="shared" si="55"/>
        <v>0</v>
      </c>
      <c r="W157" s="289">
        <f t="shared" si="55"/>
        <v>0</v>
      </c>
      <c r="X157" s="289">
        <f t="shared" si="55"/>
        <v>0</v>
      </c>
      <c r="Y157" s="289">
        <f t="shared" si="55"/>
        <v>0</v>
      </c>
      <c r="Z157" s="289">
        <f t="shared" si="55"/>
        <v>0</v>
      </c>
      <c r="AA157" s="289">
        <f t="shared" si="55"/>
        <v>0</v>
      </c>
      <c r="AB157" s="289">
        <f t="shared" si="55"/>
        <v>0</v>
      </c>
      <c r="AC157" s="289">
        <f t="shared" si="55"/>
        <v>0</v>
      </c>
      <c r="AD157" s="289">
        <f t="shared" si="55"/>
        <v>0</v>
      </c>
      <c r="AE157" s="289">
        <f t="shared" si="55"/>
        <v>0</v>
      </c>
      <c r="AF157" s="291" t="s">
        <v>326</v>
      </c>
    </row>
    <row r="158" spans="1:32" x14ac:dyDescent="0.25">
      <c r="A158" s="18"/>
      <c r="B158" s="18"/>
      <c r="C158" s="18"/>
      <c r="D158" s="18"/>
      <c r="E158" s="280"/>
      <c r="F158" s="280"/>
      <c r="H158" s="280"/>
      <c r="I158" s="280"/>
      <c r="P158" s="303"/>
      <c r="Q158" s="303"/>
      <c r="R158" s="303"/>
      <c r="S158" s="303"/>
      <c r="T158" s="303"/>
      <c r="U158" s="304"/>
      <c r="V158" s="305"/>
      <c r="W158" s="305"/>
      <c r="X158" s="305"/>
      <c r="Y158" s="305"/>
      <c r="Z158" s="305"/>
      <c r="AA158" s="305"/>
      <c r="AB158" s="305"/>
      <c r="AC158" s="305"/>
      <c r="AD158" s="306"/>
      <c r="AE158" s="303"/>
      <c r="AF158" s="297"/>
    </row>
    <row r="159" spans="1:32" x14ac:dyDescent="0.25">
      <c r="E159" s="280"/>
      <c r="F159" s="280"/>
      <c r="H159" s="280"/>
      <c r="I159" s="280"/>
      <c r="L159" s="280"/>
      <c r="M159" s="280"/>
      <c r="N159" s="280"/>
      <c r="P159" s="280"/>
      <c r="Q159" s="280"/>
      <c r="R159" s="280"/>
      <c r="S159" s="280"/>
      <c r="T159" s="280"/>
      <c r="U159" s="280"/>
      <c r="V159" s="280"/>
      <c r="W159" s="280"/>
      <c r="X159" s="280"/>
      <c r="Y159" s="280"/>
      <c r="Z159" s="280"/>
      <c r="AA159" s="280"/>
      <c r="AB159" s="280"/>
      <c r="AC159" s="280"/>
      <c r="AD159" s="280"/>
      <c r="AE159" s="280"/>
      <c r="AF159" s="280"/>
    </row>
    <row r="160" spans="1:32" x14ac:dyDescent="0.25">
      <c r="E160" s="280"/>
      <c r="F160" s="280"/>
      <c r="H160" s="280"/>
      <c r="I160" s="280"/>
      <c r="L160" s="280"/>
      <c r="M160" s="280"/>
      <c r="N160" s="280"/>
      <c r="P160" s="280"/>
      <c r="Q160" s="280"/>
      <c r="R160" s="280"/>
      <c r="S160" s="280"/>
      <c r="T160" s="280"/>
      <c r="U160" s="280"/>
      <c r="V160" s="280"/>
      <c r="W160" s="280"/>
      <c r="X160" s="280"/>
      <c r="Y160" s="280"/>
      <c r="Z160" s="280"/>
      <c r="AA160" s="280"/>
      <c r="AB160" s="280"/>
      <c r="AC160" s="280"/>
      <c r="AD160" s="280"/>
      <c r="AE160" s="280"/>
      <c r="AF160" s="280"/>
    </row>
    <row r="161" spans="5:32" x14ac:dyDescent="0.25">
      <c r="E161" s="280"/>
      <c r="F161" s="280"/>
      <c r="H161" s="280"/>
      <c r="I161" s="280"/>
      <c r="P161" s="280"/>
      <c r="Q161" s="280"/>
      <c r="R161" s="280"/>
      <c r="S161" s="280"/>
      <c r="T161" s="280"/>
      <c r="U161" s="280"/>
      <c r="V161" s="280"/>
      <c r="W161" s="280"/>
      <c r="X161" s="280"/>
      <c r="Y161" s="280"/>
      <c r="Z161" s="280"/>
      <c r="AA161" s="280"/>
      <c r="AB161" s="280"/>
      <c r="AC161" s="280"/>
      <c r="AD161" s="280"/>
      <c r="AE161" s="280"/>
      <c r="AF161" s="280"/>
    </row>
    <row r="162" spans="5:32" x14ac:dyDescent="0.25">
      <c r="E162" s="280"/>
      <c r="F162" s="280"/>
      <c r="H162" s="280"/>
      <c r="I162" s="280"/>
      <c r="P162" s="280"/>
      <c r="Q162" s="280"/>
      <c r="R162" s="280"/>
      <c r="S162" s="280"/>
      <c r="T162" s="280"/>
      <c r="U162" s="280"/>
      <c r="V162" s="280"/>
      <c r="W162" s="280"/>
      <c r="X162" s="280"/>
      <c r="Y162" s="280"/>
      <c r="Z162" s="280"/>
      <c r="AA162" s="280"/>
      <c r="AB162" s="280"/>
      <c r="AC162" s="280"/>
      <c r="AD162" s="280"/>
      <c r="AE162" s="280"/>
      <c r="AF162" s="280"/>
    </row>
    <row r="163" spans="5:32" x14ac:dyDescent="0.25">
      <c r="E163" s="280"/>
      <c r="F163" s="280"/>
      <c r="H163" s="280"/>
      <c r="I163" s="280"/>
      <c r="P163" s="280"/>
      <c r="Q163" s="280"/>
      <c r="R163" s="280"/>
      <c r="S163" s="280"/>
      <c r="T163" s="280"/>
      <c r="U163" s="280"/>
      <c r="V163" s="280"/>
      <c r="W163" s="280"/>
      <c r="X163" s="280"/>
      <c r="Y163" s="280"/>
      <c r="Z163" s="280"/>
      <c r="AA163" s="280"/>
      <c r="AB163" s="280"/>
      <c r="AC163" s="280"/>
      <c r="AD163" s="280"/>
      <c r="AE163" s="280"/>
      <c r="AF163" s="280"/>
    </row>
    <row r="164" spans="5:32" x14ac:dyDescent="0.25">
      <c r="E164" s="280"/>
      <c r="F164" s="280"/>
      <c r="H164" s="280"/>
      <c r="I164" s="280"/>
      <c r="P164" s="280"/>
      <c r="Q164" s="280"/>
      <c r="R164" s="280"/>
      <c r="S164" s="280"/>
      <c r="T164" s="280"/>
      <c r="U164" s="280"/>
      <c r="V164" s="280"/>
      <c r="W164" s="280"/>
      <c r="X164" s="280"/>
      <c r="Y164" s="280"/>
      <c r="Z164" s="280"/>
      <c r="AA164" s="280"/>
      <c r="AB164" s="280"/>
      <c r="AC164" s="280"/>
      <c r="AD164" s="280"/>
      <c r="AE164" s="280"/>
      <c r="AF164" s="280"/>
    </row>
    <row r="165" spans="5:32" x14ac:dyDescent="0.25">
      <c r="E165" s="280"/>
      <c r="F165" s="280"/>
      <c r="H165" s="280"/>
      <c r="I165" s="280"/>
      <c r="P165" s="280"/>
      <c r="Q165" s="280"/>
      <c r="R165" s="280"/>
      <c r="S165" s="280"/>
      <c r="T165" s="280"/>
      <c r="U165" s="280"/>
      <c r="V165" s="280"/>
      <c r="W165" s="280"/>
      <c r="X165" s="280"/>
      <c r="Y165" s="280"/>
      <c r="Z165" s="280"/>
      <c r="AA165" s="280"/>
      <c r="AB165" s="280"/>
      <c r="AC165" s="280"/>
      <c r="AD165" s="280"/>
      <c r="AE165" s="280"/>
      <c r="AF165" s="280"/>
    </row>
    <row r="166" spans="5:32" x14ac:dyDescent="0.25">
      <c r="E166" s="280"/>
      <c r="F166" s="280"/>
      <c r="H166" s="280"/>
      <c r="I166" s="280"/>
      <c r="P166" s="280"/>
      <c r="Q166" s="280"/>
      <c r="R166" s="280"/>
      <c r="S166" s="280"/>
      <c r="T166" s="280"/>
      <c r="U166" s="280"/>
      <c r="V166" s="280"/>
      <c r="W166" s="280"/>
      <c r="X166" s="280"/>
      <c r="Y166" s="280"/>
      <c r="Z166" s="280"/>
      <c r="AA166" s="280"/>
      <c r="AB166" s="280"/>
      <c r="AC166" s="280"/>
      <c r="AD166" s="280"/>
      <c r="AE166" s="280"/>
      <c r="AF166" s="280"/>
    </row>
    <row r="167" spans="5:32" x14ac:dyDescent="0.25">
      <c r="E167" s="280"/>
      <c r="F167" s="280"/>
      <c r="H167" s="280"/>
      <c r="I167" s="280"/>
      <c r="P167" s="280"/>
      <c r="Q167" s="280"/>
      <c r="R167" s="280"/>
      <c r="S167" s="280"/>
      <c r="T167" s="280"/>
      <c r="U167" s="280"/>
      <c r="V167" s="280"/>
      <c r="W167" s="280"/>
      <c r="X167" s="280"/>
      <c r="Y167" s="280"/>
      <c r="Z167" s="280"/>
      <c r="AA167" s="280"/>
      <c r="AB167" s="280"/>
      <c r="AC167" s="280"/>
      <c r="AD167" s="280"/>
      <c r="AE167" s="280"/>
      <c r="AF167" s="280"/>
    </row>
    <row r="168" spans="5:32" x14ac:dyDescent="0.25">
      <c r="P168" s="280"/>
      <c r="Q168" s="280"/>
      <c r="R168" s="280"/>
      <c r="S168" s="280"/>
      <c r="T168" s="280"/>
      <c r="U168" s="280"/>
      <c r="V168" s="280"/>
      <c r="W168" s="280"/>
      <c r="X168" s="280"/>
      <c r="Y168" s="280"/>
      <c r="Z168" s="280"/>
      <c r="AA168" s="280"/>
      <c r="AB168" s="280"/>
      <c r="AC168" s="280"/>
      <c r="AD168" s="280"/>
      <c r="AE168" s="280"/>
      <c r="AF168" s="280"/>
    </row>
    <row r="169" spans="5:32" x14ac:dyDescent="0.25">
      <c r="P169" s="280"/>
      <c r="Q169" s="280"/>
      <c r="R169" s="280"/>
      <c r="S169" s="280"/>
      <c r="T169" s="280"/>
      <c r="U169" s="280"/>
      <c r="V169" s="280"/>
      <c r="W169" s="280"/>
      <c r="X169" s="280"/>
      <c r="Y169" s="280"/>
      <c r="Z169" s="280"/>
      <c r="AA169" s="280"/>
      <c r="AB169" s="280"/>
      <c r="AC169" s="280"/>
      <c r="AD169" s="280"/>
      <c r="AE169" s="280"/>
      <c r="AF169" s="280"/>
    </row>
    <row r="170" spans="5:32" x14ac:dyDescent="0.25">
      <c r="P170" s="280"/>
      <c r="Q170" s="280"/>
      <c r="R170" s="280"/>
      <c r="S170" s="280"/>
      <c r="T170" s="280"/>
      <c r="U170" s="280"/>
      <c r="V170" s="280"/>
      <c r="W170" s="280"/>
      <c r="X170" s="280"/>
      <c r="Y170" s="280"/>
      <c r="Z170" s="280"/>
      <c r="AA170" s="280"/>
      <c r="AB170" s="280"/>
      <c r="AC170" s="280"/>
      <c r="AD170" s="280"/>
      <c r="AE170" s="280"/>
      <c r="AF170" s="280"/>
    </row>
    <row r="171" spans="5:32" x14ac:dyDescent="0.25">
      <c r="P171" s="280"/>
      <c r="Q171" s="280"/>
      <c r="R171" s="280"/>
      <c r="S171" s="280"/>
      <c r="T171" s="280"/>
      <c r="U171" s="280"/>
      <c r="V171" s="280"/>
      <c r="W171" s="280"/>
      <c r="X171" s="280"/>
      <c r="Y171" s="280"/>
      <c r="Z171" s="280"/>
      <c r="AA171" s="280"/>
      <c r="AB171" s="280"/>
      <c r="AC171" s="280"/>
      <c r="AD171" s="280"/>
      <c r="AE171" s="280"/>
      <c r="AF171" s="280"/>
    </row>
    <row r="172" spans="5:32" x14ac:dyDescent="0.25">
      <c r="P172" s="280"/>
      <c r="Q172" s="280"/>
      <c r="R172" s="280"/>
      <c r="S172" s="280"/>
      <c r="T172" s="280"/>
      <c r="U172" s="280"/>
      <c r="V172" s="280"/>
      <c r="W172" s="280"/>
      <c r="X172" s="280"/>
      <c r="Y172" s="280"/>
      <c r="Z172" s="280"/>
      <c r="AA172" s="280"/>
      <c r="AB172" s="280"/>
      <c r="AC172" s="280"/>
      <c r="AD172" s="280"/>
      <c r="AE172" s="280"/>
      <c r="AF172" s="280"/>
    </row>
    <row r="173" spans="5:32" x14ac:dyDescent="0.25">
      <c r="P173" s="280"/>
      <c r="Q173" s="280"/>
      <c r="R173" s="280"/>
      <c r="S173" s="280"/>
      <c r="T173" s="280"/>
      <c r="U173" s="280"/>
      <c r="V173" s="280"/>
      <c r="W173" s="280"/>
      <c r="X173" s="280"/>
      <c r="Y173" s="280"/>
      <c r="Z173" s="280"/>
      <c r="AA173" s="280"/>
      <c r="AB173" s="280"/>
      <c r="AC173" s="280"/>
      <c r="AD173" s="280"/>
      <c r="AE173" s="280"/>
      <c r="AF173" s="280"/>
    </row>
    <row r="174" spans="5:32" x14ac:dyDescent="0.25">
      <c r="P174" s="280"/>
      <c r="Q174" s="280"/>
      <c r="R174" s="280"/>
      <c r="S174" s="280"/>
      <c r="T174" s="280"/>
      <c r="U174" s="280"/>
      <c r="V174" s="280"/>
      <c r="W174" s="280"/>
      <c r="X174" s="280"/>
      <c r="Y174" s="280"/>
      <c r="Z174" s="280"/>
      <c r="AA174" s="280"/>
      <c r="AB174" s="280"/>
      <c r="AC174" s="280"/>
      <c r="AD174" s="280"/>
      <c r="AE174" s="280"/>
      <c r="AF174" s="280"/>
    </row>
    <row r="175" spans="5:32" x14ac:dyDescent="0.25">
      <c r="P175" s="280"/>
      <c r="Q175" s="280"/>
      <c r="R175" s="280"/>
      <c r="S175" s="280"/>
      <c r="T175" s="280"/>
      <c r="U175" s="280"/>
      <c r="V175" s="280"/>
      <c r="W175" s="280"/>
      <c r="X175" s="280"/>
      <c r="Y175" s="280"/>
      <c r="Z175" s="280"/>
      <c r="AA175" s="280"/>
      <c r="AB175" s="280"/>
      <c r="AC175" s="280"/>
      <c r="AD175" s="280"/>
      <c r="AE175" s="280"/>
      <c r="AF175" s="280"/>
    </row>
    <row r="176" spans="5:32" x14ac:dyDescent="0.25">
      <c r="P176" s="280"/>
      <c r="Q176" s="280"/>
      <c r="R176" s="280"/>
      <c r="S176" s="280"/>
      <c r="T176" s="280"/>
      <c r="U176" s="280"/>
      <c r="V176" s="280"/>
      <c r="W176" s="280"/>
      <c r="X176" s="280"/>
      <c r="Y176" s="280"/>
      <c r="Z176" s="280"/>
      <c r="AA176" s="280"/>
      <c r="AB176" s="280"/>
      <c r="AC176" s="280"/>
      <c r="AD176" s="280"/>
      <c r="AE176" s="280"/>
      <c r="AF176" s="280"/>
    </row>
    <row r="177" spans="16:32" x14ac:dyDescent="0.25">
      <c r="P177" s="280"/>
      <c r="Q177" s="280"/>
      <c r="R177" s="280"/>
      <c r="S177" s="280"/>
      <c r="T177" s="280"/>
      <c r="U177" s="280"/>
      <c r="V177" s="280"/>
      <c r="W177" s="280"/>
      <c r="X177" s="280"/>
      <c r="Y177" s="280"/>
      <c r="Z177" s="280"/>
      <c r="AA177" s="280"/>
      <c r="AB177" s="280"/>
      <c r="AC177" s="280"/>
      <c r="AD177" s="280"/>
      <c r="AE177" s="280"/>
      <c r="AF177" s="280"/>
    </row>
    <row r="178" spans="16:32" x14ac:dyDescent="0.25">
      <c r="P178" s="280"/>
      <c r="Q178" s="280"/>
      <c r="R178" s="280"/>
      <c r="S178" s="280"/>
      <c r="T178" s="280"/>
      <c r="U178" s="280"/>
      <c r="V178" s="280"/>
      <c r="W178" s="280"/>
      <c r="X178" s="280"/>
      <c r="Y178" s="280"/>
      <c r="Z178" s="280"/>
      <c r="AA178" s="280"/>
      <c r="AB178" s="280"/>
      <c r="AC178" s="280"/>
      <c r="AD178" s="280"/>
      <c r="AE178" s="280"/>
      <c r="AF178" s="280"/>
    </row>
    <row r="179" spans="16:32" x14ac:dyDescent="0.25">
      <c r="P179" s="280"/>
      <c r="Q179" s="280"/>
      <c r="R179" s="280"/>
      <c r="S179" s="280"/>
      <c r="T179" s="280"/>
      <c r="U179" s="280"/>
      <c r="V179" s="280"/>
      <c r="W179" s="280"/>
      <c r="X179" s="280"/>
      <c r="Y179" s="280"/>
      <c r="Z179" s="280"/>
      <c r="AA179" s="280"/>
      <c r="AB179" s="280"/>
      <c r="AC179" s="280"/>
      <c r="AD179" s="280"/>
      <c r="AE179" s="280"/>
      <c r="AF179" s="280"/>
    </row>
    <row r="180" spans="16:32" x14ac:dyDescent="0.25">
      <c r="P180" s="280"/>
      <c r="Q180" s="280"/>
      <c r="R180" s="280"/>
      <c r="S180" s="280"/>
      <c r="T180" s="280"/>
      <c r="U180" s="280"/>
      <c r="V180" s="280"/>
      <c r="W180" s="280"/>
      <c r="X180" s="280"/>
      <c r="Y180" s="280"/>
      <c r="Z180" s="280"/>
      <c r="AA180" s="280"/>
      <c r="AB180" s="280"/>
      <c r="AC180" s="280"/>
      <c r="AD180" s="280"/>
      <c r="AE180" s="280"/>
      <c r="AF180" s="280"/>
    </row>
    <row r="181" spans="16:32" x14ac:dyDescent="0.25">
      <c r="P181" s="280"/>
      <c r="Q181" s="280"/>
      <c r="R181" s="280"/>
      <c r="S181" s="280"/>
      <c r="T181" s="280"/>
      <c r="U181" s="280"/>
      <c r="V181" s="280"/>
      <c r="W181" s="280"/>
      <c r="X181" s="280"/>
      <c r="Y181" s="280"/>
      <c r="Z181" s="280"/>
      <c r="AA181" s="280"/>
      <c r="AB181" s="280"/>
      <c r="AC181" s="280"/>
      <c r="AD181" s="280"/>
      <c r="AE181" s="280"/>
      <c r="AF181" s="280"/>
    </row>
    <row r="182" spans="16:32" x14ac:dyDescent="0.25">
      <c r="P182" s="280"/>
      <c r="Q182" s="280"/>
      <c r="R182" s="280"/>
      <c r="S182" s="280"/>
      <c r="T182" s="280"/>
      <c r="U182" s="280"/>
      <c r="V182" s="280"/>
      <c r="W182" s="280"/>
      <c r="X182" s="280"/>
      <c r="Y182" s="280"/>
      <c r="Z182" s="280"/>
      <c r="AA182" s="280"/>
      <c r="AB182" s="280"/>
      <c r="AC182" s="280"/>
      <c r="AD182" s="280"/>
      <c r="AE182" s="280"/>
      <c r="AF182" s="280"/>
    </row>
    <row r="183" spans="16:32" x14ac:dyDescent="0.25">
      <c r="P183" s="280"/>
      <c r="Q183" s="280"/>
      <c r="R183" s="280"/>
      <c r="S183" s="280"/>
      <c r="T183" s="280"/>
      <c r="U183" s="280"/>
      <c r="V183" s="280"/>
      <c r="W183" s="280"/>
      <c r="X183" s="280"/>
      <c r="Y183" s="280"/>
      <c r="Z183" s="280"/>
      <c r="AA183" s="280"/>
      <c r="AB183" s="280"/>
      <c r="AC183" s="280"/>
      <c r="AD183" s="280"/>
      <c r="AE183" s="280"/>
      <c r="AF183" s="280"/>
    </row>
    <row r="184" spans="16:32" x14ac:dyDescent="0.25">
      <c r="P184" s="280"/>
      <c r="Q184" s="280"/>
      <c r="R184" s="280"/>
      <c r="S184" s="280"/>
      <c r="T184" s="280"/>
      <c r="U184" s="280"/>
      <c r="V184" s="280"/>
      <c r="W184" s="280"/>
      <c r="X184" s="280"/>
      <c r="Y184" s="280"/>
      <c r="Z184" s="280"/>
      <c r="AA184" s="280"/>
      <c r="AB184" s="280"/>
      <c r="AC184" s="280"/>
      <c r="AD184" s="280"/>
      <c r="AE184" s="280"/>
      <c r="AF184" s="280"/>
    </row>
    <row r="185" spans="16:32" x14ac:dyDescent="0.25">
      <c r="P185" s="280"/>
      <c r="Q185" s="280"/>
      <c r="R185" s="280"/>
      <c r="S185" s="280"/>
      <c r="T185" s="280"/>
      <c r="U185" s="280"/>
      <c r="V185" s="280"/>
      <c r="W185" s="280"/>
      <c r="X185" s="280"/>
      <c r="Y185" s="280"/>
      <c r="Z185" s="280"/>
      <c r="AA185" s="280"/>
      <c r="AB185" s="280"/>
      <c r="AC185" s="280"/>
      <c r="AD185" s="280"/>
      <c r="AE185" s="280"/>
      <c r="AF185" s="280"/>
    </row>
    <row r="186" spans="16:32" x14ac:dyDescent="0.25">
      <c r="P186" s="215"/>
      <c r="Q186" s="215"/>
      <c r="R186" s="215"/>
      <c r="S186" s="215"/>
      <c r="T186" s="21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92" priority="336" operator="equal">
      <formula>0</formula>
    </cfRule>
  </conditionalFormatting>
  <conditionalFormatting sqref="B37 B39 B41 B43">
    <cfRule type="cellIs" dxfId="191" priority="338" operator="equal">
      <formula>0</formula>
    </cfRule>
  </conditionalFormatting>
  <conditionalFormatting sqref="B45 B47">
    <cfRule type="cellIs" dxfId="190" priority="323" operator="equal">
      <formula>0</formula>
    </cfRule>
  </conditionalFormatting>
  <conditionalFormatting sqref="B54:B65 B99:B110 B114:B125 B128:B140 B144:B155">
    <cfRule type="cellIs" dxfId="189" priority="588" operator="equal">
      <formula>"P4"</formula>
    </cfRule>
    <cfRule type="cellIs" dxfId="188" priority="591" operator="equal">
      <formula>"P1"</formula>
    </cfRule>
    <cfRule type="cellIs" dxfId="187" priority="590" operator="equal">
      <formula>"P2"</formula>
    </cfRule>
    <cfRule type="cellIs" dxfId="186" priority="589" operator="equal">
      <formula>"P3"</formula>
    </cfRule>
  </conditionalFormatting>
  <conditionalFormatting sqref="B54:B65 B99:B110 B114:B125 B129:B140 B144:B155">
    <cfRule type="cellIs" dxfId="185" priority="587" operator="equal">
      <formula>"P5"</formula>
    </cfRule>
  </conditionalFormatting>
  <conditionalFormatting sqref="B69:B80">
    <cfRule type="cellIs" dxfId="184" priority="504" operator="equal">
      <formula>"P4"</formula>
    </cfRule>
    <cfRule type="cellIs" dxfId="183" priority="503" operator="equal">
      <formula>"P5"</formula>
    </cfRule>
    <cfRule type="cellIs" dxfId="182" priority="507" operator="equal">
      <formula>"P1"</formula>
    </cfRule>
    <cfRule type="cellIs" dxfId="181" priority="506" operator="equal">
      <formula>"P2"</formula>
    </cfRule>
    <cfRule type="cellIs" dxfId="180" priority="505" operator="equal">
      <formula>"P3"</formula>
    </cfRule>
  </conditionalFormatting>
  <conditionalFormatting sqref="B84:B95">
    <cfRule type="cellIs" dxfId="179" priority="512" operator="equal">
      <formula>"P2"</formula>
    </cfRule>
    <cfRule type="cellIs" dxfId="178" priority="511" operator="equal">
      <formula>"P3"</formula>
    </cfRule>
    <cfRule type="cellIs" dxfId="177" priority="509" operator="equal">
      <formula>"P5"</formula>
    </cfRule>
    <cfRule type="cellIs" dxfId="176" priority="510" operator="equal">
      <formula>"P4"</formula>
    </cfRule>
    <cfRule type="cellIs" dxfId="175" priority="513" operator="equal">
      <formula>"P1"</formula>
    </cfRule>
  </conditionalFormatting>
  <conditionalFormatting sqref="B35:J48">
    <cfRule type="cellIs" dxfId="174" priority="218" operator="equal">
      <formula>0</formula>
    </cfRule>
  </conditionalFormatting>
  <conditionalFormatting sqref="B34:M34">
    <cfRule type="cellIs" dxfId="173" priority="339" operator="equal">
      <formula>0</formula>
    </cfRule>
  </conditionalFormatting>
  <conditionalFormatting sqref="C34">
    <cfRule type="cellIs" dxfId="172" priority="342" operator="equal">
      <formula>"P5"</formula>
    </cfRule>
  </conditionalFormatting>
  <conditionalFormatting sqref="C35:C36">
    <cfRule type="cellIs" dxfId="171" priority="324" operator="equal">
      <formula>"P5"</formula>
    </cfRule>
  </conditionalFormatting>
  <conditionalFormatting sqref="C35:C44">
    <cfRule type="cellIs" dxfId="170" priority="337" operator="equal">
      <formula>0</formula>
    </cfRule>
    <cfRule type="cellIs" dxfId="169" priority="335" operator="equal">
      <formula>"P1"</formula>
    </cfRule>
    <cfRule type="cellIs" dxfId="168" priority="329" operator="equal">
      <formula>0</formula>
    </cfRule>
    <cfRule type="cellIs" dxfId="167" priority="330" operator="equal">
      <formula>"P5"</formula>
    </cfRule>
  </conditionalFormatting>
  <conditionalFormatting sqref="C35:C48">
    <cfRule type="cellIs" dxfId="166" priority="312" operator="equal">
      <formula>"P4"</formula>
    </cfRule>
    <cfRule type="cellIs" dxfId="165" priority="313" operator="equal">
      <formula>"P3"</formula>
    </cfRule>
    <cfRule type="cellIs" dxfId="164" priority="314" operator="equal">
      <formula>"P2"</formula>
    </cfRule>
    <cfRule type="cellIs" dxfId="163" priority="321" operator="equal">
      <formula>"P1"</formula>
    </cfRule>
  </conditionalFormatting>
  <conditionalFormatting sqref="C45:C48">
    <cfRule type="cellIs" dxfId="162" priority="322" operator="equal">
      <formula>0</formula>
    </cfRule>
    <cfRule type="cellIs" dxfId="161" priority="315" operator="equal">
      <formula>"P1"</formula>
    </cfRule>
    <cfRule type="cellIs" dxfId="160" priority="316" operator="equal">
      <formula>0</formula>
    </cfRule>
    <cfRule type="cellIs" dxfId="159" priority="317" operator="equal">
      <formula>"P5"</formula>
    </cfRule>
  </conditionalFormatting>
  <conditionalFormatting sqref="C69:C80">
    <cfRule type="cellIs" dxfId="158" priority="522" operator="equal">
      <formula>0</formula>
    </cfRule>
  </conditionalFormatting>
  <conditionalFormatting sqref="C84:C95">
    <cfRule type="cellIs" dxfId="155" priority="515" operator="equal">
      <formula>0</formula>
    </cfRule>
  </conditionalFormatting>
  <conditionalFormatting sqref="D54:D66">
    <cfRule type="expression" dxfId="154" priority="502">
      <formula>$D$54=0</formula>
    </cfRule>
  </conditionalFormatting>
  <conditionalFormatting sqref="D55:D65">
    <cfRule type="cellIs" dxfId="153" priority="501" operator="equal">
      <formula>0</formula>
    </cfRule>
  </conditionalFormatting>
  <conditionalFormatting sqref="D69:D81">
    <cfRule type="expression" dxfId="152" priority="500">
      <formula>$D$54=0</formula>
    </cfRule>
  </conditionalFormatting>
  <conditionalFormatting sqref="D70:D80">
    <cfRule type="cellIs" dxfId="151" priority="499" operator="equal">
      <formula>0</formula>
    </cfRule>
  </conditionalFormatting>
  <conditionalFormatting sqref="D84:D96">
    <cfRule type="expression" dxfId="150" priority="498">
      <formula>$D$54=0</formula>
    </cfRule>
  </conditionalFormatting>
  <conditionalFormatting sqref="D85:D95">
    <cfRule type="cellIs" dxfId="149" priority="497" operator="equal">
      <formula>0</formula>
    </cfRule>
  </conditionalFormatting>
  <conditionalFormatting sqref="D99:D111">
    <cfRule type="expression" dxfId="148" priority="496">
      <formula>$D$54=0</formula>
    </cfRule>
  </conditionalFormatting>
  <conditionalFormatting sqref="D100:D110">
    <cfRule type="cellIs" dxfId="147" priority="495" operator="equal">
      <formula>0</formula>
    </cfRule>
  </conditionalFormatting>
  <conditionalFormatting sqref="D114:D126">
    <cfRule type="expression" dxfId="146" priority="494">
      <formula>$D$54=0</formula>
    </cfRule>
  </conditionalFormatting>
  <conditionalFormatting sqref="D115:D125">
    <cfRule type="cellIs" dxfId="145" priority="493" operator="equal">
      <formula>0</formula>
    </cfRule>
  </conditionalFormatting>
  <conditionalFormatting sqref="D129:D141">
    <cfRule type="expression" dxfId="144" priority="492">
      <formula>$D$54=0</formula>
    </cfRule>
  </conditionalFormatting>
  <conditionalFormatting sqref="D130:D140">
    <cfRule type="cellIs" dxfId="143" priority="491" operator="equal">
      <formula>0</formula>
    </cfRule>
  </conditionalFormatting>
  <conditionalFormatting sqref="D144:D156">
    <cfRule type="expression" dxfId="142" priority="490">
      <formula>$D$54=0</formula>
    </cfRule>
  </conditionalFormatting>
  <conditionalFormatting sqref="D145:D155">
    <cfRule type="cellIs" dxfId="141" priority="489" operator="equal">
      <formula>0</formula>
    </cfRule>
  </conditionalFormatting>
  <conditionalFormatting sqref="D35:M48">
    <cfRule type="cellIs" dxfId="140" priority="97" operator="equal">
      <formula>0</formula>
    </cfRule>
  </conditionalFormatting>
  <conditionalFormatting sqref="E31 H31">
    <cfRule type="cellIs" dxfId="139" priority="364" operator="equal">
      <formula>"P5"</formula>
    </cfRule>
  </conditionalFormatting>
  <conditionalFormatting sqref="E35">
    <cfRule type="cellIs" dxfId="138" priority="230" operator="equal">
      <formula>0</formula>
    </cfRule>
  </conditionalFormatting>
  <conditionalFormatting sqref="E37 E39 E41 E43 E45 E47">
    <cfRule type="cellIs" dxfId="137" priority="217" operator="equal">
      <formula>0</formula>
    </cfRule>
  </conditionalFormatting>
  <conditionalFormatting sqref="E37">
    <cfRule type="cellIs" dxfId="136" priority="229" operator="equal">
      <formula>0</formula>
    </cfRule>
  </conditionalFormatting>
  <conditionalFormatting sqref="E39">
    <cfRule type="cellIs" dxfId="135" priority="228" operator="equal">
      <formula>0</formula>
    </cfRule>
  </conditionalFormatting>
  <conditionalFormatting sqref="E41">
    <cfRule type="cellIs" dxfId="134" priority="227" operator="equal">
      <formula>0</formula>
    </cfRule>
  </conditionalFormatting>
  <conditionalFormatting sqref="E43">
    <cfRule type="cellIs" dxfId="133" priority="226" operator="equal">
      <formula>0</formula>
    </cfRule>
  </conditionalFormatting>
  <conditionalFormatting sqref="E45 E47">
    <cfRule type="cellIs" dxfId="132" priority="225" operator="equal">
      <formula>0</formula>
    </cfRule>
  </conditionalFormatting>
  <conditionalFormatting sqref="E54:E65">
    <cfRule type="expression" dxfId="131" priority="456">
      <formula>$B54=""</formula>
    </cfRule>
  </conditionalFormatting>
  <conditionalFormatting sqref="E69:E80">
    <cfRule type="expression" dxfId="130" priority="445">
      <formula>$B69=""</formula>
    </cfRule>
  </conditionalFormatting>
  <conditionalFormatting sqref="E84:E95">
    <cfRule type="expression" dxfId="129" priority="443">
      <formula>$B84=""</formula>
    </cfRule>
  </conditionalFormatting>
  <conditionalFormatting sqref="E99:E110">
    <cfRule type="expression" dxfId="128" priority="407">
      <formula>$B99=""</formula>
    </cfRule>
  </conditionalFormatting>
  <conditionalFormatting sqref="E114:E125">
    <cfRule type="expression" dxfId="127" priority="405">
      <formula>$B114=""</formula>
    </cfRule>
  </conditionalFormatting>
  <conditionalFormatting sqref="E129:E140">
    <cfRule type="expression" dxfId="126" priority="381">
      <formula>$B129=""</formula>
    </cfRule>
  </conditionalFormatting>
  <conditionalFormatting sqref="E144:E155">
    <cfRule type="expression" dxfId="125" priority="529">
      <formula>$B144=""</formula>
    </cfRule>
  </conditionalFormatting>
  <conditionalFormatting sqref="E49:H49">
    <cfRule type="cellIs" dxfId="124" priority="592" operator="equal">
      <formula>0</formula>
    </cfRule>
  </conditionalFormatting>
  <conditionalFormatting sqref="F54:F156">
    <cfRule type="cellIs" dxfId="123" priority="533" operator="equal">
      <formula>0</formula>
    </cfRule>
  </conditionalFormatting>
  <conditionalFormatting sqref="G54:H65">
    <cfRule type="expression" dxfId="122" priority="447">
      <formula>$B54=""</formula>
    </cfRule>
  </conditionalFormatting>
  <conditionalFormatting sqref="G69:H80">
    <cfRule type="expression" dxfId="121" priority="437">
      <formula>$B69=""</formula>
    </cfRule>
  </conditionalFormatting>
  <conditionalFormatting sqref="G84:H95">
    <cfRule type="expression" dxfId="120" priority="435">
      <formula>$B84=""</formula>
    </cfRule>
  </conditionalFormatting>
  <conditionalFormatting sqref="G99:H110">
    <cfRule type="expression" dxfId="119" priority="409">
      <formula>$B99=""</formula>
    </cfRule>
  </conditionalFormatting>
  <conditionalFormatting sqref="G114:H125">
    <cfRule type="expression" dxfId="118" priority="379">
      <formula>$B114=""</formula>
    </cfRule>
  </conditionalFormatting>
  <conditionalFormatting sqref="G129:H140">
    <cfRule type="expression" dxfId="117" priority="386">
      <formula>$B129=""</formula>
    </cfRule>
  </conditionalFormatting>
  <conditionalFormatting sqref="G144:H155">
    <cfRule type="expression" dxfId="116" priority="527">
      <formula>$B144=""</formula>
    </cfRule>
  </conditionalFormatting>
  <conditionalFormatting sqref="H20">
    <cfRule type="cellIs" dxfId="115" priority="212" operator="notEqual">
      <formula>0</formula>
    </cfRule>
  </conditionalFormatting>
  <conditionalFormatting sqref="H22 H24 H26 H28">
    <cfRule type="cellIs" dxfId="114" priority="213" operator="notEqual">
      <formula>0</formula>
    </cfRule>
  </conditionalFormatting>
  <conditionalFormatting sqref="H35">
    <cfRule type="cellIs" dxfId="113" priority="224" operator="equal">
      <formula>0</formula>
    </cfRule>
  </conditionalFormatting>
  <conditionalFormatting sqref="H37 H39 H41 H43 H45 H47">
    <cfRule type="cellIs" dxfId="112" priority="216" operator="equal">
      <formula>0</formula>
    </cfRule>
  </conditionalFormatting>
  <conditionalFormatting sqref="H37">
    <cfRule type="cellIs" dxfId="111" priority="223" operator="equal">
      <formula>0</formula>
    </cfRule>
  </conditionalFormatting>
  <conditionalFormatting sqref="H39">
    <cfRule type="cellIs" dxfId="110" priority="222" operator="equal">
      <formula>0</formula>
    </cfRule>
  </conditionalFormatting>
  <conditionalFormatting sqref="H41">
    <cfRule type="cellIs" dxfId="109" priority="221" operator="equal">
      <formula>0</formula>
    </cfRule>
  </conditionalFormatting>
  <conditionalFormatting sqref="H43">
    <cfRule type="cellIs" dxfId="108" priority="220" operator="equal">
      <formula>0</formula>
    </cfRule>
  </conditionalFormatting>
  <conditionalFormatting sqref="H45 H47">
    <cfRule type="cellIs" dxfId="107" priority="219" operator="equal">
      <formula>0</formula>
    </cfRule>
  </conditionalFormatting>
  <conditionalFormatting sqref="H68">
    <cfRule type="cellIs" dxfId="106" priority="577" operator="equal">
      <formula>0</formula>
    </cfRule>
  </conditionalFormatting>
  <conditionalFormatting sqref="H83">
    <cfRule type="cellIs" dxfId="105" priority="576" operator="equal">
      <formula>0</formula>
    </cfRule>
  </conditionalFormatting>
  <conditionalFormatting sqref="H98">
    <cfRule type="cellIs" dxfId="104" priority="575" operator="equal">
      <formula>0</formula>
    </cfRule>
  </conditionalFormatting>
  <conditionalFormatting sqref="H113">
    <cfRule type="cellIs" dxfId="103" priority="574" operator="equal">
      <formula>0</formula>
    </cfRule>
  </conditionalFormatting>
  <conditionalFormatting sqref="H128">
    <cfRule type="cellIs" dxfId="102" priority="573" operator="equal">
      <formula>0</formula>
    </cfRule>
  </conditionalFormatting>
  <conditionalFormatting sqref="H143">
    <cfRule type="cellIs" dxfId="101" priority="572" operator="equal">
      <formula>0</formula>
    </cfRule>
  </conditionalFormatting>
  <conditionalFormatting sqref="I54:I66">
    <cfRule type="cellIs" dxfId="100" priority="583" operator="equal">
      <formula>0</formula>
    </cfRule>
  </conditionalFormatting>
  <conditionalFormatting sqref="I69:I81">
    <cfRule type="cellIs" dxfId="99" priority="566" operator="equal">
      <formula>0</formula>
    </cfRule>
  </conditionalFormatting>
  <conditionalFormatting sqref="I84:I96">
    <cfRule type="cellIs" dxfId="98" priority="560" operator="equal">
      <formula>0</formula>
    </cfRule>
  </conditionalFormatting>
  <conditionalFormatting sqref="I99:I111">
    <cfRule type="cellIs" dxfId="97" priority="554" operator="equal">
      <formula>0</formula>
    </cfRule>
  </conditionalFormatting>
  <conditionalFormatting sqref="I114:I126">
    <cfRule type="cellIs" dxfId="96" priority="548" operator="equal">
      <formula>0</formula>
    </cfRule>
  </conditionalFormatting>
  <conditionalFormatting sqref="I129:I141">
    <cfRule type="cellIs" dxfId="95" priority="542" operator="equal">
      <formula>0</formula>
    </cfRule>
  </conditionalFormatting>
  <conditionalFormatting sqref="I144:I156">
    <cfRule type="cellIs" dxfId="94" priority="530" operator="equal">
      <formula>0</formula>
    </cfRule>
  </conditionalFormatting>
  <conditionalFormatting sqref="I49:J49">
    <cfRule type="cellIs" dxfId="93" priority="593" operator="notEqual">
      <formula>0</formula>
    </cfRule>
  </conditionalFormatting>
  <conditionalFormatting sqref="I35:K48">
    <cfRule type="cellIs" dxfId="92" priority="7" operator="equal">
      <formula>0</formula>
    </cfRule>
  </conditionalFormatting>
  <conditionalFormatting sqref="J37:J48">
    <cfRule type="cellIs" dxfId="91" priority="258" operator="equal">
      <formula>0</formula>
    </cfRule>
  </conditionalFormatting>
  <conditionalFormatting sqref="J54:J65">
    <cfRule type="expression" dxfId="90" priority="375">
      <formula>$B54=""</formula>
    </cfRule>
  </conditionalFormatting>
  <conditionalFormatting sqref="J69:J80">
    <cfRule type="expression" dxfId="89" priority="441">
      <formula>$B69=""</formula>
    </cfRule>
  </conditionalFormatting>
  <conditionalFormatting sqref="J84:J95">
    <cfRule type="expression" dxfId="88" priority="439">
      <formula>$B84=""</formula>
    </cfRule>
  </conditionalFormatting>
  <conditionalFormatting sqref="J99:J110">
    <cfRule type="expression" dxfId="87" priority="411">
      <formula>$B99=""</formula>
    </cfRule>
  </conditionalFormatting>
  <conditionalFormatting sqref="J114:J125">
    <cfRule type="expression" dxfId="86" priority="377">
      <formula>$B114=""</formula>
    </cfRule>
  </conditionalFormatting>
  <conditionalFormatting sqref="J129:J140">
    <cfRule type="expression" dxfId="85" priority="376">
      <formula>$B129=""</formula>
    </cfRule>
  </conditionalFormatting>
  <conditionalFormatting sqref="J144:J155">
    <cfRule type="expression" dxfId="84" priority="526">
      <formula>$B144=""</formula>
    </cfRule>
  </conditionalFormatting>
  <conditionalFormatting sqref="K22:K28">
    <cfRule type="cellIs" dxfId="83" priority="363" operator="greaterThan">
      <formula>0</formula>
    </cfRule>
    <cfRule type="cellIs" dxfId="82" priority="362" operator="lessThan">
      <formula>0</formula>
    </cfRule>
  </conditionalFormatting>
  <conditionalFormatting sqref="K22:K29">
    <cfRule type="cellIs" dxfId="81" priority="361" operator="lessThan">
      <formula>0</formula>
    </cfRule>
  </conditionalFormatting>
  <conditionalFormatting sqref="K30:K31">
    <cfRule type="cellIs" dxfId="80" priority="372" operator="notEqual">
      <formula>0</formula>
    </cfRule>
  </conditionalFormatting>
  <conditionalFormatting sqref="L35:L48">
    <cfRule type="cellIs" dxfId="79" priority="289" operator="greaterThan">
      <formula>0</formula>
    </cfRule>
    <cfRule type="expression" dxfId="78" priority="291">
      <formula>0</formula>
    </cfRule>
    <cfRule type="cellIs" dxfId="77" priority="288" operator="lessThan">
      <formula>0</formula>
    </cfRule>
  </conditionalFormatting>
  <conditionalFormatting sqref="M35:M48">
    <cfRule type="expression" dxfId="76" priority="310">
      <formula>$L35&lt;0</formula>
    </cfRule>
  </conditionalFormatting>
  <conditionalFormatting sqref="M35:N48">
    <cfRule type="cellIs" dxfId="75" priority="255" operator="equal">
      <formula>0</formula>
    </cfRule>
  </conditionalFormatting>
  <conditionalFormatting sqref="O54:O66">
    <cfRule type="expression" dxfId="74" priority="469">
      <formula>$D$54=0</formula>
    </cfRule>
  </conditionalFormatting>
  <conditionalFormatting sqref="O55:O65">
    <cfRule type="cellIs" dxfId="73" priority="487" operator="equal">
      <formula>0</formula>
    </cfRule>
  </conditionalFormatting>
  <conditionalFormatting sqref="O69:O81">
    <cfRule type="expression" dxfId="72" priority="468">
      <formula>$D$54=0</formula>
    </cfRule>
  </conditionalFormatting>
  <conditionalFormatting sqref="O70:O80">
    <cfRule type="cellIs" dxfId="71" priority="467" operator="equal">
      <formula>0</formula>
    </cfRule>
  </conditionalFormatting>
  <conditionalFormatting sqref="O84:O96">
    <cfRule type="expression" dxfId="70" priority="466">
      <formula>$D$54=0</formula>
    </cfRule>
  </conditionalFormatting>
  <conditionalFormatting sqref="O85:O95">
    <cfRule type="cellIs" dxfId="69" priority="465" operator="equal">
      <formula>0</formula>
    </cfRule>
  </conditionalFormatting>
  <conditionalFormatting sqref="O99:O111">
    <cfRule type="expression" dxfId="68" priority="464">
      <formula>$D$54=0</formula>
    </cfRule>
  </conditionalFormatting>
  <conditionalFormatting sqref="O100:O110">
    <cfRule type="cellIs" dxfId="67" priority="463" operator="equal">
      <formula>0</formula>
    </cfRule>
  </conditionalFormatting>
  <conditionalFormatting sqref="O114:O126">
    <cfRule type="expression" dxfId="66" priority="462">
      <formula>$D$54=0</formula>
    </cfRule>
  </conditionalFormatting>
  <conditionalFormatting sqref="O115:O125">
    <cfRule type="cellIs" dxfId="65" priority="461" operator="equal">
      <formula>0</formula>
    </cfRule>
  </conditionalFormatting>
  <conditionalFormatting sqref="O129:O141">
    <cfRule type="expression" dxfId="64" priority="460">
      <formula>$D$54=0</formula>
    </cfRule>
  </conditionalFormatting>
  <conditionalFormatting sqref="O130:O140">
    <cfRule type="cellIs" dxfId="63" priority="459" operator="equal">
      <formula>0</formula>
    </cfRule>
  </conditionalFormatting>
  <conditionalFormatting sqref="O144:O156">
    <cfRule type="expression" dxfId="62" priority="458">
      <formula>$D$54=0</formula>
    </cfRule>
  </conditionalFormatting>
  <conditionalFormatting sqref="O145:O155">
    <cfRule type="cellIs" dxfId="61" priority="457" operator="equal">
      <formula>0</formula>
    </cfRule>
  </conditionalFormatting>
  <conditionalFormatting sqref="P5">
    <cfRule type="cellIs" dxfId="60" priority="524" operator="equal">
      <formula>0</formula>
    </cfRule>
  </conditionalFormatting>
  <conditionalFormatting sqref="P10:T13">
    <cfRule type="cellIs" dxfId="52" priority="525" operator="equal">
      <formula>0</formula>
    </cfRule>
  </conditionalFormatting>
  <conditionalFormatting sqref="P5:AD13">
    <cfRule type="cellIs" dxfId="51" priority="523" operator="equal">
      <formula>0</formula>
    </cfRule>
  </conditionalFormatting>
  <conditionalFormatting sqref="P20:AE28">
    <cfRule type="cellIs" dxfId="50" priority="214" operator="equal">
      <formula>0</formula>
    </cfRule>
  </conditionalFormatting>
  <conditionalFormatting sqref="P66:AE67 P68:U68 P81:AE82 P83:U83 P96:AE97 P98:U98 P111:AE112 P113:U113 P126:AE127 P128:U128 P141:AE142 P143:U143 P156:AE157">
    <cfRule type="cellIs" dxfId="49" priority="472" operator="equal">
      <formula>0</formula>
    </cfRule>
  </conditionalFormatting>
  <conditionalFormatting sqref="Q35:Q48">
    <cfRule type="cellIs" dxfId="48" priority="343" operator="equal">
      <formula>0</formula>
    </cfRule>
  </conditionalFormatting>
  <conditionalFormatting sqref="W35:Y48">
    <cfRule type="cellIs" dxfId="33" priority="345" operator="equal">
      <formula>0</formula>
    </cfRule>
  </conditionalFormatting>
  <conditionalFormatting sqref="W68:AE68 AE69:AE80 W83:AE83 AE84:AE95 W98:AE98 AE99:AE110 W113:AE113 AE114:AE125 W128:AE128 AE129:AE140 W143:AE143 AE144:AE155">
    <cfRule type="cellIs" dxfId="32" priority="470" operator="equal">
      <formula>0</formula>
    </cfRule>
  </conditionalFormatting>
  <conditionalFormatting sqref="Y35:Y48">
    <cfRule type="cellIs" dxfId="29" priority="347" operator="lessThan">
      <formula>0</formula>
    </cfRule>
    <cfRule type="cellIs" dxfId="28" priority="346" operator="greaterThan">
      <formula>0</formula>
    </cfRule>
  </conditionalFormatting>
  <conditionalFormatting sqref="AE5:AE13 AE54:AE65">
    <cfRule type="cellIs" dxfId="15" priority="601" operator="equal">
      <formula>0</formula>
    </cfRule>
  </conditionalFormatting>
  <conditionalFormatting sqref="AE15 C54:C65 C99:C110 C114:C125 C129:C140 C144:C155 G157:G192">
    <cfRule type="cellIs" dxfId="14" priority="602" operator="equal">
      <formula>0</formula>
    </cfRule>
  </conditionalFormatting>
  <conditionalFormatting sqref="AF20:AF28">
    <cfRule type="cellIs" dxfId="13" priority="3" operator="equal">
      <formula>0</formula>
    </cfRule>
  </conditionalFormatting>
  <conditionalFormatting sqref="AF21 AF23 AF25 AF27">
    <cfRule type="cellIs" dxfId="12" priority="6" operator="equal">
      <formula>0</formula>
    </cfRule>
  </conditionalFormatting>
  <conditionalFormatting sqref="AG5:AG13">
    <cfRule type="cellIs" dxfId="11" priority="373" operator="equal">
      <formula>0</formula>
    </cfRule>
    <cfRule type="cellIs" dxfId="10" priority="374" operator="equal">
      <formula>0</formula>
    </cfRule>
  </conditionalFormatting>
  <conditionalFormatting sqref="AG20:AG27">
    <cfRule type="cellIs" dxfId="9" priority="2" operator="equal">
      <formula>"""adjustment needed"""</formula>
    </cfRule>
    <cfRule type="cellIs" dxfId="8" priority="1" operator="equal">
      <formula>"adjustment needed"</formula>
    </cfRule>
  </conditionalFormatting>
  <dataValidations count="1">
    <dataValidation type="list" allowBlank="1" showInputMessage="1" showErrorMessage="1" sqref="D13:D14" xr:uid="{003A0027-00EF-4165-A509-00B900C5006A}">
      <formula1>INDIRECT(D11)</formula1>
    </dataValidation>
  </dataValidations>
  <pageMargins left="0.7" right="0.7" top="0.78740157500000008" bottom="0.78740157500000008" header="0.3" footer="0.3"/>
  <pageSetup paperSize="9" scale="30" orientation="portrait" r:id="rId1"/>
  <extLst>
    <ext xmlns:x14="http://schemas.microsoft.com/office/spreadsheetml/2009/9/main" uri="{78C0D931-6437-407d-A8EE-F0AAD7539E65}">
      <x14:conditionalFormattings>
        <x14:conditionalFormatting xmlns:xm="http://schemas.microsoft.com/office/excel/2006/main">
          <x14:cfRule type="cellIs" priority="520" operator="greaterThan" id="{005E00C6-00D1-4722-9B24-0078004C0066}">
            <xm:f>'Basic project data'!$C$7</xm:f>
            <x14:dxf>
              <font>
                <color rgb="FFF2F2F2"/>
              </font>
            </x14:dxf>
          </x14:cfRule>
          <xm:sqref>C69:C80</xm:sqref>
        </x14:conditionalFormatting>
        <x14:conditionalFormatting xmlns:xm="http://schemas.microsoft.com/office/excel/2006/main">
          <x14:cfRule type="cellIs" priority="514" operator="greaterThan" id="{00F4006F-00BA-493A-B805-009E009B0011}">
            <xm:f>'Basic project data'!$C$7</xm:f>
            <x14:dxf>
              <font>
                <color rgb="FFF2F2F2"/>
              </font>
            </x14:dxf>
          </x14:cfRule>
          <xm:sqref>C84:C95</xm:sqref>
        </x14:conditionalFormatting>
        <x14:conditionalFormatting xmlns:xm="http://schemas.microsoft.com/office/excel/2006/main">
          <x14:cfRule type="expression" priority="419" id="{00710050-0067-4F7A-B6EF-00EA0004000E}">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20" id="{00390068-003E-44D3-90C4-00B5003C0001}">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22" id="{00C2000A-00AE-4AB1-B759-00E800E0008A}">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389" id="{00700078-002A-4562-971C-00BB00A80049}">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84" id="{00CA001A-0009-49C9-B781-00B80062002E}">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83" id="{00970052-0096-4C0D-9B39-002E00CF0045}">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03" id="{003100EA-004E-41E8-86F4-0044003A0076}">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04" id="{00FE00CA-002E-4BCF-8608-00B500A500F7}">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73" id="{00D10024-00C1-4D8B-97BE-00A700820090}">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05" id="{005E0034-003B-48E8-95E2-00E900520090}">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74" id="{00BE008F-0070-46C7-81B6-008600780075}">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06" id="{000300E2-00E1-4472-A53C-001700440015}">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75" id="{00DA00C0-0081-4C4A-BE94-005D00890064}">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07" id="{005B001B-00AC-45E5-89F6-007700AA00D4}">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76" id="{002600A9-0047-4811-BEFA-00B800A10024}">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08" id="{00060001-00ED-43A2-B8B6-000A00C1008C}">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77" id="{00B4009B-00B6-4FE0-B694-00F6005E0076}">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09" id="{00E300A1-008B-4BBF-A23F-007000130060}">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78" id="{002D0063-0078-49A1-98BF-00CF0059002C}">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10" id="{00D100E2-002D-4E5B-AD31-002B006E0039}">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79" id="{00EF001F-002E-4E8F-A20F-009200D8008B}">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11" id="{004800E3-00D6-4D1B-AFE1-003500900041}">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80" id="{006400FE-00E9-442B-8C7A-008500B20030}">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12" id="{00E20083-0023-4E56-9504-004000290057}">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81" id="{0085007A-006D-4B44-96D6-004D001600FB}">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13" id="{00B60060-0068-4D86-BCB6-008500AF00FD}">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82" id="{002600AA-0085-4ACF-A487-008700E6001B}">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14" id="{000900E7-005B-430E-8DD5-00D800EB00AE}">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83" id="{009E003A-000E-47A1-A78A-009400340071}">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15" id="{004300F9-0017-4A28-9E29-00B700BF00BD}">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84" id="{00B400F2-0033-4705-88EB-0089008000FD}">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16" id="{00970036-00A0-4D26-8E28-00B900CA001E}">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85" id="{00950014-0087-4AD8-B18A-004D00CA00D4}">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17" id="{00E000B2-00D2-49E3-9737-00D900CB0047}">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486" id="{008D000C-009F-436E-A565-00AD003B0053}">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F00-000000000000}">
          <x14:formula1>
            <xm:f>'Overview reports'!$A$6:$A$10</xm:f>
          </x14:formula1>
          <xm:sqref>H1</xm:sqref>
        </x14:dataValidation>
        <x14:dataValidation type="list" allowBlank="1" showInputMessage="1" showErrorMessage="1" xr:uid="{00000000-0002-0000-0F00-000001000000}">
          <x14:formula1>
            <xm:f>'Drop-down Liste'!$B$2:$B$3</xm:f>
          </x14:formula1>
          <xm:sqref>D11:D12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D133"/>
  <sheetViews>
    <sheetView topLeftCell="A102" zoomScale="80" zoomScaleNormal="80" workbookViewId="0">
      <selection activeCell="C133" sqref="C133"/>
    </sheetView>
  </sheetViews>
  <sheetFormatPr baseColWidth="10" defaultRowHeight="15" x14ac:dyDescent="0.2"/>
  <cols>
    <col min="2" max="2" width="90" customWidth="1"/>
    <col min="3" max="3" width="77.88671875" customWidth="1"/>
  </cols>
  <sheetData>
    <row r="2" spans="1:4" x14ac:dyDescent="0.2">
      <c r="A2" t="s">
        <v>327</v>
      </c>
      <c r="B2" t="s">
        <v>12</v>
      </c>
      <c r="C2" t="s">
        <v>14</v>
      </c>
    </row>
    <row r="3" spans="1:4" x14ac:dyDescent="0.2">
      <c r="A3" t="s">
        <v>328</v>
      </c>
      <c r="B3" t="s">
        <v>329</v>
      </c>
      <c r="C3" t="s">
        <v>330</v>
      </c>
    </row>
    <row r="4" spans="1:4" x14ac:dyDescent="0.2">
      <c r="A4" t="s">
        <v>328</v>
      </c>
      <c r="B4" t="s">
        <v>331</v>
      </c>
      <c r="C4" t="s">
        <v>332</v>
      </c>
    </row>
    <row r="5" spans="1:4" x14ac:dyDescent="0.2">
      <c r="A5" t="s">
        <v>328</v>
      </c>
      <c r="B5" t="s">
        <v>333</v>
      </c>
      <c r="C5" t="s">
        <v>334</v>
      </c>
    </row>
    <row r="6" spans="1:4" x14ac:dyDescent="0.2">
      <c r="A6" t="s">
        <v>328</v>
      </c>
      <c r="B6" t="s">
        <v>335</v>
      </c>
      <c r="C6" t="s">
        <v>336</v>
      </c>
    </row>
    <row r="7" spans="1:4" x14ac:dyDescent="0.2">
      <c r="A7" t="s">
        <v>328</v>
      </c>
      <c r="B7" t="s">
        <v>337</v>
      </c>
      <c r="C7" t="s">
        <v>338</v>
      </c>
    </row>
    <row r="8" spans="1:4" x14ac:dyDescent="0.2">
      <c r="A8" t="s">
        <v>328</v>
      </c>
      <c r="B8" t="s">
        <v>339</v>
      </c>
      <c r="C8" t="s">
        <v>340</v>
      </c>
    </row>
    <row r="9" spans="1:4" x14ac:dyDescent="0.2">
      <c r="A9" t="s">
        <v>328</v>
      </c>
      <c r="B9" t="s">
        <v>341</v>
      </c>
      <c r="C9" t="s">
        <v>342</v>
      </c>
    </row>
    <row r="10" spans="1:4" x14ac:dyDescent="0.2">
      <c r="A10" t="s">
        <v>328</v>
      </c>
      <c r="B10" t="s">
        <v>343</v>
      </c>
      <c r="C10" t="s">
        <v>344</v>
      </c>
    </row>
    <row r="11" spans="1:4" x14ac:dyDescent="0.2">
      <c r="A11" t="s">
        <v>328</v>
      </c>
      <c r="B11" t="s">
        <v>345</v>
      </c>
      <c r="C11" t="s">
        <v>346</v>
      </c>
    </row>
    <row r="12" spans="1:4" x14ac:dyDescent="0.2">
      <c r="A12" t="s">
        <v>328</v>
      </c>
      <c r="B12" t="s">
        <v>347</v>
      </c>
      <c r="C12" t="s">
        <v>348</v>
      </c>
    </row>
    <row r="13" spans="1:4" x14ac:dyDescent="0.2">
      <c r="A13" t="s">
        <v>328</v>
      </c>
      <c r="B13" t="s">
        <v>349</v>
      </c>
      <c r="C13" t="s">
        <v>350</v>
      </c>
    </row>
    <row r="14" spans="1:4" x14ac:dyDescent="0.2">
      <c r="A14" t="s">
        <v>328</v>
      </c>
      <c r="B14" t="s">
        <v>256</v>
      </c>
      <c r="C14" t="s">
        <v>256</v>
      </c>
    </row>
    <row r="15" spans="1:4" x14ac:dyDescent="0.2">
      <c r="A15" t="s">
        <v>328</v>
      </c>
      <c r="B15" t="s">
        <v>596</v>
      </c>
      <c r="C15" t="s">
        <v>596</v>
      </c>
      <c r="D15" s="311"/>
    </row>
    <row r="16" spans="1:4" x14ac:dyDescent="0.2">
      <c r="A16" t="s">
        <v>328</v>
      </c>
      <c r="B16" t="s">
        <v>597</v>
      </c>
      <c r="C16" t="s">
        <v>597</v>
      </c>
    </row>
    <row r="17" spans="1:3" x14ac:dyDescent="0.2">
      <c r="A17" t="s">
        <v>328</v>
      </c>
      <c r="B17" t="s">
        <v>472</v>
      </c>
      <c r="C17" t="s">
        <v>472</v>
      </c>
    </row>
    <row r="18" spans="1:3" x14ac:dyDescent="0.2">
      <c r="A18" t="s">
        <v>328</v>
      </c>
      <c r="B18" t="s">
        <v>351</v>
      </c>
      <c r="C18" t="s">
        <v>351</v>
      </c>
    </row>
    <row r="23" spans="1:3" s="420" customFormat="1" ht="18.75" x14ac:dyDescent="0.2">
      <c r="B23" s="421" t="s">
        <v>352</v>
      </c>
      <c r="C23" s="421" t="s">
        <v>353</v>
      </c>
    </row>
    <row r="24" spans="1:3" s="420" customFormat="1" x14ac:dyDescent="0.2">
      <c r="B24" s="42" t="s">
        <v>354</v>
      </c>
      <c r="C24" s="422" t="s">
        <v>355</v>
      </c>
    </row>
    <row r="25" spans="1:3" s="420" customFormat="1" ht="30" x14ac:dyDescent="0.2">
      <c r="B25" s="36" t="s">
        <v>356</v>
      </c>
      <c r="C25" s="309" t="s">
        <v>357</v>
      </c>
    </row>
    <row r="26" spans="1:3" s="420" customFormat="1" x14ac:dyDescent="0.2">
      <c r="B26" s="42"/>
      <c r="C26" s="422"/>
    </row>
    <row r="27" spans="1:3" s="420" customFormat="1" x14ac:dyDescent="0.2">
      <c r="B27" s="42" t="s">
        <v>358</v>
      </c>
      <c r="C27" s="422" t="s">
        <v>359</v>
      </c>
    </row>
    <row r="28" spans="1:3" s="420" customFormat="1" x14ac:dyDescent="0.2">
      <c r="B28" s="423" t="s">
        <v>360</v>
      </c>
      <c r="C28" s="424" t="s">
        <v>361</v>
      </c>
    </row>
    <row r="29" spans="1:3" s="420" customFormat="1" x14ac:dyDescent="0.2">
      <c r="B29" s="425" t="s">
        <v>362</v>
      </c>
      <c r="C29" s="425" t="s">
        <v>363</v>
      </c>
    </row>
    <row r="30" spans="1:3" s="420" customFormat="1" x14ac:dyDescent="0.2">
      <c r="B30" s="426" t="s">
        <v>364</v>
      </c>
      <c r="C30" s="427" t="s">
        <v>365</v>
      </c>
    </row>
    <row r="31" spans="1:3" s="420" customFormat="1" x14ac:dyDescent="0.2">
      <c r="B31" s="36"/>
      <c r="C31" s="309"/>
    </row>
    <row r="32" spans="1:3" s="420" customFormat="1" ht="18.75" x14ac:dyDescent="0.2">
      <c r="B32" s="428" t="s">
        <v>366</v>
      </c>
      <c r="C32" s="421" t="s">
        <v>367</v>
      </c>
    </row>
    <row r="33" spans="2:3" s="420" customFormat="1" ht="30" x14ac:dyDescent="0.2">
      <c r="B33" s="413" t="s">
        <v>598</v>
      </c>
      <c r="C33" s="413" t="s">
        <v>599</v>
      </c>
    </row>
    <row r="34" spans="2:3" s="420" customFormat="1" x14ac:dyDescent="0.2">
      <c r="B34" s="36"/>
      <c r="C34" s="309"/>
    </row>
    <row r="35" spans="2:3" s="420" customFormat="1" ht="18.75" x14ac:dyDescent="0.2">
      <c r="B35" s="428" t="s">
        <v>368</v>
      </c>
      <c r="C35" s="421" t="s">
        <v>369</v>
      </c>
    </row>
    <row r="36" spans="2:3" s="420" customFormat="1" ht="45" x14ac:dyDescent="0.2">
      <c r="B36" s="422" t="s">
        <v>370</v>
      </c>
      <c r="C36" s="422" t="s">
        <v>371</v>
      </c>
    </row>
    <row r="37" spans="2:3" s="420" customFormat="1" ht="45" x14ac:dyDescent="0.2">
      <c r="B37" s="308" t="s">
        <v>372</v>
      </c>
      <c r="C37" s="308" t="s">
        <v>373</v>
      </c>
    </row>
    <row r="38" spans="2:3" s="420" customFormat="1" ht="60" x14ac:dyDescent="0.2">
      <c r="B38" s="308" t="s">
        <v>374</v>
      </c>
      <c r="C38" s="308" t="s">
        <v>375</v>
      </c>
    </row>
    <row r="39" spans="2:3" s="420" customFormat="1" x14ac:dyDescent="0.2">
      <c r="B39" s="422"/>
      <c r="C39" s="422"/>
    </row>
    <row r="40" spans="2:3" s="420" customFormat="1" ht="18.75" x14ac:dyDescent="0.2">
      <c r="B40" s="428" t="s">
        <v>376</v>
      </c>
      <c r="C40" s="421" t="s">
        <v>377</v>
      </c>
    </row>
    <row r="41" spans="2:3" s="420" customFormat="1" ht="60" x14ac:dyDescent="0.2">
      <c r="B41" s="36" t="s">
        <v>378</v>
      </c>
      <c r="C41" s="309" t="s">
        <v>379</v>
      </c>
    </row>
    <row r="42" spans="2:3" s="420" customFormat="1" ht="30" x14ac:dyDescent="0.2">
      <c r="B42" s="429" t="s">
        <v>380</v>
      </c>
      <c r="C42" s="308" t="s">
        <v>381</v>
      </c>
    </row>
    <row r="43" spans="2:3" s="420" customFormat="1" ht="60" x14ac:dyDescent="0.2">
      <c r="B43" s="429" t="s">
        <v>382</v>
      </c>
      <c r="C43" s="308" t="s">
        <v>383</v>
      </c>
    </row>
    <row r="44" spans="2:3" s="420" customFormat="1" ht="30" x14ac:dyDescent="0.2">
      <c r="B44" s="429" t="s">
        <v>384</v>
      </c>
      <c r="C44" s="309" t="s">
        <v>385</v>
      </c>
    </row>
    <row r="45" spans="2:3" s="420" customFormat="1" ht="60" x14ac:dyDescent="0.2">
      <c r="B45" s="42" t="s">
        <v>386</v>
      </c>
      <c r="C45" s="309" t="s">
        <v>387</v>
      </c>
    </row>
    <row r="46" spans="2:3" s="420" customFormat="1" ht="60" x14ac:dyDescent="0.2">
      <c r="B46" s="429" t="s">
        <v>388</v>
      </c>
      <c r="C46" s="308" t="s">
        <v>389</v>
      </c>
    </row>
    <row r="47" spans="2:3" s="420" customFormat="1" x14ac:dyDescent="0.2">
      <c r="B47" s="308" t="s">
        <v>390</v>
      </c>
      <c r="C47" s="308" t="s">
        <v>391</v>
      </c>
    </row>
    <row r="48" spans="2:3" s="420" customFormat="1" x14ac:dyDescent="0.2">
      <c r="B48" s="308"/>
      <c r="C48" s="308"/>
    </row>
    <row r="49" spans="2:3" s="420" customFormat="1" ht="18.75" x14ac:dyDescent="0.2">
      <c r="B49" s="428" t="s">
        <v>392</v>
      </c>
      <c r="C49" s="421" t="s">
        <v>393</v>
      </c>
    </row>
    <row r="50" spans="2:3" s="420" customFormat="1" ht="30" x14ac:dyDescent="0.2">
      <c r="B50" s="42" t="s">
        <v>394</v>
      </c>
      <c r="C50" s="422" t="s">
        <v>395</v>
      </c>
    </row>
    <row r="51" spans="2:3" s="420" customFormat="1" ht="45" x14ac:dyDescent="0.2">
      <c r="B51" s="429" t="s">
        <v>396</v>
      </c>
      <c r="C51" s="308" t="s">
        <v>397</v>
      </c>
    </row>
    <row r="52" spans="2:3" s="420" customFormat="1" ht="30" x14ac:dyDescent="0.2">
      <c r="B52" s="429" t="s">
        <v>398</v>
      </c>
      <c r="C52" s="308" t="s">
        <v>399</v>
      </c>
    </row>
    <row r="53" spans="2:3" s="420" customFormat="1" ht="45" x14ac:dyDescent="0.2">
      <c r="B53" s="36" t="s">
        <v>400</v>
      </c>
      <c r="C53" s="308" t="s">
        <v>401</v>
      </c>
    </row>
    <row r="54" spans="2:3" s="420" customFormat="1" ht="45" x14ac:dyDescent="0.2">
      <c r="B54" s="42" t="s">
        <v>402</v>
      </c>
      <c r="C54" s="422" t="s">
        <v>403</v>
      </c>
    </row>
    <row r="55" spans="2:3" s="420" customFormat="1" x14ac:dyDescent="0.2">
      <c r="B55" s="429"/>
      <c r="C55" s="422"/>
    </row>
    <row r="56" spans="2:3" s="420" customFormat="1" ht="75" x14ac:dyDescent="0.2">
      <c r="B56" s="429" t="s">
        <v>404</v>
      </c>
      <c r="C56" s="308" t="s">
        <v>405</v>
      </c>
    </row>
    <row r="57" spans="2:3" s="420" customFormat="1" ht="30" x14ac:dyDescent="0.2">
      <c r="B57" s="429" t="s">
        <v>406</v>
      </c>
      <c r="C57" s="308" t="s">
        <v>407</v>
      </c>
    </row>
    <row r="58" spans="2:3" s="420" customFormat="1" x14ac:dyDescent="0.2">
      <c r="B58" s="429"/>
      <c r="C58" s="308"/>
    </row>
    <row r="59" spans="2:3" s="420" customFormat="1" ht="18.75" x14ac:dyDescent="0.2">
      <c r="B59" s="428" t="s">
        <v>408</v>
      </c>
      <c r="C59" s="421" t="s">
        <v>409</v>
      </c>
    </row>
    <row r="60" spans="2:3" s="420" customFormat="1" ht="75" x14ac:dyDescent="0.2">
      <c r="B60" s="308" t="s">
        <v>410</v>
      </c>
      <c r="C60" s="308" t="s">
        <v>411</v>
      </c>
    </row>
    <row r="61" spans="2:3" s="420" customFormat="1" ht="99" customHeight="1" x14ac:dyDescent="0.2">
      <c r="B61" s="430" t="s">
        <v>412</v>
      </c>
      <c r="C61" s="308" t="s">
        <v>413</v>
      </c>
    </row>
    <row r="62" spans="2:3" s="420" customFormat="1" ht="25.5" customHeight="1" x14ac:dyDescent="0.2">
      <c r="B62" s="431" t="s">
        <v>414</v>
      </c>
      <c r="C62" s="432" t="s">
        <v>415</v>
      </c>
    </row>
    <row r="63" spans="2:3" s="420" customFormat="1" ht="257.25" customHeight="1" x14ac:dyDescent="0.2">
      <c r="B63" s="308" t="s">
        <v>595</v>
      </c>
      <c r="C63" s="308" t="s">
        <v>416</v>
      </c>
    </row>
    <row r="64" spans="2:3" s="420" customFormat="1" ht="113.25" customHeight="1" x14ac:dyDescent="0.2">
      <c r="B64" s="308" t="s">
        <v>593</v>
      </c>
      <c r="C64" s="307" t="s">
        <v>594</v>
      </c>
    </row>
    <row r="65" spans="2:3" s="420" customFormat="1" x14ac:dyDescent="0.2">
      <c r="B65" s="42" t="s">
        <v>417</v>
      </c>
      <c r="C65" s="308" t="s">
        <v>418</v>
      </c>
    </row>
    <row r="66" spans="2:3" s="420" customFormat="1" ht="105" x14ac:dyDescent="0.2">
      <c r="B66" s="308" t="s">
        <v>419</v>
      </c>
      <c r="C66" s="308" t="s">
        <v>420</v>
      </c>
    </row>
    <row r="67" spans="2:3" s="420" customFormat="1" x14ac:dyDescent="0.2">
      <c r="B67" s="429"/>
      <c r="C67" s="308"/>
    </row>
    <row r="68" spans="2:3" s="420" customFormat="1" ht="18.75" x14ac:dyDescent="0.2">
      <c r="B68" s="428" t="s">
        <v>421</v>
      </c>
      <c r="C68" s="421" t="s">
        <v>422</v>
      </c>
    </row>
    <row r="69" spans="2:3" s="420" customFormat="1" x14ac:dyDescent="0.2">
      <c r="B69" s="429" t="s">
        <v>423</v>
      </c>
      <c r="C69" s="422" t="s">
        <v>424</v>
      </c>
    </row>
    <row r="70" spans="2:3" s="420" customFormat="1" ht="30" x14ac:dyDescent="0.2">
      <c r="B70" s="429" t="s">
        <v>425</v>
      </c>
      <c r="C70" s="433" t="s">
        <v>426</v>
      </c>
    </row>
    <row r="71" spans="2:3" s="420" customFormat="1" ht="30" x14ac:dyDescent="0.2">
      <c r="B71" s="430" t="s">
        <v>427</v>
      </c>
      <c r="C71" s="433" t="s">
        <v>428</v>
      </c>
    </row>
    <row r="72" spans="2:3" s="420" customFormat="1" x14ac:dyDescent="0.2">
      <c r="B72" s="430" t="s">
        <v>429</v>
      </c>
      <c r="C72" s="434" t="s">
        <v>430</v>
      </c>
    </row>
    <row r="73" spans="2:3" s="420" customFormat="1" x14ac:dyDescent="0.2">
      <c r="B73" s="429"/>
      <c r="C73" s="422"/>
    </row>
    <row r="74" spans="2:3" s="420" customFormat="1" ht="30" x14ac:dyDescent="0.2">
      <c r="B74" s="429" t="s">
        <v>431</v>
      </c>
      <c r="C74" s="422" t="s">
        <v>432</v>
      </c>
    </row>
    <row r="75" spans="2:3" s="420" customFormat="1" ht="30" x14ac:dyDescent="0.2">
      <c r="B75" s="429" t="s">
        <v>433</v>
      </c>
      <c r="C75" s="309" t="s">
        <v>434</v>
      </c>
    </row>
    <row r="76" spans="2:3" s="420" customFormat="1" ht="60" x14ac:dyDescent="0.2">
      <c r="B76" s="429" t="s">
        <v>435</v>
      </c>
      <c r="C76" s="308" t="s">
        <v>436</v>
      </c>
    </row>
    <row r="77" spans="2:3" s="420" customFormat="1" x14ac:dyDescent="0.2">
      <c r="B77" s="429"/>
      <c r="C77" s="308"/>
    </row>
    <row r="78" spans="2:3" s="420" customFormat="1" ht="45" x14ac:dyDescent="0.2">
      <c r="B78" s="429" t="s">
        <v>437</v>
      </c>
      <c r="C78" s="309" t="s">
        <v>438</v>
      </c>
    </row>
    <row r="79" spans="2:3" s="420" customFormat="1" x14ac:dyDescent="0.2">
      <c r="B79" s="429"/>
      <c r="C79" s="422"/>
    </row>
    <row r="80" spans="2:3" s="420" customFormat="1" ht="18.75" x14ac:dyDescent="0.2">
      <c r="B80" s="428" t="s">
        <v>439</v>
      </c>
      <c r="C80" s="421" t="s">
        <v>440</v>
      </c>
    </row>
    <row r="81" spans="2:3" s="420" customFormat="1" ht="18.75" x14ac:dyDescent="0.2">
      <c r="B81" s="429"/>
      <c r="C81" s="435"/>
    </row>
    <row r="82" spans="2:3" s="420" customFormat="1" ht="18.75" x14ac:dyDescent="0.2">
      <c r="B82" s="436"/>
      <c r="C82" s="435"/>
    </row>
    <row r="83" spans="2:3" s="420" customFormat="1" ht="18.75" x14ac:dyDescent="0.2">
      <c r="B83" s="436"/>
      <c r="C83" s="435"/>
    </row>
    <row r="84" spans="2:3" s="420" customFormat="1" ht="18.75" x14ac:dyDescent="0.2">
      <c r="B84" s="436"/>
      <c r="C84" s="435"/>
    </row>
    <row r="85" spans="2:3" s="420" customFormat="1" ht="18.75" x14ac:dyDescent="0.2">
      <c r="B85" s="436"/>
      <c r="C85" s="435"/>
    </row>
    <row r="86" spans="2:3" s="420" customFormat="1" ht="18.75" x14ac:dyDescent="0.2">
      <c r="B86" s="436"/>
      <c r="C86" s="435"/>
    </row>
    <row r="87" spans="2:3" s="420" customFormat="1" ht="18.75" x14ac:dyDescent="0.2">
      <c r="B87" s="436"/>
      <c r="C87" s="435"/>
    </row>
    <row r="88" spans="2:3" s="420" customFormat="1" ht="18.75" x14ac:dyDescent="0.2">
      <c r="B88" s="436"/>
      <c r="C88" s="435"/>
    </row>
    <row r="89" spans="2:3" s="420" customFormat="1" ht="18.75" x14ac:dyDescent="0.2">
      <c r="B89" s="436"/>
      <c r="C89" s="435"/>
    </row>
    <row r="90" spans="2:3" s="420" customFormat="1" ht="18.75" x14ac:dyDescent="0.2">
      <c r="B90" s="436"/>
      <c r="C90" s="435"/>
    </row>
    <row r="91" spans="2:3" s="420" customFormat="1" ht="18.75" x14ac:dyDescent="0.2">
      <c r="B91" s="436"/>
      <c r="C91" s="435"/>
    </row>
    <row r="92" spans="2:3" s="420" customFormat="1" ht="18.75" x14ac:dyDescent="0.2">
      <c r="B92" s="436"/>
      <c r="C92" s="435"/>
    </row>
    <row r="93" spans="2:3" s="420" customFormat="1" ht="18.75" x14ac:dyDescent="0.2">
      <c r="B93" s="436"/>
      <c r="C93" s="435"/>
    </row>
    <row r="94" spans="2:3" s="420" customFormat="1" ht="18.75" x14ac:dyDescent="0.2">
      <c r="B94" s="436"/>
      <c r="C94" s="435"/>
    </row>
    <row r="95" spans="2:3" s="420" customFormat="1" ht="18.75" x14ac:dyDescent="0.2">
      <c r="B95" s="436"/>
      <c r="C95" s="435"/>
    </row>
    <row r="96" spans="2:3" s="420" customFormat="1" ht="18.75" x14ac:dyDescent="0.2">
      <c r="B96" s="436"/>
      <c r="C96" s="435"/>
    </row>
    <row r="97" spans="2:3" s="420" customFormat="1" ht="18.75" x14ac:dyDescent="0.2">
      <c r="B97" s="436"/>
      <c r="C97" s="435"/>
    </row>
    <row r="98" spans="2:3" s="420" customFormat="1" ht="18.75" x14ac:dyDescent="0.2">
      <c r="B98" s="436"/>
      <c r="C98" s="435"/>
    </row>
    <row r="99" spans="2:3" s="420" customFormat="1" ht="18.75" x14ac:dyDescent="0.2">
      <c r="B99" s="436"/>
      <c r="C99" s="435"/>
    </row>
    <row r="100" spans="2:3" s="420" customFormat="1" ht="18.75" x14ac:dyDescent="0.2">
      <c r="B100" s="436"/>
      <c r="C100" s="435"/>
    </row>
    <row r="101" spans="2:3" s="420" customFormat="1" ht="18.75" x14ac:dyDescent="0.2">
      <c r="B101" s="436"/>
      <c r="C101" s="435"/>
    </row>
    <row r="102" spans="2:3" s="420" customFormat="1" ht="18.75" x14ac:dyDescent="0.2">
      <c r="B102" s="436"/>
      <c r="C102" s="435"/>
    </row>
    <row r="103" spans="2:3" s="420" customFormat="1" ht="18.75" x14ac:dyDescent="0.2">
      <c r="B103" s="436"/>
      <c r="C103" s="435"/>
    </row>
    <row r="104" spans="2:3" s="420" customFormat="1" ht="18.75" x14ac:dyDescent="0.2">
      <c r="B104" s="36"/>
      <c r="C104" s="435"/>
    </row>
    <row r="105" spans="2:3" s="420" customFormat="1" ht="60" x14ac:dyDescent="0.2">
      <c r="B105" s="36" t="s">
        <v>441</v>
      </c>
      <c r="C105" s="309" t="s">
        <v>442</v>
      </c>
    </row>
    <row r="106" spans="2:3" s="420" customFormat="1" x14ac:dyDescent="0.2">
      <c r="B106" s="36"/>
      <c r="C106" s="309"/>
    </row>
    <row r="107" spans="2:3" s="420" customFormat="1" ht="18.75" x14ac:dyDescent="0.2">
      <c r="B107" s="428" t="s">
        <v>443</v>
      </c>
      <c r="C107" s="421" t="s">
        <v>338</v>
      </c>
    </row>
    <row r="108" spans="2:3" s="420" customFormat="1" ht="60" x14ac:dyDescent="0.2">
      <c r="B108" s="36" t="s">
        <v>444</v>
      </c>
      <c r="C108" s="309" t="s">
        <v>445</v>
      </c>
    </row>
    <row r="109" spans="2:3" s="420" customFormat="1" x14ac:dyDescent="0.2">
      <c r="B109" s="36"/>
      <c r="C109" s="309"/>
    </row>
    <row r="110" spans="2:3" s="420" customFormat="1" ht="18.75" x14ac:dyDescent="0.2">
      <c r="B110" s="428" t="s">
        <v>446</v>
      </c>
      <c r="C110" s="421" t="s">
        <v>447</v>
      </c>
    </row>
    <row r="111" spans="2:3" s="420" customFormat="1" ht="75" x14ac:dyDescent="0.2">
      <c r="B111" s="36" t="s">
        <v>448</v>
      </c>
      <c r="C111" s="310" t="s">
        <v>449</v>
      </c>
    </row>
    <row r="112" spans="2:3" s="420" customFormat="1" x14ac:dyDescent="0.2">
      <c r="B112" s="36"/>
      <c r="C112" s="310"/>
    </row>
    <row r="113" spans="2:3" s="420" customFormat="1" ht="18.75" x14ac:dyDescent="0.2">
      <c r="B113" s="428" t="s">
        <v>450</v>
      </c>
      <c r="C113" s="437" t="s">
        <v>340</v>
      </c>
    </row>
    <row r="114" spans="2:3" s="420" customFormat="1" ht="180" x14ac:dyDescent="0.2">
      <c r="B114" s="309" t="s">
        <v>451</v>
      </c>
      <c r="C114" s="309" t="s">
        <v>452</v>
      </c>
    </row>
    <row r="115" spans="2:3" s="420" customFormat="1" x14ac:dyDescent="0.2">
      <c r="B115" s="36"/>
      <c r="C115" s="309"/>
    </row>
    <row r="116" spans="2:3" s="420" customFormat="1" ht="18.75" x14ac:dyDescent="0.2">
      <c r="B116" s="428" t="s">
        <v>341</v>
      </c>
      <c r="C116" s="437" t="s">
        <v>342</v>
      </c>
    </row>
    <row r="117" spans="2:3" s="420" customFormat="1" ht="60" x14ac:dyDescent="0.2">
      <c r="B117" s="429" t="s">
        <v>453</v>
      </c>
      <c r="C117" s="307" t="s">
        <v>454</v>
      </c>
    </row>
    <row r="118" spans="2:3" s="420" customFormat="1" x14ac:dyDescent="0.2">
      <c r="B118" s="438"/>
      <c r="C118" s="309"/>
    </row>
    <row r="119" spans="2:3" s="420" customFormat="1" ht="18.75" x14ac:dyDescent="0.2">
      <c r="B119" s="428" t="s">
        <v>455</v>
      </c>
      <c r="C119" s="421" t="s">
        <v>344</v>
      </c>
    </row>
    <row r="120" spans="2:3" s="420" customFormat="1" ht="240" x14ac:dyDescent="0.2">
      <c r="B120" s="36" t="s">
        <v>456</v>
      </c>
      <c r="C120" s="309" t="s">
        <v>457</v>
      </c>
    </row>
    <row r="121" spans="2:3" s="420" customFormat="1" x14ac:dyDescent="0.2">
      <c r="B121" s="438"/>
      <c r="C121" s="309"/>
    </row>
    <row r="122" spans="2:3" s="420" customFormat="1" ht="18.75" x14ac:dyDescent="0.2">
      <c r="B122" s="428" t="s">
        <v>458</v>
      </c>
      <c r="C122" s="421" t="s">
        <v>346</v>
      </c>
    </row>
    <row r="123" spans="2:3" s="420" customFormat="1" ht="135" x14ac:dyDescent="0.2">
      <c r="B123" s="42" t="s">
        <v>459</v>
      </c>
      <c r="C123" s="309" t="s">
        <v>592</v>
      </c>
    </row>
    <row r="124" spans="2:3" s="420" customFormat="1" x14ac:dyDescent="0.2">
      <c r="B124" s="42"/>
      <c r="C124" s="309"/>
    </row>
    <row r="125" spans="2:3" s="420" customFormat="1" ht="18.75" x14ac:dyDescent="0.2">
      <c r="B125" s="428" t="s">
        <v>347</v>
      </c>
      <c r="C125" s="421" t="s">
        <v>348</v>
      </c>
    </row>
    <row r="126" spans="2:3" s="420" customFormat="1" ht="90" x14ac:dyDescent="0.2">
      <c r="B126" s="309" t="s">
        <v>460</v>
      </c>
      <c r="C126" s="309" t="s">
        <v>461</v>
      </c>
    </row>
    <row r="127" spans="2:3" s="420" customFormat="1" x14ac:dyDescent="0.2">
      <c r="B127" s="438"/>
      <c r="C127" s="309"/>
    </row>
    <row r="128" spans="2:3" s="420" customFormat="1" ht="18.75" x14ac:dyDescent="0.2">
      <c r="B128" s="428" t="s">
        <v>349</v>
      </c>
      <c r="C128" s="421" t="s">
        <v>350</v>
      </c>
    </row>
    <row r="129" spans="2:3" s="420" customFormat="1" ht="281.25" customHeight="1" x14ac:dyDescent="0.2">
      <c r="B129" s="42" t="s">
        <v>462</v>
      </c>
      <c r="C129" s="309" t="s">
        <v>647</v>
      </c>
    </row>
    <row r="130" spans="2:3" s="420" customFormat="1" x14ac:dyDescent="0.2">
      <c r="B130" s="42"/>
      <c r="C130" s="309"/>
    </row>
    <row r="131" spans="2:3" s="420" customFormat="1" ht="18.75" x14ac:dyDescent="0.2">
      <c r="B131" s="428" t="s">
        <v>463</v>
      </c>
      <c r="C131" s="421" t="s">
        <v>256</v>
      </c>
    </row>
    <row r="132" spans="2:3" s="420" customFormat="1" ht="90" x14ac:dyDescent="0.2">
      <c r="B132" s="42" t="s">
        <v>464</v>
      </c>
      <c r="C132" s="309" t="s">
        <v>648</v>
      </c>
    </row>
    <row r="133" spans="2:3" s="420" customFormat="1" x14ac:dyDescent="0.2">
      <c r="B133" s="438"/>
      <c r="C133" s="309"/>
    </row>
  </sheetData>
  <pageMargins left="0.7" right="0.7" top="0.78740157500000008" bottom="0.78740157500000008"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1939B-3DE0-443E-B34E-A0C25DBBE3E7}">
  <dimension ref="A1:F76"/>
  <sheetViews>
    <sheetView workbookViewId="0">
      <selection activeCell="D75" sqref="D75"/>
    </sheetView>
  </sheetViews>
  <sheetFormatPr baseColWidth="10" defaultColWidth="11.5546875" defaultRowHeight="15" x14ac:dyDescent="0.25"/>
  <cols>
    <col min="1" max="1" width="11.5546875" style="316"/>
    <col min="2" max="2" width="30.6640625" style="316" customWidth="1"/>
    <col min="3" max="3" width="11.5546875" style="316"/>
    <col min="4" max="4" width="39.6640625" style="414" customWidth="1"/>
    <col min="5" max="5" width="45.88671875" style="316" customWidth="1"/>
    <col min="6" max="6" width="52.6640625" style="316" customWidth="1"/>
    <col min="7" max="16384" width="11.5546875" style="316"/>
  </cols>
  <sheetData>
    <row r="1" spans="1:6" x14ac:dyDescent="0.25">
      <c r="A1" s="315" t="s">
        <v>327</v>
      </c>
      <c r="B1" s="315" t="s">
        <v>474</v>
      </c>
      <c r="C1" s="315"/>
      <c r="D1" s="3" t="s">
        <v>12</v>
      </c>
      <c r="E1" s="315" t="s">
        <v>14</v>
      </c>
      <c r="F1" s="318" t="s">
        <v>600</v>
      </c>
    </row>
    <row r="2" spans="1:6" ht="30" x14ac:dyDescent="0.2">
      <c r="A2" s="317" t="s">
        <v>473</v>
      </c>
      <c r="B2" s="317" t="str">
        <f>INDEX(languages_ex!D2:E2,1,MATCH('Liesmich Readme'!$A$5,languages_ex!$D$1:$E$1,0))</f>
        <v>Further explanations can be found in the ‘Readme’ section.</v>
      </c>
      <c r="C2" s="317"/>
      <c r="D2" s="415" t="s">
        <v>478</v>
      </c>
      <c r="E2" s="317" t="s">
        <v>601</v>
      </c>
    </row>
    <row r="3" spans="1:6" ht="90" x14ac:dyDescent="0.25">
      <c r="A3" s="317" t="s">
        <v>473</v>
      </c>
      <c r="B3" s="317" t="str">
        <f>INDEX(languages_ex!D3:E3,1,MATCH('Liesmich Readme'!$A$5,languages_ex!$D$1:$E$1,0))</f>
        <v>The daily working hours for a full-time position, as stated in the employment contract, are entered in the 'Day-equivalent' box. If you record the working hours in day equivalents per month, you must enter '1' in cell H2.</v>
      </c>
      <c r="C3" s="315"/>
      <c r="D3" s="415" t="s">
        <v>476</v>
      </c>
      <c r="E3" s="317" t="s">
        <v>602</v>
      </c>
    </row>
    <row r="4" spans="1:6" ht="30" x14ac:dyDescent="0.2">
      <c r="A4" s="317" t="s">
        <v>473</v>
      </c>
      <c r="B4" s="317" t="str">
        <f>INDEX(languages_ex!D4:E4,1,MATCH('Liesmich Readme'!$A$5,languages_ex!$D$1:$E$1,0))</f>
        <v>The cells marked in white are for guidance only and do not need to be filled out.</v>
      </c>
      <c r="C4" s="317"/>
      <c r="D4" s="415" t="s">
        <v>475</v>
      </c>
      <c r="E4" s="317" t="s">
        <v>603</v>
      </c>
    </row>
    <row r="5" spans="1:6" ht="75" x14ac:dyDescent="0.2">
      <c r="A5" s="317" t="s">
        <v>473</v>
      </c>
      <c r="B5" s="317" t="str">
        <f>INDEX(languages_ex!D5:E5,1,MATCH('Liesmich Readme'!$A$5,languages_ex!$D$1:$E$1,0))</f>
        <v>Select Yes/No to specify whether the cap in section 4 applies to the total costs (Total Personnel Costs) or to the costs in the EU project (Maximum declarable personnel costs).</v>
      </c>
      <c r="C5" s="317"/>
      <c r="D5" s="415" t="s">
        <v>477</v>
      </c>
      <c r="E5" s="317" t="s">
        <v>604</v>
      </c>
    </row>
    <row r="6" spans="1:6" ht="90" x14ac:dyDescent="0.2">
      <c r="A6" s="317" t="s">
        <v>473</v>
      </c>
      <c r="B6" s="317" t="str">
        <f>INDEX(languages_ex!D6:E6,1,MATCH('Liesmich Readme'!$A$5,languages_ex!$D$1:$E$1,0))</f>
        <v>Sections 2a and 2b are set up for each calendar year in your project. The reporting periods and relevant work packages should have already been transferred automatically from the Basic Project Data worksheet.</v>
      </c>
      <c r="C6" s="317"/>
      <c r="D6" s="415" t="s">
        <v>486</v>
      </c>
      <c r="E6" s="317" t="s">
        <v>605</v>
      </c>
    </row>
    <row r="7" spans="1:6" ht="120" x14ac:dyDescent="0.2">
      <c r="A7" s="317" t="s">
        <v>473</v>
      </c>
      <c r="B7" s="317" t="str">
        <f>INDEX(languages_ex!D7:E7,1,MATCH('Liesmich Readme'!$A$5,languages_ex!$D$1:$E$1,0))</f>
        <v xml:space="preserve">Once the data about the project start and end, reporting periods and work packages have been entered into the ‘Basic Project Data’ worksheet and an “x” has been placed next to ‘involvement’, the relevant cells for editing in tables 2a and 2b will appear in yellow.
</v>
      </c>
      <c r="C7" s="317"/>
      <c r="D7" s="415" t="s">
        <v>487</v>
      </c>
      <c r="E7" s="317" t="s">
        <v>606</v>
      </c>
    </row>
    <row r="8" spans="1:6" ht="30" x14ac:dyDescent="0.2">
      <c r="A8" s="317" t="s">
        <v>473</v>
      </c>
      <c r="B8" s="317" t="str">
        <f>INDEX(languages_ex!D8:E8,1,MATCH('Liesmich Readme'!$A$5,languages_ex!$D$1:$E$1,0))</f>
        <v>(This only works with Excel versions from 2019 onwards.)</v>
      </c>
      <c r="C8" s="317"/>
      <c r="D8" s="415" t="s">
        <v>488</v>
      </c>
      <c r="E8" s="317" t="s">
        <v>489</v>
      </c>
    </row>
    <row r="9" spans="1:6" ht="90" x14ac:dyDescent="0.2">
      <c r="A9" s="317" t="s">
        <v>473</v>
      </c>
      <c r="B9" s="317" t="str">
        <f>INDEX(languages_ex!D9:E9,1,MATCH('Liesmich Readme'!$A$5,languages_ex!$D$1:$E$1,0))</f>
        <v>Enter the full-time equivalents in the FTE column (not in percent, but as 1.0 for full-time) for all employment contracts of the respective person  at your institution (column E) and for the EU project to be invoiced (column H).</v>
      </c>
      <c r="C9" s="317"/>
      <c r="D9" s="415" t="s">
        <v>479</v>
      </c>
      <c r="E9" s="317" t="s">
        <v>607</v>
      </c>
    </row>
    <row r="10" spans="1:6" ht="30" x14ac:dyDescent="0.2">
      <c r="A10" s="317" t="s">
        <v>473</v>
      </c>
      <c r="B10" s="317" t="str">
        <f>INDEX(languages_ex!D10:E10,1,MATCH('Liesmich Readme'!$A$5,languages_ex!$D$1:$E$1,0))</f>
        <v>Enter the total personnel costs (column G) and the project-related costs (column J).</v>
      </c>
      <c r="C10" s="317"/>
      <c r="D10" s="415" t="s">
        <v>480</v>
      </c>
      <c r="E10" s="317" t="s">
        <v>483</v>
      </c>
    </row>
    <row r="11" spans="1:6" ht="75" x14ac:dyDescent="0.2">
      <c r="A11" s="317" t="s">
        <v>473</v>
      </c>
      <c r="B11" s="317" t="str">
        <f>INDEX(languages_ex!D11:E11,1,MATCH('Liesmich Readme'!$A$5,languages_ex!$D$1:$E$1,0))</f>
        <v>Column F shows the maximum declarable day equivalents, i.e. the target working time across all contracts and projects, which is relevant for calculating the daily rate.</v>
      </c>
      <c r="C11" s="317"/>
      <c r="D11" s="415" t="s">
        <v>490</v>
      </c>
      <c r="E11" s="317" t="s">
        <v>608</v>
      </c>
    </row>
    <row r="12" spans="1:6" ht="45" x14ac:dyDescent="0.2">
      <c r="A12" s="317" t="s">
        <v>473</v>
      </c>
      <c r="B12" s="317" t="str">
        <f>INDEX(languages_ex!D12:E12,1,MATCH('Liesmich Readme'!$A$5,languages_ex!$D$1:$E$1,0))</f>
        <v>To calculate the FTE, you need the person's contract data. Please note that each month is considered to have exactly 30 days.</v>
      </c>
      <c r="C12" s="317"/>
      <c r="D12" s="415" t="s">
        <v>491</v>
      </c>
      <c r="E12" s="317" t="s">
        <v>609</v>
      </c>
    </row>
    <row r="13" spans="1:6" ht="45" x14ac:dyDescent="0.2">
      <c r="A13" s="317" t="s">
        <v>473</v>
      </c>
      <c r="B13" s="317" t="str">
        <f>INDEX(languages_ex!D13:E13,1,MATCH('Liesmich Readme'!$A$5,languages_ex!$D$1:$E$1,0))</f>
        <v xml:space="preserve">In section 2b, enter the documented working time in hours for each work package. </v>
      </c>
      <c r="C13" s="317"/>
      <c r="D13" s="415" t="s">
        <v>481</v>
      </c>
      <c r="E13" s="317" t="s">
        <v>610</v>
      </c>
    </row>
    <row r="14" spans="1:6" ht="60" x14ac:dyDescent="0.2">
      <c r="A14" s="317" t="s">
        <v>473</v>
      </c>
      <c r="B14" s="317" t="str">
        <f>INDEX(languages_ex!D14:E14,1,MATCH('Liesmich Readme'!$A$5,languages_ex!$D$1:$E$1,0))</f>
        <v xml:space="preserve">If you record the working hours in day equivalents per month, you must enter ‘1’ in cell H2. For more details, see the ‘Mustermann’ example. </v>
      </c>
      <c r="C14" s="317"/>
      <c r="D14" s="415" t="s">
        <v>482</v>
      </c>
      <c r="E14" s="317" t="s">
        <v>611</v>
      </c>
    </row>
    <row r="15" spans="1:6" ht="75" x14ac:dyDescent="0.2">
      <c r="A15" s="317" t="s">
        <v>473</v>
      </c>
      <c r="B15" s="317" t="str">
        <f>INDEX(languages_ex!D15:E15,1,MATCH('Liesmich Readme'!$A$5,languages_ex!$D$1:$E$1,0))</f>
        <v>In this template, hours are converted into day equivalents per calendar year in the bottom row of section 2b. This shows the day equivalents worked in the action, i.e. the actual working time.</v>
      </c>
      <c r="C15" s="317"/>
      <c r="D15" s="415" t="s">
        <v>515</v>
      </c>
      <c r="E15" s="317" t="s">
        <v>484</v>
      </c>
    </row>
    <row r="16" spans="1:6" ht="90" x14ac:dyDescent="0.2">
      <c r="A16" s="317" t="s">
        <v>473</v>
      </c>
      <c r="B16" s="317" t="str">
        <f>INDEX(languages_ex!D16:E16,1,MATCH('Liesmich Readme'!$A$5,languages_ex!$D$1:$E$1,0))</f>
        <v>Section 3 is used to determine the daily rate and the cap of 215 day equivalents per calendar year or pro rata for part-time employment. If the reporting period changes during the current year, two daily rates are calculated.</v>
      </c>
      <c r="C16" s="317"/>
      <c r="D16" s="415" t="s">
        <v>492</v>
      </c>
      <c r="E16" s="317" t="s">
        <v>612</v>
      </c>
    </row>
    <row r="17" spans="1:5" ht="75" x14ac:dyDescent="0.2">
      <c r="A17" s="317" t="s">
        <v>473</v>
      </c>
      <c r="B17" s="317" t="str">
        <f>INDEX(languages_ex!D17:E17,1,MATCH('Liesmich Readme'!$A$5,languages_ex!$D$1:$E$1,0))</f>
        <v xml:space="preserve">Here, the maximum number of day equivalents that may be reported per reporting period is broken down for each calendar year and automatically capped if necessary. </v>
      </c>
      <c r="C17" s="317"/>
      <c r="D17" s="415" t="s">
        <v>493</v>
      </c>
      <c r="E17" s="317" t="s">
        <v>485</v>
      </c>
    </row>
    <row r="18" spans="1:5" ht="45" x14ac:dyDescent="0.2">
      <c r="A18" s="317" t="s">
        <v>473</v>
      </c>
      <c r="B18" s="317" t="str">
        <f>INDEX(languages_ex!D18:E18,1,MATCH('Liesmich Readme'!$A$5,languages_ex!$D$1:$E$1,0))</f>
        <v xml:space="preserve">In column K, if ‘yes’ is selected for cell D11, the target working time in the project is capped. </v>
      </c>
      <c r="C18" s="317"/>
      <c r="D18" s="415" t="s">
        <v>497</v>
      </c>
      <c r="E18" s="317" t="s">
        <v>613</v>
      </c>
    </row>
    <row r="19" spans="1:5" ht="75" x14ac:dyDescent="0.2">
      <c r="A19" s="317" t="s">
        <v>473</v>
      </c>
      <c r="B19" s="317" t="str">
        <f>INDEX(languages_ex!D19:E19,1,MATCH('Liesmich Readme'!$A$5,languages_ex!$D$1:$E$1,0))</f>
        <v xml:space="preserve">If ‘no’ is selected for cell D11, it is possible to report overtime in the project if this is within the person's target working time across all projects and contracts (maximum declarable day equivalents). </v>
      </c>
      <c r="C19" s="317"/>
      <c r="D19" s="415" t="s">
        <v>496</v>
      </c>
      <c r="E19" s="317" t="s">
        <v>614</v>
      </c>
    </row>
    <row r="20" spans="1:5" ht="90" x14ac:dyDescent="0.2">
      <c r="A20" s="317" t="s">
        <v>473</v>
      </c>
      <c r="B20" s="317" t="str">
        <f>INDEX(languages_ex!D20:E20,1,MATCH('Liesmich Readme'!$A$5,languages_ex!$D$1:$E$1,0))</f>
        <v xml:space="preserve">In column M, the eligible costs per calendar year are calculated within a reporting period (please note: the capping of costs at the project level or at the total costs level for the person only takes place in section 4). </v>
      </c>
      <c r="C20" s="317"/>
      <c r="D20" s="415" t="s">
        <v>494</v>
      </c>
      <c r="E20" s="317" t="s">
        <v>615</v>
      </c>
    </row>
    <row r="21" spans="1:5" ht="90" x14ac:dyDescent="0.2">
      <c r="A21" s="317" t="s">
        <v>473</v>
      </c>
      <c r="B21" s="317" t="str">
        <f>INDEX(languages_ex!D21:E21,1,MATCH('Liesmich Readme'!$A$5,languages_ex!$D$1:$E$1,0))</f>
        <v>Column L serves as a check – the cells appear in red if more time has been documented than can be invoiced. They appear in yellow if less time has been documented than could theoretically be reported.</v>
      </c>
      <c r="C21" s="317"/>
      <c r="D21" s="415" t="s">
        <v>495</v>
      </c>
      <c r="E21" s="317" t="s">
        <v>616</v>
      </c>
    </row>
    <row r="22" spans="1:5" ht="75" x14ac:dyDescent="0.2">
      <c r="A22" s="317" t="s">
        <v>473</v>
      </c>
      <c r="B22" s="317" t="str">
        <f>INDEX(languages_ex!D22:E22,1,MATCH('Liesmich Readme'!$A$5,languages_ex!$D$1:$E$1,0))</f>
        <v>In section 4, columns E and F show the actual costs incurred for the person in total and in the EU project per reporting period. Column G shows the calculated eligible costs.</v>
      </c>
      <c r="C22" s="317"/>
      <c r="D22" s="415" t="s">
        <v>498</v>
      </c>
      <c r="E22" s="317" t="s">
        <v>617</v>
      </c>
    </row>
    <row r="23" spans="1:5" ht="75" x14ac:dyDescent="0.2">
      <c r="A23" s="317" t="s">
        <v>473</v>
      </c>
      <c r="B23" s="317" t="str">
        <f>INDEX(languages_ex!D23:E23,1,MATCH('Liesmich Readme'!$A$5,languages_ex!$D$1:$E$1,0))</f>
        <v>Column H serves as a check – here, the eligible costs (depending on the selection in cell D11) are compared with the costs incurred in the project or the total costs (F-G or E-G).</v>
      </c>
      <c r="C23" s="317"/>
      <c r="D23" s="415" t="s">
        <v>499</v>
      </c>
      <c r="E23" s="317" t="s">
        <v>618</v>
      </c>
    </row>
    <row r="24" spans="1:5" ht="30" x14ac:dyDescent="0.2">
      <c r="A24" s="317" t="s">
        <v>473</v>
      </c>
      <c r="B24" s="317" t="str">
        <f>INDEX(languages_ex!D24:E24,1,MATCH('Liesmich Readme'!$A$5,languages_ex!$D$1:$E$1,0))</f>
        <v>In column G, if ‘yes’ is selected for cell D11, the costs booked in the project are capped.</v>
      </c>
      <c r="C24" s="317"/>
      <c r="D24" s="415" t="s">
        <v>513</v>
      </c>
      <c r="E24" s="317" t="s">
        <v>619</v>
      </c>
    </row>
    <row r="25" spans="1:5" ht="90" x14ac:dyDescent="0.2">
      <c r="A25" s="317" t="s">
        <v>473</v>
      </c>
      <c r="B25" s="317" t="str">
        <f>INDEX(languages_ex!D25:E25,1,MATCH('Liesmich Readme'!$A$5,languages_ex!$D$1:$E$1,0))</f>
        <v>If ‘no’ is selected for cell D11, it is possible to report overtime in the project up to the amount of the total costs at the institution if this is within the person's target working time across all projects and contracts (maximum declarable day equivalents).</v>
      </c>
      <c r="C25" s="317"/>
      <c r="D25" s="415" t="s">
        <v>514</v>
      </c>
      <c r="E25" s="317" t="s">
        <v>620</v>
      </c>
    </row>
    <row r="26" spans="1:5" ht="60" x14ac:dyDescent="0.2">
      <c r="A26" s="317" t="s">
        <v>473</v>
      </c>
      <c r="B26" s="317" t="str">
        <f>INDEX(languages_ex!D26:E26,1,MATCH('Liesmich Readme'!$A$5,languages_ex!$D$1:$E$1,0))</f>
        <v>In section 5, the day equivalents to be reported per work package are calculated automatically (based on the data from section 2b).</v>
      </c>
      <c r="C26" s="317"/>
      <c r="D26" s="415" t="s">
        <v>502</v>
      </c>
      <c r="E26" s="317" t="s">
        <v>621</v>
      </c>
    </row>
    <row r="27" spans="1:5" ht="75" x14ac:dyDescent="0.2">
      <c r="A27" s="317" t="s">
        <v>473</v>
      </c>
      <c r="B27" s="317" t="str">
        <f>INDEX(languages_ex!D27:E27,1,MATCH('Liesmich Readme'!$A$5,languages_ex!$D$1:$E$1,0))</f>
        <v>If the actual working time is less than the target working time per reporting period (section 2b), the reportable daily equivalents per work package are transferred to section 5.</v>
      </c>
      <c r="C27" s="317"/>
      <c r="D27" s="415" t="s">
        <v>503</v>
      </c>
      <c r="E27" s="317" t="s">
        <v>504</v>
      </c>
    </row>
    <row r="28" spans="1:5" ht="75" x14ac:dyDescent="0.2">
      <c r="A28" s="317" t="s">
        <v>473</v>
      </c>
      <c r="B28" s="317" t="str">
        <f>INDEX(languages_ex!D28:E28,1,MATCH('Liesmich Readme'!$A$5,languages_ex!$D$1:$E$1,0))</f>
        <v>The capping of day equivalents is allocated in percentage to the individual work packages, depending on how much working time was documented per work package in section 2b.</v>
      </c>
      <c r="C28" s="317"/>
      <c r="D28" s="415" t="s">
        <v>500</v>
      </c>
      <c r="E28" s="317" t="s">
        <v>622</v>
      </c>
    </row>
    <row r="29" spans="1:5" ht="75" x14ac:dyDescent="0.2">
      <c r="A29" s="317" t="s">
        <v>473</v>
      </c>
      <c r="B29" s="317" t="str">
        <f>INDEX(languages_ex!D29:E29,1,MATCH('Liesmich Readme'!$A$5,languages_ex!$D$1:$E$1,0))</f>
        <v>If you want to distribute the reportable day equivalents differently among the work packages, you can do so when manually transferring data from section 5 to section 6.</v>
      </c>
      <c r="C29" s="317"/>
      <c r="D29" s="415" t="s">
        <v>501</v>
      </c>
      <c r="E29" s="317" t="s">
        <v>623</v>
      </c>
    </row>
    <row r="30" spans="1:5" ht="105" x14ac:dyDescent="0.2">
      <c r="A30" s="317" t="s">
        <v>473</v>
      </c>
      <c r="B30" s="317" t="str">
        <f>INDEX(languages_ex!D30:E30,1,MATCH('Liesmich Readme'!$A$5,languages_ex!$D$1:$E$1,0))</f>
        <v>In section 6, manually transfer (i.e. enter entering values) the calculated data from section 5. These figures you then enter into your financial report in the EU F&amp;T portal. This is necessary so that  subsequent changes get documented and data can be used for adjustment.</v>
      </c>
      <c r="C30" s="317"/>
      <c r="D30" s="415" t="s">
        <v>516</v>
      </c>
      <c r="E30" s="317" t="s">
        <v>624</v>
      </c>
    </row>
    <row r="31" spans="1:5" ht="75" x14ac:dyDescent="0.2">
      <c r="A31" s="317" t="s">
        <v>473</v>
      </c>
      <c r="B31" s="317" t="str">
        <f>INDEX(languages_ex!D31:E31,1,MATCH('Liesmich Readme'!$A$5,languages_ex!$D$1:$E$1,0))</f>
        <v>The documented working time must also be rounded to the nearest half day using commercial rounding. The cells in section 6 should therefore only contain numbers, not formulas.</v>
      </c>
      <c r="C31" s="317"/>
      <c r="D31" s="415" t="s">
        <v>505</v>
      </c>
      <c r="E31" s="317" t="s">
        <v>509</v>
      </c>
    </row>
    <row r="32" spans="1:5" ht="105" x14ac:dyDescent="0.2">
      <c r="A32" s="317" t="s">
        <v>473</v>
      </c>
      <c r="B32" s="317" t="str">
        <f>INDEX(languages_ex!D32:E32,1,MATCH('Liesmich Readme'!$A$5,languages_ex!$D$1:$E$1,0))</f>
        <v>If data of previously reported periods changes during the project duration, e.g. due to subsequent postings or retroactive tariff increases, this changes personnel costs for corresponding months and your adjustment will be calculated automatically in section 5.</v>
      </c>
      <c r="C32" s="317"/>
      <c r="D32" s="415" t="s">
        <v>517</v>
      </c>
      <c r="E32" s="317" t="s">
        <v>625</v>
      </c>
    </row>
    <row r="33" spans="1:5" ht="105" x14ac:dyDescent="0.2">
      <c r="A33" s="317" t="s">
        <v>473</v>
      </c>
      <c r="B33" s="317" t="str">
        <f>INDEX(languages_ex!D33:E33,1,MATCH('Liesmich Readme'!$A$5,languages_ex!$D$1:$E$1,0))</f>
        <v>This adjustment is based on the data entered in section 6 for the original reporting period. You can include this adjustment in the next report in the F&amp;T portal and transfer it by copying values from the marked row to the corresponding cell.</v>
      </c>
      <c r="C33" s="317"/>
      <c r="D33" s="415" t="s">
        <v>506</v>
      </c>
      <c r="E33" s="317" t="s">
        <v>510</v>
      </c>
    </row>
    <row r="34" spans="1:5" ht="60" x14ac:dyDescent="0.2">
      <c r="A34" s="317" t="s">
        <v>473</v>
      </c>
      <c r="B34" s="317" t="str">
        <f>INDEX(languages_ex!D34:E34,1,MATCH('Liesmich Readme'!$A$5,languages_ex!$D$1:$E$1,0))</f>
        <v>When transferring the day equivalents from the personnel sheets to ‘Overview Employees’ and ‘Overview Reports’, the conversion into person-months is done.</v>
      </c>
      <c r="C34" s="317"/>
      <c r="D34" s="415" t="s">
        <v>507</v>
      </c>
      <c r="E34" s="317" t="s">
        <v>626</v>
      </c>
    </row>
    <row r="35" spans="1:5" ht="60" x14ac:dyDescent="0.2">
      <c r="A35" s="317" t="s">
        <v>473</v>
      </c>
      <c r="B35" s="317" t="str">
        <f>INDEX(languages_ex!D35:E35,1,MATCH('Liesmich Readme'!$A$5,languages_ex!$D$1:$E$1,0))</f>
        <v>There is no definition for person-months in AGA; we use the formula 215/12. This information is required for the 'Use of Resources' form in the EU F&amp;T Portal.</v>
      </c>
      <c r="C35" s="317"/>
      <c r="D35" s="415" t="s">
        <v>508</v>
      </c>
      <c r="E35" s="317" t="s">
        <v>627</v>
      </c>
    </row>
    <row r="36" spans="1:5" ht="60" x14ac:dyDescent="0.2">
      <c r="A36" s="317" t="s">
        <v>473</v>
      </c>
      <c r="B36" s="317" t="str">
        <f>INDEX(languages_ex!D36:E36,1,MATCH('Liesmich Readme'!$A$5,languages_ex!$D$1:$E$1,0))</f>
        <v>If "yes" was selected in cell D11, K9 calculates the difference between the actual costs in the project and the eligible costs in the project (K5-K7).</v>
      </c>
      <c r="C36" s="317"/>
      <c r="D36" s="415" t="s">
        <v>511</v>
      </c>
      <c r="E36" s="317" t="s">
        <v>628</v>
      </c>
    </row>
    <row r="37" spans="1:5" ht="75" x14ac:dyDescent="0.2">
      <c r="A37" s="317" t="s">
        <v>473</v>
      </c>
      <c r="B37" s="317" t="str">
        <f>INDEX(languages_ex!D37:E37,1,MATCH('Liesmich Readme'!$A$5,languages_ex!$D$1:$E$1,0))</f>
        <v>If "no" was selected in cell D11, K9 calculates the difference between the total costs for the person during the project duration and the eligible costs in the project (K4-K7).</v>
      </c>
      <c r="C37" s="317"/>
      <c r="D37" s="415" t="s">
        <v>512</v>
      </c>
      <c r="E37" s="317" t="s">
        <v>629</v>
      </c>
    </row>
    <row r="38" spans="1:5" ht="45" x14ac:dyDescent="0.2">
      <c r="A38" s="316" t="s">
        <v>468</v>
      </c>
      <c r="B38" s="317" t="str">
        <f>INDEX(languages_ex!D38:E38,1,MATCH('Liesmich Readme'!$A$5,languages_ex!$D$1:$E$1,0))</f>
        <v>Project manager with proportional financing from another third-party funded project</v>
      </c>
      <c r="C38" s="317"/>
      <c r="D38" s="415" t="s">
        <v>521</v>
      </c>
      <c r="E38" s="317" t="s">
        <v>520</v>
      </c>
    </row>
    <row r="39" spans="1:5" ht="90" x14ac:dyDescent="0.2">
      <c r="A39" s="316" t="s">
        <v>468</v>
      </c>
      <c r="B39" s="317" t="str">
        <f>INDEX(languages_ex!D39:E39,1,MATCH('Liesmich Readme'!$A$5,languages_ex!$D$1:$E$1,0))</f>
        <v xml:space="preserve">In this example, a project manager is reported who gets also paid proportionally from another third-party funded project in the first reporting period. To ensure that the project budgets are not mixed, ‘yes’ is selected in cell D11. </v>
      </c>
      <c r="C39" s="317"/>
      <c r="D39" s="415" t="s">
        <v>518</v>
      </c>
      <c r="E39" s="317" t="s">
        <v>630</v>
      </c>
    </row>
    <row r="40" spans="1:5" ht="60" x14ac:dyDescent="0.2">
      <c r="A40" s="316" t="s">
        <v>468</v>
      </c>
      <c r="B40" s="317" t="str">
        <f>INDEX(languages_ex!D40:E40,1,MATCH('Liesmich Readme'!$A$5,languages_ex!$D$1:$E$1,0))</f>
        <v>This results in a cap on the costs booked to the EU project, provided that sufficient hours have been worked. If ‘no’ is selected, more costs could be reported.</v>
      </c>
      <c r="C40" s="317"/>
      <c r="D40" s="415" t="s">
        <v>519</v>
      </c>
      <c r="E40" s="317" t="s">
        <v>631</v>
      </c>
    </row>
    <row r="41" spans="1:5" ht="45" x14ac:dyDescent="0.2">
      <c r="A41" s="316" t="s">
        <v>467</v>
      </c>
      <c r="B41" s="317" t="str">
        <f>INDEX(languages_ex!D41:E41,1,MATCH('Liesmich Readme'!$A$5,languages_ex!$D$1:$E$1,0))</f>
        <v>Time recording per monthly declaration  (recording in day equivalents per month); need for adjustment</v>
      </c>
      <c r="C41" s="317"/>
      <c r="D41" s="415" t="s">
        <v>523</v>
      </c>
      <c r="E41" s="317" t="s">
        <v>632</v>
      </c>
    </row>
    <row r="42" spans="1:5" ht="45" x14ac:dyDescent="0.2">
      <c r="A42" s="316" t="s">
        <v>467</v>
      </c>
      <c r="B42" s="317" t="str">
        <f>INDEX(languages_ex!D42:E42,1,MATCH('Liesmich Readme'!$A$5,languages_ex!$D$1:$E$1,0))</f>
        <v>In cell H2, enter "1" for "Day-equivalent". By this, there is no need to convert hours into day equivalents.</v>
      </c>
      <c r="C42" s="317"/>
      <c r="D42" s="415" t="s">
        <v>522</v>
      </c>
      <c r="E42" s="317" t="s">
        <v>633</v>
      </c>
    </row>
    <row r="43" spans="1:5" ht="60" x14ac:dyDescent="0.2">
      <c r="A43" s="316" t="s">
        <v>467</v>
      </c>
      <c r="B43" s="317" t="str">
        <f>INDEX(languages_ex!D43:E43,1,MATCH('Liesmich Readme'!$A$5,languages_ex!$D$1:$E$1,0))</f>
        <v>In this example, a project employee who only started working at the institution in the middle of the second month of the project is being reported.</v>
      </c>
      <c r="C43" s="317"/>
      <c r="D43" s="415" t="s">
        <v>526</v>
      </c>
      <c r="E43" s="317" t="s">
        <v>527</v>
      </c>
    </row>
    <row r="44" spans="1:5" ht="45" x14ac:dyDescent="0.2">
      <c r="A44" s="316" t="s">
        <v>467</v>
      </c>
      <c r="B44" s="317" t="str">
        <f>INDEX(languages_ex!D44:E44,1,MATCH('Liesmich Readme'!$A$5,languages_ex!$D$1:$E$1,0))</f>
        <v>There were salary corrections, so an adjustment of the first reporting period is necessary.</v>
      </c>
      <c r="D44" s="415" t="s">
        <v>525</v>
      </c>
      <c r="E44" s="317" t="s">
        <v>528</v>
      </c>
    </row>
    <row r="45" spans="1:5" ht="30" x14ac:dyDescent="0.2">
      <c r="A45" s="316" t="s">
        <v>467</v>
      </c>
      <c r="B45" s="317" t="str">
        <f>INDEX(languages_ex!D45:E45,1,MATCH('Liesmich Readme'!$A$5,languages_ex!$D$1:$E$1,0))</f>
        <v>He also is financed on a proportional basis by another third-party funded project.</v>
      </c>
      <c r="D45" s="415" t="s">
        <v>524</v>
      </c>
      <c r="E45" s="317" t="s">
        <v>634</v>
      </c>
    </row>
    <row r="46" spans="1:5" ht="30" x14ac:dyDescent="0.2">
      <c r="A46" s="316" t="s">
        <v>467</v>
      </c>
      <c r="B46" s="317" t="str">
        <f>INDEX(languages_ex!D46:E46,1,MATCH('Liesmich Readme'!$A$5,languages_ex!$D$1:$E$1,0))</f>
        <v>The employment contract began on 15 May 2022. The FTE for May is 16/30.</v>
      </c>
      <c r="D46" s="415" t="s">
        <v>533</v>
      </c>
      <c r="E46" s="317" t="s">
        <v>534</v>
      </c>
    </row>
    <row r="47" spans="1:5" ht="75" x14ac:dyDescent="0.2">
      <c r="A47" s="316" t="s">
        <v>467</v>
      </c>
      <c r="B47" s="317" t="str">
        <f>INDEX(languages_ex!D47:E47,1,MATCH('Liesmich Readme'!$A$5,languages_ex!$D$1:$E$1,0))</f>
        <v>The working time for the project is specified here in day equivalents per month. When recording the day equivalents, no rounding is permitted (see AGA p. 197, yellow box).</v>
      </c>
      <c r="D47" s="415" t="s">
        <v>535</v>
      </c>
      <c r="E47" s="317" t="s">
        <v>536</v>
      </c>
    </row>
    <row r="48" spans="1:5" ht="60" x14ac:dyDescent="0.2">
      <c r="A48" s="316" t="s">
        <v>467</v>
      </c>
      <c r="B48" s="317" t="str">
        <f>INDEX(languages_ex!D48:E48,1,MATCH('Liesmich Readme'!$A$5,languages_ex!$D$1:$E$1,0))</f>
        <v>The adjustment shown in section 5 (correction of €1,098.61) must be transferred to Table 6 and submitted with the final report.</v>
      </c>
      <c r="D48" s="415" t="s">
        <v>530</v>
      </c>
      <c r="E48" s="317" t="s">
        <v>529</v>
      </c>
    </row>
    <row r="49" spans="1:5" ht="30" x14ac:dyDescent="0.2">
      <c r="A49" s="316" t="s">
        <v>470</v>
      </c>
      <c r="B49" s="317" t="str">
        <f>INDEX(languages_ex!D49:E49,1,MATCH('Liesmich Readme'!$A$5,languages_ex!$D$1:$E$1,0))</f>
        <v>Reporting of more personnel costs than incurred in the project</v>
      </c>
      <c r="D49" s="415" t="s">
        <v>537</v>
      </c>
      <c r="E49" s="317" t="s">
        <v>538</v>
      </c>
    </row>
    <row r="50" spans="1:5" ht="75" x14ac:dyDescent="0.2">
      <c r="A50" s="316" t="s">
        <v>470</v>
      </c>
      <c r="B50" s="317" t="str">
        <f>INDEX(languages_ex!D50:E50,1,MATCH('Liesmich Readme'!$A$5,languages_ex!$D$1:$E$1,0))</f>
        <v>This example shows how more costs can be reported for the employee with mixed financing (EU project and institutional budget) than were incurred for the EU project.</v>
      </c>
      <c r="D50" s="415" t="s">
        <v>539</v>
      </c>
      <c r="E50" s="317" t="s">
        <v>541</v>
      </c>
    </row>
    <row r="51" spans="1:5" ht="45" x14ac:dyDescent="0.2">
      <c r="A51" s="316" t="s">
        <v>470</v>
      </c>
      <c r="B51" s="317" t="str">
        <f>INDEX(languages_ex!D51:E51,1,MATCH('Liesmich Readme'!$A$5,languages_ex!$D$1:$E$1,0))</f>
        <v>There is no capping at project level. Instead, the total personnel costs and day equivalents are used as base measures.</v>
      </c>
      <c r="D51" s="415" t="s">
        <v>540</v>
      </c>
      <c r="E51" s="317" t="s">
        <v>645</v>
      </c>
    </row>
    <row r="52" spans="1:5" ht="60" x14ac:dyDescent="0.2">
      <c r="A52" s="316" t="s">
        <v>470</v>
      </c>
      <c r="B52" s="317" t="str">
        <f>INDEX(languages_ex!D52:E52,1,MATCH('Liesmich Readme'!$A$5,languages_ex!$D$1:$E$1,0))</f>
        <v>The key factor here is the selection of ‘No’ in cell D11. Changing this selection affects column E in Table 3 and columns I, K, L and M in Table 4.</v>
      </c>
      <c r="D52" s="415" t="s">
        <v>543</v>
      </c>
      <c r="E52" s="317" t="s">
        <v>542</v>
      </c>
    </row>
    <row r="53" spans="1:5" ht="30" x14ac:dyDescent="0.2">
      <c r="A53" s="316" t="s">
        <v>470</v>
      </c>
      <c r="B53" s="317" t="str">
        <f>INDEX(languages_ex!D53:E53,1,MATCH('Liesmich Readme'!$A$5,languages_ex!$D$1:$E$1,0))</f>
        <v>Selecting ‘No’ allows you to report more costs than were incurred in the EU project.</v>
      </c>
      <c r="D53" s="415" t="s">
        <v>545</v>
      </c>
      <c r="E53" s="317" t="s">
        <v>544</v>
      </c>
    </row>
    <row r="54" spans="1:5" x14ac:dyDescent="0.2">
      <c r="A54" s="316" t="s">
        <v>469</v>
      </c>
      <c r="B54" s="317" t="str">
        <f>INDEX(languages_ex!D54:E54,1,MATCH('Liesmich Readme'!$A$5,languages_ex!$D$1:$E$1,0))</f>
        <v>Reporting of a student assistant</v>
      </c>
      <c r="D54" s="415" t="s">
        <v>546</v>
      </c>
      <c r="E54" s="317" t="s">
        <v>635</v>
      </c>
    </row>
    <row r="55" spans="1:5" ht="75" x14ac:dyDescent="0.2">
      <c r="A55" s="409" t="s">
        <v>469</v>
      </c>
      <c r="B55" s="317" t="str">
        <f>INDEX(languages_ex!D55:E55,1,MATCH('Liesmich Readme'!$A$5,languages_ex!$D$1:$E$1,0))</f>
        <v>Student helpers sometimes do not have employment contracts that specify fixed hourly wages. In this case, a day equivalent must be 8 hours (see. AGA V2.0 p 56, Contracts without fixed salary/hours).</v>
      </c>
      <c r="C55" s="411"/>
      <c r="D55" s="415" t="s">
        <v>587</v>
      </c>
      <c r="E55" s="410" t="s">
        <v>588</v>
      </c>
    </row>
    <row r="56" spans="1:5" ht="30" x14ac:dyDescent="0.2">
      <c r="A56" s="316" t="s">
        <v>471</v>
      </c>
      <c r="B56" s="317" t="str">
        <f>INDEX(languages_ex!D56:E56,1,MATCH('Liesmich Readme'!$A$5,languages_ex!$D$1:$E$1,0))</f>
        <v>Hourly-based reporting for an employee with a permanent contract</v>
      </c>
      <c r="D56" s="415" t="s">
        <v>548</v>
      </c>
      <c r="E56" s="317" t="s">
        <v>549</v>
      </c>
    </row>
    <row r="57" spans="1:5" ht="90" x14ac:dyDescent="0.2">
      <c r="A57" s="316" t="s">
        <v>471</v>
      </c>
      <c r="B57" s="317" t="str">
        <f>INDEX(languages_ex!D57:E57,1,MATCH('Liesmich Readme'!$A$5,languages_ex!$D$1:$E$1,0))</f>
        <v>This example shows how the formulas in section 2a, columns H and J are adjusted to correctly report permanent project staff who are not directly assigned and only contribute a few day equivalents to the project.</v>
      </c>
      <c r="D57" s="415" t="s">
        <v>551</v>
      </c>
      <c r="E57" s="317" t="s">
        <v>636</v>
      </c>
    </row>
    <row r="58" spans="1:5" ht="75" x14ac:dyDescent="0.2">
      <c r="A58" s="316" t="s">
        <v>471</v>
      </c>
      <c r="B58" s="317" t="str">
        <f>INDEX(languages_ex!D58:E58,1,MATCH('Liesmich Readme'!$A$5,languages_ex!$D$1:$E$1,0))</f>
        <v xml:space="preserve">In cell D11, "no" is selected as this person is employed 100% on a permanent institutional position, and only the hours actually documented in project timesheets should be reported. </v>
      </c>
      <c r="D58" s="415" t="s">
        <v>552</v>
      </c>
      <c r="E58" s="317" t="s">
        <v>637</v>
      </c>
    </row>
    <row r="59" spans="1:5" ht="30" x14ac:dyDescent="0.2">
      <c r="A59" s="316" t="s">
        <v>471</v>
      </c>
      <c r="B59" s="317" t="str">
        <f>INDEX(languages_ex!D59:E59,1,MATCH('Liesmich Readme'!$A$5,languages_ex!$D$1:$E$1,0))</f>
        <v>Thus, the institutional budget is relieved by the project work.</v>
      </c>
      <c r="D59" s="415" t="s">
        <v>553</v>
      </c>
      <c r="E59" s="317" t="s">
        <v>554</v>
      </c>
    </row>
    <row r="60" spans="1:5" ht="60" x14ac:dyDescent="0.2">
      <c r="A60" s="316" t="s">
        <v>471</v>
      </c>
      <c r="B60" s="317" t="str">
        <f>INDEX(languages_ex!D60:E60,1,MATCH('Liesmich Readme'!$A$5,languages_ex!$D$1:$E$1,0))</f>
        <v>By rounding up the day equivalents in section 3, in this example more costs can be reimbursed than were determined in column I of section 2a.</v>
      </c>
      <c r="D60" s="415" t="s">
        <v>563</v>
      </c>
      <c r="E60" s="317" t="s">
        <v>638</v>
      </c>
    </row>
    <row r="61" spans="1:5" ht="45" x14ac:dyDescent="0.2">
      <c r="A61" s="316" t="s">
        <v>471</v>
      </c>
      <c r="B61" s="317" t="str">
        <f>INDEX(languages_ex!D61:E61,1,MATCH('Liesmich Readme'!$A$5,languages_ex!$D$1:$E$1,0))</f>
        <v xml:space="preserve">In this column, the formula for determining the  actual FTEs must be changed manually in the Excel template. </v>
      </c>
      <c r="D61" s="415" t="s">
        <v>555</v>
      </c>
      <c r="E61" s="317" t="s">
        <v>558</v>
      </c>
    </row>
    <row r="62" spans="1:5" ht="30" x14ac:dyDescent="0.2">
      <c r="A62" s="316" t="s">
        <v>471</v>
      </c>
      <c r="B62" s="317" t="str">
        <f>INDEX(languages_ex!D62:E62,1,MATCH('Liesmich Readme'!$A$5,languages_ex!$D$1:$E$1,0))</f>
        <v>The actual day equivalents are calculated automatically from column H.</v>
      </c>
      <c r="D62" s="415" t="s">
        <v>556</v>
      </c>
      <c r="E62" s="317" t="s">
        <v>559</v>
      </c>
    </row>
    <row r="63" spans="1:5" ht="60" x14ac:dyDescent="0.2">
      <c r="A63" s="316" t="s">
        <v>471</v>
      </c>
      <c r="B63" s="317" t="str">
        <f>INDEX(languages_ex!D63:E63,1,MATCH('Liesmich Readme'!$A$5,languages_ex!$D$1:$E$1,0))</f>
        <v xml:space="preserve">To calculate the reportable costs per project month, you must adjust the formula in column J manually as shown in the example here. </v>
      </c>
      <c r="D63" s="415" t="s">
        <v>557</v>
      </c>
      <c r="E63" s="317" t="s">
        <v>639</v>
      </c>
    </row>
    <row r="64" spans="1:5" ht="45" x14ac:dyDescent="0.2">
      <c r="A64" s="316" t="s">
        <v>471</v>
      </c>
      <c r="B64" s="317" t="str">
        <f>INDEX(languages_ex!D64:E64,1,MATCH('Liesmich Readme'!$A$5,languages_ex!$D$1:$E$1,0))</f>
        <v>Caution: The daily rate must be selected manually from section 3 column F for each calendar year and reporting period.</v>
      </c>
      <c r="D64" s="415" t="s">
        <v>560</v>
      </c>
      <c r="E64" s="317" t="s">
        <v>561</v>
      </c>
    </row>
    <row r="65" spans="1:5" ht="30" x14ac:dyDescent="0.2">
      <c r="A65" s="316" t="s">
        <v>568</v>
      </c>
      <c r="B65" s="317" t="str">
        <f>INDEX(languages_ex!D65:E65,1,MATCH('Liesmich Readme'!$A$5,languages_ex!$D$1:$E$1,0))</f>
        <v>Change of the hours per day-equivalent during the project period</v>
      </c>
      <c r="D65" s="415" t="s">
        <v>569</v>
      </c>
      <c r="E65" s="317" t="s">
        <v>570</v>
      </c>
    </row>
    <row r="66" spans="1:5" ht="45" x14ac:dyDescent="0.2">
      <c r="A66" s="316" t="s">
        <v>568</v>
      </c>
      <c r="B66" s="317" t="str">
        <f>INDEX(languages_ex!D66:E66,1,MATCH('Liesmich Readme'!$A$5,languages_ex!$D$1:$E$1,0))</f>
        <v>Please note: This refers to the contractually agreed daily working hours for a full-time position at the institution.</v>
      </c>
      <c r="D66" s="415" t="s">
        <v>571</v>
      </c>
      <c r="E66" s="317" t="s">
        <v>572</v>
      </c>
    </row>
    <row r="67" spans="1:5" ht="45" x14ac:dyDescent="0.2">
      <c r="A67" s="316" t="s">
        <v>568</v>
      </c>
      <c r="B67" s="317" t="str">
        <f>INDEX(languages_ex!D67:E67,1,MATCH('Liesmich Readme'!$A$5,languages_ex!$D$1:$E$1,0))</f>
        <v>The new day equivalent and the date on which it takes effect must be entered in these two cells.</v>
      </c>
      <c r="D67" s="415" t="s">
        <v>573</v>
      </c>
      <c r="E67" s="317" t="s">
        <v>640</v>
      </c>
    </row>
    <row r="68" spans="1:5" ht="60" x14ac:dyDescent="0.2">
      <c r="A68" s="316" t="s">
        <v>568</v>
      </c>
      <c r="B68" s="317" t="str">
        <f>INDEX(languages_ex!D68:E68,1,MATCH('Liesmich Readme'!$A$5,languages_ex!$D$1:$E$1,0))</f>
        <v>These cells must not be deleted. They are used to determine the row from which the change takes effect and are required for further calculations.</v>
      </c>
      <c r="D68" s="415" t="s">
        <v>574</v>
      </c>
      <c r="E68" s="317" t="s">
        <v>641</v>
      </c>
    </row>
    <row r="69" spans="1:5" ht="75" x14ac:dyDescent="0.2">
      <c r="A69" s="316" t="s">
        <v>568</v>
      </c>
      <c r="B69" s="317" t="str">
        <f>INDEX(languages_ex!D69:E69,1,MATCH('Liesmich Readme'!$A$5,languages_ex!$D$1:$E$1,0))</f>
        <v>It is recommended that you copy this spreadsheet into your own file, as the formulas have been adjusted in almost all areas. These are marked with an orange frame.</v>
      </c>
      <c r="D69" s="415" t="s">
        <v>575</v>
      </c>
      <c r="E69" s="317" t="s">
        <v>576</v>
      </c>
    </row>
    <row r="70" spans="1:5" ht="45" x14ac:dyDescent="0.2">
      <c r="A70" s="316" t="s">
        <v>577</v>
      </c>
      <c r="B70" s="317" t="str">
        <f>INDEX(languages_ex!D70:E70,1,MATCH('Liesmich Readme'!$A$5,languages_ex!$D$1:$E$1,0))</f>
        <v>Reporting of working hours for reporting purposes within 60 days after the end of the project.</v>
      </c>
      <c r="D70" s="415" t="s">
        <v>579</v>
      </c>
      <c r="E70" s="317" t="s">
        <v>642</v>
      </c>
    </row>
    <row r="71" spans="1:5" ht="45" x14ac:dyDescent="0.2">
      <c r="A71" s="316" t="s">
        <v>577</v>
      </c>
      <c r="B71" s="317" t="str">
        <f>INDEX(languages_ex!D71:E71,1,MATCH('Liesmich Readme'!$A$5,languages_ex!$D$1:$E$1,0))</f>
        <v>Manually adjust the formula by adding the identifier of the last reporting period (P1, P2, P3,…)</v>
      </c>
      <c r="D71" s="415" t="s">
        <v>585</v>
      </c>
      <c r="E71" s="317" t="s">
        <v>586</v>
      </c>
    </row>
    <row r="72" spans="1:5" ht="45" x14ac:dyDescent="0.2">
      <c r="A72" s="316" t="s">
        <v>577</v>
      </c>
      <c r="B72" s="317" t="str">
        <f>INDEX(languages_ex!D72:E72,1,MATCH('Liesmich Readme'!$A$5,languages_ex!$D$1:$E$1,0))</f>
        <v>Working hours spent for reporting purposes are to be transferred from the timesheets into section 2b as usual.</v>
      </c>
      <c r="D72" s="415" t="s">
        <v>580</v>
      </c>
      <c r="E72" s="317" t="s">
        <v>581</v>
      </c>
    </row>
    <row r="73" spans="1:5" ht="60" x14ac:dyDescent="0.2">
      <c r="A73" s="316" t="s">
        <v>577</v>
      </c>
      <c r="B73" s="317" t="str">
        <f>INDEX(languages_ex!D73:E73,1,MATCH('Liesmich Readme'!$A$5,languages_ex!$D$1:$E$1,0))</f>
        <v>Manually adjust the formula by multiplying the day-equivalents for this month from column I by the daily rate for the current reporting period (section 3, column F).</v>
      </c>
      <c r="D73" s="415" t="s">
        <v>584</v>
      </c>
      <c r="E73" s="317" t="s">
        <v>643</v>
      </c>
    </row>
    <row r="74" spans="1:5" ht="45" x14ac:dyDescent="0.2">
      <c r="A74" s="316" t="s">
        <v>577</v>
      </c>
      <c r="B74" s="317" t="str">
        <f>INDEX(languages_ex!D74:E74,1,MATCH('Liesmich Readme'!$A$5,languages_ex!$D$1:$E$1,0))</f>
        <v>The daily rate used for multiplying the working time after the end of the project is found in section 2a.</v>
      </c>
      <c r="D74" s="415" t="s">
        <v>582</v>
      </c>
      <c r="E74" s="410" t="s">
        <v>646</v>
      </c>
    </row>
    <row r="75" spans="1:5" ht="75" x14ac:dyDescent="0.2">
      <c r="A75" s="316" t="s">
        <v>577</v>
      </c>
      <c r="B75" s="317" t="str">
        <f>INDEX(languages_ex!D75:E75,1,MATCH('Liesmich Readme'!$A$5,languages_ex!$D$1:$E$1,0))</f>
        <v>Manually adjust the formula to determine the proportional full-time equivalent of the additional working time after the end of the project. To do this, divide the value from column AE in section 2b by (1720/12).</v>
      </c>
      <c r="D75" s="415" t="s">
        <v>583</v>
      </c>
      <c r="E75" s="317" t="s">
        <v>644</v>
      </c>
    </row>
    <row r="76" spans="1:5" x14ac:dyDescent="0.2">
      <c r="A76" s="416"/>
      <c r="B76" s="417"/>
      <c r="C76" s="416"/>
      <c r="D76" s="418"/>
      <c r="E76" s="417"/>
    </row>
  </sheetData>
  <conditionalFormatting sqref="B76">
    <cfRule type="expression" dxfId="7" priority="4">
      <formula>LEN(B76)&gt;250</formula>
    </cfRule>
  </conditionalFormatting>
  <conditionalFormatting sqref="D65:D69">
    <cfRule type="expression" dxfId="6" priority="21">
      <formula>LEN(D65)&gt;300</formula>
    </cfRule>
  </conditionalFormatting>
  <conditionalFormatting sqref="D70:D75">
    <cfRule type="expression" dxfId="5" priority="8">
      <formula>LEN(D70)&gt;250</formula>
    </cfRule>
  </conditionalFormatting>
  <conditionalFormatting sqref="D55:E55">
    <cfRule type="expression" dxfId="4" priority="5">
      <formula>LEN(D55)&gt;250</formula>
    </cfRule>
  </conditionalFormatting>
  <conditionalFormatting sqref="D76:E76">
    <cfRule type="expression" dxfId="3" priority="2">
      <formula>LEN(D76)&gt;250</formula>
    </cfRule>
  </conditionalFormatting>
  <conditionalFormatting sqref="E65:E68">
    <cfRule type="expression" dxfId="2" priority="22">
      <formula>LEN(E65)&gt;300</formula>
    </cfRule>
  </conditionalFormatting>
  <conditionalFormatting sqref="E69:E73 E75">
    <cfRule type="expression" dxfId="1" priority="7">
      <formula>LEN(E69)&gt;250</formula>
    </cfRule>
  </conditionalFormatting>
  <conditionalFormatting sqref="E74">
    <cfRule type="expression" dxfId="0" priority="1">
      <formula>LEN(E74)&gt;250</formula>
    </cfRule>
  </conditionalFormatting>
  <hyperlinks>
    <hyperlink ref="D2:D37" location="Beispiel!A1" display="Weitere Erklärungen sind im  &quot;Liesmich&quot; zu finden." xr:uid="{71321402-6B6E-4DC5-9A7A-0B1E3DAF8970}"/>
    <hyperlink ref="D38:D40" location="Musterfrau!A1" display="Projektleiterin mit anteiliger Finanzierung aus einem anderen Drittmittelprojekt" xr:uid="{444C5E25-448A-4092-8A11-9120E93F5905}"/>
    <hyperlink ref="D41:D48" location="Mustermann!A1" display="Zeiterfassung per monthly Declaration  (Erfassung in Tagesäquivalenten pro Monat); Notwendigkeit eines Adjustment" xr:uid="{EB8D9DA9-EB52-4349-BC98-EEBD9CE3FE73}"/>
    <hyperlink ref="D49:D53" location="Musterhaft!A1" display="Abrechnung von mehr Personalkosten als im Projekt angefallen" xr:uid="{7DAA98D3-AB1F-4305-B350-250DCDB3C871}"/>
    <hyperlink ref="D54:D55" location="Studi_Mustermensch!A1" display="Abrechnung einer studentischen Mitarbeiterin" xr:uid="{6FA35D6B-13F9-4DF8-A618-9A474573981A}"/>
    <hyperlink ref="D56:D64" location="fester_Mustermitarbeiter!A1" display="Stundenanteilige Abrechnung eines Mitarbeiters mit festem Arbeitsvertrag" xr:uid="{1CADDAD0-BF01-4E61-99A5-6F10C2B3252F}"/>
    <hyperlink ref="D65:D69" location="Musterdoktor!A1" display="Einmalige Änderung der Stunden pro Tagesäquivalent während der Projektlaufzeit" xr:uid="{E22E5CA0-0D0B-4F44-A6DC-A9568643EEDB}"/>
    <hyperlink ref="D70:D76" location="Musterreport!A1" display="Abrechnung der für das Reporting geleisteten Arbeitszeit innerhalb von 60 Tagen nach Projektende" xr:uid="{D211A5BB-C439-4A80-B947-89B741F39E2E}"/>
  </hyperlinks>
  <pageMargins left="0.7" right="0.7" top="0.78740157499999996" bottom="0.78740157499999996"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118"/>
  <sheetViews>
    <sheetView showGridLines="0" topLeftCell="A105" zoomScale="90" workbookViewId="0">
      <selection activeCell="A5" sqref="A5"/>
    </sheetView>
  </sheetViews>
  <sheetFormatPr baseColWidth="10" defaultColWidth="11.5546875" defaultRowHeight="15" x14ac:dyDescent="0.25"/>
  <cols>
    <col min="1" max="1" width="135.44140625" style="2" customWidth="1"/>
    <col min="2" max="2" width="93.88671875" style="2" customWidth="1"/>
    <col min="3" max="3" width="11.5546875" style="2"/>
    <col min="4" max="4" width="38.109375" style="2" customWidth="1"/>
    <col min="5" max="16384" width="11.5546875" style="2"/>
  </cols>
  <sheetData>
    <row r="1" spans="1:96" customFormat="1" ht="15.75" x14ac:dyDescent="0.25">
      <c r="A1" s="412" t="s">
        <v>589</v>
      </c>
    </row>
    <row r="2" spans="1:96" customFormat="1" ht="15.75" x14ac:dyDescent="0.25">
      <c r="A2" s="419">
        <v>46010</v>
      </c>
      <c r="B2" s="1"/>
      <c r="C2" s="2"/>
      <c r="D2" s="2"/>
      <c r="E2" s="2"/>
      <c r="F2" s="2"/>
      <c r="G2" s="2"/>
    </row>
    <row r="3" spans="1:96" x14ac:dyDescent="0.25">
      <c r="C3" s="18"/>
      <c r="I3" s="2" t="s">
        <v>12</v>
      </c>
    </row>
    <row r="4" spans="1:96" s="19" customFormat="1" ht="18.75" x14ac:dyDescent="0.3">
      <c r="A4" s="20" t="s">
        <v>13</v>
      </c>
      <c r="I4" s="2" t="s">
        <v>14</v>
      </c>
    </row>
    <row r="5" spans="1:96" s="19" customFormat="1" ht="18.75" x14ac:dyDescent="0.3">
      <c r="A5" s="440" t="s">
        <v>14</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row>
    <row r="6" spans="1:96" s="19" customFormat="1" ht="18.75" x14ac:dyDescent="0.3">
      <c r="A6" s="2"/>
      <c r="B6" s="2"/>
      <c r="C6" s="2"/>
      <c r="D6" s="2"/>
      <c r="E6" s="2"/>
      <c r="F6" s="2"/>
      <c r="G6" s="2"/>
      <c r="H6" s="2"/>
      <c r="I6" s="2"/>
      <c r="J6" s="2"/>
      <c r="K6" s="2"/>
      <c r="L6" s="2"/>
      <c r="M6" s="2"/>
      <c r="N6" s="2"/>
      <c r="O6" s="2"/>
      <c r="P6" s="2"/>
      <c r="Q6" s="2"/>
      <c r="R6" s="2"/>
      <c r="S6" s="2"/>
      <c r="T6" s="2"/>
      <c r="U6" s="2"/>
      <c r="V6" s="2"/>
      <c r="W6" s="2"/>
      <c r="X6" s="2"/>
      <c r="Y6" s="2"/>
      <c r="Z6" s="2"/>
      <c r="AA6" s="2"/>
      <c r="AB6" s="2"/>
    </row>
    <row r="7" spans="1:96" ht="18.75" x14ac:dyDescent="0.3">
      <c r="A7" s="21" t="str">
        <f>INDEX(languages!B23:C23,1,MATCH($A$5,languages!$B$2:$C$2,0))</f>
        <v>What do I have to pay attention to when filling in?</v>
      </c>
    </row>
    <row r="8" spans="1:96" x14ac:dyDescent="0.25">
      <c r="A8" s="22" t="str">
        <f>INDEX(languages!B24:C24,1,MATCH($A$5,languages!$B$2:$C$2,0))</f>
        <v>This template contains functions that only work with Excel versions from 2019 onwards.</v>
      </c>
    </row>
    <row r="9" spans="1:96" ht="30" x14ac:dyDescent="0.25">
      <c r="A9" s="23" t="str">
        <f>INDEX(languages!B25:C25,1,MATCH($A$5,languages!$B$2:$C$2,0))</f>
        <v xml:space="preserve">Prepare one Excel file per project and one Excel worksheet per person in the project. Use "Name_1" as a template for the personnel sheets (see below: Personnel sheets, copying the Name_1 worksheet). </v>
      </c>
    </row>
    <row r="10" spans="1:96" x14ac:dyDescent="0.25">
      <c r="A10" s="22"/>
    </row>
    <row r="11" spans="1:96" x14ac:dyDescent="0.25">
      <c r="A11" s="22" t="str">
        <f>INDEX(languages!B27:C27,1,MATCH($A$5,languages!$B$2:$C$2,0))</f>
        <v xml:space="preserve">As a general rule: </v>
      </c>
    </row>
    <row r="12" spans="1:96" x14ac:dyDescent="0.25">
      <c r="A12" s="24" t="str">
        <f>INDEX(languages!B28:C28,1,MATCH($A$5,languages!$B$2:$C$2,0))</f>
        <v xml:space="preserve">Fields that you have to fill in are highlighted in yellow. </v>
      </c>
    </row>
    <row r="13" spans="1:96" x14ac:dyDescent="0.25">
      <c r="A13" s="25" t="str">
        <f>INDEX(languages!B29:C29,1,MATCH($A$5,languages!$B$2:$C$2,0))</f>
        <v xml:space="preserve">Fields that are filled in automatically are highlighted in grey. </v>
      </c>
    </row>
    <row r="14" spans="1:96" x14ac:dyDescent="0.25">
      <c r="A14" s="26" t="str">
        <f>INDEX(languages!B30:C30,1,MATCH($A$5,languages!$B$2:$C$2,0))</f>
        <v>Fields that serve to provide an overview but do not have to be filled in are highlighted in white.</v>
      </c>
    </row>
    <row r="15" spans="1:96" x14ac:dyDescent="0.25">
      <c r="A15" s="23"/>
    </row>
    <row r="16" spans="1:96" ht="18.75" hidden="1" x14ac:dyDescent="0.3">
      <c r="A16" s="21" t="str">
        <f>INDEX(languages!B32:C32,1,MATCH($A$5,languages!$B$2:$C$2,0))</f>
        <v>Exercise file</v>
      </c>
    </row>
    <row r="17" spans="1:3" hidden="1" x14ac:dyDescent="0.25">
      <c r="A17" s="23" t="str">
        <f>INDEX(languages!B33:C33,1,MATCH($A$5,languages!$B$2:$C$2,0))</f>
        <v>The file "BAK-personnel_cost_tool_HEU_examples_V.2.2_annual" contains a project example with additional comments to help you with your work. This refers to the personnel cost tool V.2.2</v>
      </c>
      <c r="C17" s="18"/>
    </row>
    <row r="18" spans="1:3" hidden="1" x14ac:dyDescent="0.25">
      <c r="A18" s="23"/>
    </row>
    <row r="19" spans="1:3" ht="18.75" x14ac:dyDescent="0.3">
      <c r="A19" s="21" t="str">
        <f>INDEX(languages!B35:C35,1,MATCH($A$5,languages!$B$2:$C$2,0))</f>
        <v>Basic project data worksheet</v>
      </c>
    </row>
    <row r="20" spans="1:3" ht="29.25" customHeight="1" x14ac:dyDescent="0.25">
      <c r="A20" s="27" t="str">
        <f>INDEX(languages!B36:C36,1,MATCH($A$5,languages!$B$2:$C$2,0))</f>
        <v>Complete the "Basic project data" worksheet with the information from your grant agreement. Enter the start and end months for the reporting periods and the individual work packages. The start and end dates for these are calculated automatically.</v>
      </c>
    </row>
    <row r="21" spans="1:3" ht="30" x14ac:dyDescent="0.25">
      <c r="A21" s="28" t="str">
        <f>INDEX(languages!B37:C37,1,MATCH($A$5,languages!$B$2:$C$2,0))</f>
        <v xml:space="preserve">The relevant monthly fields for filling in with the data from the time recording are only highlighted in yellow on the personnel sheets when the work packages relevant to your organisation are marked with an "X" in column F (from line 20). In column G, enter the authorised person-months per work package. </v>
      </c>
      <c r="C21" s="18"/>
    </row>
    <row r="22" spans="1:3" ht="30" x14ac:dyDescent="0.25">
      <c r="A22" s="28" t="str">
        <f>INDEX(languages!B38:C38,1,MATCH($A$5,languages!$B$2:$C$2,0))</f>
        <v>In the report to the EU Commission for European Research Council (ERC) projects, you must allocate the costs to employee categories and for collaborative projects you must allocate the person-months to work packages. Both pieces of information are entered in the spreadsheet of the respective employee (see below: Personnel sheets).</v>
      </c>
    </row>
    <row r="23" spans="1:3" x14ac:dyDescent="0.25">
      <c r="A23" s="27"/>
    </row>
    <row r="24" spans="1:3" ht="18.75" x14ac:dyDescent="0.3">
      <c r="A24" s="21" t="str">
        <f>INDEX(languages!B40:C40,1,MATCH($A$5,languages!$B$2:$C$2,0))</f>
        <v>Personnel sheets</v>
      </c>
    </row>
    <row r="25" spans="1:3" ht="30" x14ac:dyDescent="0.25">
      <c r="A25" s="23" t="str">
        <f>INDEX(languages!B41:C41,1,MATCH($A$5,languages!$B$2:$C$2,0))</f>
        <v>Each person in the project receives their own worksheet, which is labelled with their surname. No spaces or special characters such as “-” may be entered and the name must exactly match the name entered in the "Overview employees" (column A). In ERCs, the Principal Investigator receives a sheet with the addition "_PI".</v>
      </c>
    </row>
    <row r="26" spans="1:3" x14ac:dyDescent="0.25">
      <c r="A26" s="6" t="str">
        <f>INDEX(languages!B42:C42,1,MATCH($A$5,languages!$B$2:$C$2,0))</f>
        <v xml:space="preserve">In the personnel sheets, fill in the basic data for the person and optionally the data from their employment contracts in the EU grant. </v>
      </c>
    </row>
    <row r="27" spans="1:3" ht="30" x14ac:dyDescent="0.25">
      <c r="A27" s="6" t="str">
        <f>INDEX(languages!B43:C43,1,MATCH($A$5,languages!$B$2:$C$2,0))</f>
        <v>The number of hours per day-equivalent is defined as "Day-equivalent" (cell H2): You can enter a) a flat rate of "8", b) the daily working hours to be worked full-time according to the collective agreement, or c) the annual productive hours/215 defined at your institution (see AGA V2.0 p. 209-211 Records for personnel costs - day-equivalents worked for the action).</v>
      </c>
    </row>
    <row r="28" spans="1:3" x14ac:dyDescent="0.25">
      <c r="A28" s="6" t="str">
        <f>INDEX(languages!B44:C44,1,MATCH($A$5,languages!$B$2:$C$2,0))</f>
        <v>You can decide how many work packages you want to display (+ via column AE) and expand and collapse entire annual blocks (- from line 59).</v>
      </c>
    </row>
    <row r="29" spans="1:3" ht="30" x14ac:dyDescent="0.25">
      <c r="A29" s="22" t="str">
        <f>INDEX(languages!B45:C45,1,MATCH($A$5,languages!$B$2:$C$2,0))</f>
        <v>The actual personnel cost calculation takes place in the personnel sheets and is explained step by step further down in this readme. No default settings have been made with regard to the capping of day-equivalents and costs per person. You must define how you handle the options at your organisation and then set them per employee (cells D11 on the personnel sheets).</v>
      </c>
    </row>
    <row r="30" spans="1:3" ht="30" x14ac:dyDescent="0.25">
      <c r="A30" s="22" t="str">
        <f>INDEX(languages!B46:C46,1,MATCH($A$5,languages!$B$2:$C$2,0))</f>
        <v>The safest way to copy the "Name_1" worksheet is to right-click on the "Name_1" tab --&gt; Move or copy --&gt; tick "Create copy" --&gt; a new tab appears with the name "Name_1 (2)", which you can move to your preferred location and rename. The renamed names must also be entered in the "Overview employees" sheet (see next section for description).</v>
      </c>
    </row>
    <row r="31" spans="1:3" ht="29.25" customHeight="1" x14ac:dyDescent="0.25">
      <c r="A31" s="6" t="str">
        <f>INDEX(languages!B47:C47,1,MATCH($A$5,languages!$B$2:$C$2,0))</f>
        <v>To be on the safe side, we have already created the sheets "Name_1" to "Name_10".</v>
      </c>
    </row>
    <row r="32" spans="1:3" x14ac:dyDescent="0.25">
      <c r="A32" s="6"/>
    </row>
    <row r="33" spans="1:3" ht="18.75" x14ac:dyDescent="0.3">
      <c r="A33" s="21" t="str">
        <f>INDEX(languages!B49:C49,1,MATCH($A$5,languages!$B$2:$C$2,0))</f>
        <v>Overview employees and Overview reports</v>
      </c>
    </row>
    <row r="34" spans="1:3" x14ac:dyDescent="0.25">
      <c r="A34" s="6" t="str">
        <f>INDEX(languages!B50:C50,1,MATCH($A$5,languages!$B$2:$C$2,0))</f>
        <v xml:space="preserve">These pages give you an overview of the reported person-months and costs per employee or per report, divided into employee category and work package. </v>
      </c>
    </row>
    <row r="35" spans="1:3" ht="30" x14ac:dyDescent="0.25">
      <c r="A35" s="22" t="str">
        <f>INDEX(languages!B51:C51,1,MATCH($A$5,languages!$B$2:$C$2,0))</f>
        <v>If you have prepared everything correctly, i.e. above all: if Name_1 and following in the personnel sheet matches the name in the Overview employees, these pages are automatically filled with the data from the personnel sheets. To rectify errors, you can show columns U to AP of the "Overview employees".</v>
      </c>
      <c r="B35" s="29"/>
    </row>
    <row r="36" spans="1:3" x14ac:dyDescent="0.25">
      <c r="A36" s="6" t="str">
        <f>INDEX(languages!B52:C52,1,MATCH($A$5,languages!$B$2:$C$2,0))</f>
        <v>The conversion of the day-equivalents (FTE) from the personnel sheets into person months (PM) is carried out according to the principle PM=FTE/215*12.</v>
      </c>
      <c r="C36" s="18"/>
    </row>
    <row r="37" spans="1:3" ht="30" x14ac:dyDescent="0.25">
      <c r="A37" s="6" t="str">
        <f>INDEX(languages!B53:C53,1,MATCH($A$5,languages!$B$2:$C$2,0))</f>
        <v xml:space="preserve">The data to be reported per person is summarised on the "Overview employees" page. In columns C and D, the costs incurred in the project are compared with the eligible costs. Lines 2-4 help to monitor the billed person-months. </v>
      </c>
      <c r="B37" s="18"/>
    </row>
    <row r="38" spans="1:3" ht="30" customHeight="1" x14ac:dyDescent="0.25">
      <c r="A38" s="23" t="str">
        <f>INDEX(languages!B54:C54,1,MATCH($A$5,languages!$B$2:$C$2,0))</f>
        <v>On the personnel sheets, select an employee category in the H1 field. The selection is based on the ERC reporting format. If you make changes to the drop-down menu here, these must be identical to column A on the "Overview reports" page</v>
      </c>
    </row>
    <row r="39" spans="1:3" x14ac:dyDescent="0.25">
      <c r="A39" s="22"/>
    </row>
    <row r="40" spans="1:3" ht="45" x14ac:dyDescent="0.25">
      <c r="A40" s="6" t="str">
        <f>INDEX(languages!B56:C56,1,MATCH($A$5,languages!$B$2:$C$2,0))</f>
        <v>The safest way to create an additional person in the "Overview employees" is to copy the last person area "Name_10" and the corresponding lines up to "Total". To do this, select the relevant lines, then click on "Copy" with the right mouse button and then "Paste copied lines" below the selected lines with the right mouse button. The copied area "Name_10" must then be renamed. The name must match the name of the corresponding newly created personnel sheet.</v>
      </c>
    </row>
    <row r="41" spans="1:3" ht="27" customHeight="1" x14ac:dyDescent="0.25">
      <c r="A41" s="6" t="str">
        <f>INDEX(languages!B57:C57,1,MATCH($A$5,languages!$B$2:$C$2,0))</f>
        <v>To be on the safe side, we have already created the areas "Name_1" to "Name_10" in the "Overview employees".</v>
      </c>
    </row>
    <row r="42" spans="1:3" x14ac:dyDescent="0.25">
      <c r="A42" s="6"/>
    </row>
    <row r="43" spans="1:3" ht="18.75" x14ac:dyDescent="0.3">
      <c r="A43" s="21" t="str">
        <f>INDEX(languages!B59:C59,1,MATCH($A$5,languages!$B$2:$C$2,0))</f>
        <v>Calculation method for the daily rate</v>
      </c>
    </row>
    <row r="44" spans="1:3" ht="57" customHeight="1" x14ac:dyDescent="0.25">
      <c r="A44" s="28" t="str">
        <f>INDEX(languages!B60:C60,1,MATCH($A$5,languages!$B$2:$C$2,0))</f>
        <v>The calculation of a daily rate per employee is a prerequisite for determining the eligible personnel costs in Horizon Europe. The Model Grant Agreement (MGA) and Annotated Grant Agreement (AGA) provide two alternative calculation methods for this purpose. While the Model Grant Agreement assumes a daily rate per calendar year, the majority of the examples and explanations in the AGA refer to a daily rate per reporting period. Both calculation methods are permissible (see AGA V2.0 p. 52 FN6).</v>
      </c>
    </row>
    <row r="45" spans="1:3" ht="45" x14ac:dyDescent="0.25">
      <c r="A45" s="28" t="str">
        <f>INDEX(languages!B61:C61,1,MATCH($A$5,languages!$B$2:$C$2,0))</f>
        <v>While there are more comments and examples for the AGA calculation method and the Directorate-General for Research and the Research Enquiry Service also recommend this method, they do contradict the Grant Agreement that Beneficiaries have signed with the Commission in some places. Both calculation methods have advantages and disadvantages, so that the WG Personnel Cost Tool has decided to create an Excel template for each calculation method. Each organisation must decide for itself which method to use.</v>
      </c>
    </row>
    <row r="46" spans="1:3" x14ac:dyDescent="0.25">
      <c r="A46" s="30" t="str">
        <f>INDEX(languages!B62:C62,1,MATCH($A$5,languages!$B$2:$C$2,0))</f>
        <v>This Excel template calculates the daily rate per calendar year.</v>
      </c>
    </row>
    <row r="47" spans="1:3" ht="166.5" customHeight="1" x14ac:dyDescent="0.25">
      <c r="A47" s="31" t="str">
        <f>INDEX(languages!B63:C63,1,MATCH($A$5,languages!$B$2:$C$2,0))</f>
        <v>Capping limits for calculation method per reporting period (for information only): 
The number of day-equivalents (actual working time) may not exceed the maximum declarable day-equivalents (target working time) per reporting period. 
No more costs may be billed than were incurred at the facility in the reporting period for the respective person (see AGA V2.0 p. 53). 
The horizontal ceiling must be observed, which states that no more than 215 day-equivalents (or, in the case of part-time work, the pro rata target working time across all projects and contracts) may be invoiced per calendar year across all EU and Euratom grants (cf. AGA V2.0 p.53 yellow box). 
Based on responses from the Research Enquiry Service (Legal and Financial Helpdesk), we interpret the AGA as meaning that the horizontal ceiling only applies in cases where a person is employed on several EU grants in a given calendar year. According to a response from the same office dated 29.05.2024, the statement that double funding between EU and Euratom grants should be avoided refers specifically to EU programmes that are managed directly (such as Horizon Europe) or indirectly (such as Erasmus+), but not to EU programmes with shared management (such as ESF+). For the definition of EU grant, see AGA V2.0 p. 30. The answers of the RES can be found here: https://www.eubuero.de/de/nks-ruf-res-2415.html (question 5.20 and 5.21).</v>
      </c>
    </row>
    <row r="48" spans="1:3" ht="60" x14ac:dyDescent="0.25">
      <c r="A48" s="28" t="str">
        <f>INDEX(languages!B64:C64,1,MATCH($A$5,languages!$B$2:$C$2,0))</f>
        <v>Capping limits for calculation method per calendar year: 
The number of day-equivalents (actual working time) may not exceed the maximum declarable day-equivalents (target working time) per calendar year. 
No more costs may be billed than have been incurred at the facility in the calendar year for the respective person (see AGA V2.0 p. 53). 
If the reporting period changes in the current year, two separate daily rates must be calculated (see AGA V2.0 p. 52 FN6).</v>
      </c>
    </row>
    <row r="49" spans="1:3" ht="30" customHeight="1" x14ac:dyDescent="0.25">
      <c r="A49" s="28" t="str">
        <f>INDEX(languages!B65:C65,1,MATCH($A$5,languages!$B$2:$C$2,0))</f>
        <v xml:space="preserve">Here is an example to help you understand better: </v>
      </c>
    </row>
    <row r="50" spans="1:3" x14ac:dyDescent="0.25">
      <c r="A50" s="28"/>
    </row>
    <row r="51" spans="1:3" ht="285.75" customHeight="1" x14ac:dyDescent="0.25">
      <c r="A51" s="28"/>
      <c r="B51" s="32"/>
    </row>
    <row r="52" spans="1:3" ht="75" x14ac:dyDescent="0.25">
      <c r="A52" s="22" t="str">
        <f>INDEX(languages!B66:C66,1,MATCH($A$5,languages!$B$2:$C$2,0))</f>
        <v xml:space="preserve">In field D11, it must be specified individually for each person whether, in addition to the capping limits described above, the costs actually booked in the EU grant should be capped (""yes"") or not (""no""). This capping, which is not anchored in the AGA, can be an internal practice of the organisation due to mixed financing with other types of funds. It is important to note that the Excel template does not make any comparison with other projects and the day-equivalents billed there. Each organisation must keep an eye on this itself (especially if "no" is entered in field D11). 
</v>
      </c>
    </row>
    <row r="53" spans="1:3" ht="18.75" x14ac:dyDescent="0.3">
      <c r="A53" s="21" t="str">
        <f>INDEX(languages!B68:C68,1,MATCH($A$5,languages!$B$2:$C$2,0))</f>
        <v>External data</v>
      </c>
      <c r="C53" s="18"/>
    </row>
    <row r="54" spans="1:3" x14ac:dyDescent="0.25">
      <c r="A54" s="6" t="str">
        <f>INDEX(languages!B69:C69,1,MATCH($A$5,languages!$B$2:$C$2,0))</f>
        <v>You need the following data for all employees in the project:</v>
      </c>
    </row>
    <row r="55" spans="1:3" x14ac:dyDescent="0.25">
      <c r="A55" s="23" t="str">
        <f>INDEX(languages!B70:C70,1,MATCH($A$5,languages!$B$2:$C$2,0))</f>
        <v xml:space="preserve">- Contract data from all employment contracts during the project term: contract term, job scope, classification and experience level. </v>
      </c>
    </row>
    <row r="56" spans="1:3" x14ac:dyDescent="0.25">
      <c r="A56" s="6" t="str">
        <f>INDEX(languages!B71:C71,1,MATCH($A$5,languages!$B$2:$C$2,0))</f>
        <v>- The total personnel costs for all projects and contracts at your institution. This should include all non-wage labour costs for each employee per month during the project duration</v>
      </c>
    </row>
    <row r="57" spans="1:3" x14ac:dyDescent="0.25">
      <c r="A57" s="6" t="str">
        <f>INDEX(languages!B72:C72,1,MATCH($A$5,languages!$B$2:$C$2,0))</f>
        <v>- Documented working hours on timesheets or monthly declarations.</v>
      </c>
    </row>
    <row r="58" spans="1:3" x14ac:dyDescent="0.25">
      <c r="A58" s="6"/>
    </row>
    <row r="59" spans="1:3" x14ac:dyDescent="0.25">
      <c r="A59" s="33" t="str">
        <f>INDEX(languages!B74:C74,1,MATCH($A$5,languages!$B$2:$C$2,0))</f>
        <v xml:space="preserve">It is best to collect all data on employment contracts and personnel costs in additional Excel worksheets within this file. </v>
      </c>
    </row>
    <row r="60" spans="1:3" x14ac:dyDescent="0.25">
      <c r="A60" s="33" t="str">
        <f>INDEX(languages!B75:C75,1,MATCH($A$5,languages!$B$2:$C$2,0))</f>
        <v>You must keep the timesheets in paper form. Electronic time recording is only permitted under certain conditions (see AGA V2.0 p. 209 Records for personnel costs).</v>
      </c>
    </row>
    <row r="61" spans="1:3" ht="30" x14ac:dyDescent="0.25">
      <c r="A61" s="6" t="str">
        <f>INDEX(languages!B76:C76,1,MATCH($A$5,languages!$B$2:$C$2,0))</f>
        <v xml:space="preserve">It is advisable to enter the data from the timesheets into this table regularly (also within the reporting period) in order to be able to counteract any major deviations at an early stage. If you use the timesheet template from our working group, you can also carry out these checks directly in the template in the "Total" worksheet. </v>
      </c>
    </row>
    <row r="62" spans="1:3" x14ac:dyDescent="0.25">
      <c r="A62" s="6"/>
    </row>
    <row r="63" spans="1:3" ht="30" x14ac:dyDescent="0.25">
      <c r="A63" s="6" t="str">
        <f>INDEX(languages!B78:C78,1,MATCH($A$5,languages!$B$2:$C$2,0))</f>
        <v>Export the actual personnel costs per employee per month to an Excel worksheet. Take into account expenses recorded for all projects and employment contracts at your institution in the respective reporting period (see AGA V2.0 p. 56 Multiple parallel or consecutive contracts).</v>
      </c>
    </row>
    <row r="64" spans="1:3" x14ac:dyDescent="0.25">
      <c r="A64" s="6"/>
    </row>
    <row r="65" spans="1:3" ht="18.75" x14ac:dyDescent="0.3">
      <c r="A65" s="21" t="str">
        <f>INDEX(languages!B80:C80,1,MATCH($A$5,languages!$B$2:$C$2,0))</f>
        <v>How does the personnel cost calculation work with this Excel template?</v>
      </c>
    </row>
    <row r="66" spans="1:3" ht="110.25" customHeight="1" x14ac:dyDescent="0.25">
      <c r="A66" s="6"/>
    </row>
    <row r="67" spans="1:3" x14ac:dyDescent="0.25">
      <c r="A67" s="6"/>
    </row>
    <row r="68" spans="1:3" x14ac:dyDescent="0.25">
      <c r="A68" s="6"/>
      <c r="C68" s="18"/>
    </row>
    <row r="69" spans="1:3" x14ac:dyDescent="0.25">
      <c r="A69" s="6"/>
    </row>
    <row r="70" spans="1:3" ht="18.75" x14ac:dyDescent="0.3">
      <c r="A70" s="34"/>
    </row>
    <row r="71" spans="1:3" ht="18.75" x14ac:dyDescent="0.3">
      <c r="A71" s="34"/>
    </row>
    <row r="72" spans="1:3" ht="18.75" x14ac:dyDescent="0.3">
      <c r="A72" s="34"/>
    </row>
    <row r="73" spans="1:3" ht="18.75" x14ac:dyDescent="0.3">
      <c r="A73" s="34"/>
    </row>
    <row r="74" spans="1:3" ht="18.75" x14ac:dyDescent="0.3">
      <c r="A74" s="34"/>
    </row>
    <row r="75" spans="1:3" ht="18.75" x14ac:dyDescent="0.3">
      <c r="A75" s="34"/>
    </row>
    <row r="76" spans="1:3" ht="100.5" customHeight="1" x14ac:dyDescent="0.3">
      <c r="A76" s="34"/>
    </row>
    <row r="77" spans="1:3" ht="18.75" x14ac:dyDescent="0.3">
      <c r="A77" s="34"/>
    </row>
    <row r="78" spans="1:3" ht="18.75" x14ac:dyDescent="0.3">
      <c r="A78" s="34"/>
    </row>
    <row r="79" spans="1:3" ht="18.75" x14ac:dyDescent="0.3">
      <c r="A79" s="34"/>
    </row>
    <row r="80" spans="1:3" ht="18.75" x14ac:dyDescent="0.3">
      <c r="A80" s="34"/>
    </row>
    <row r="81" spans="1:3" ht="18.75" x14ac:dyDescent="0.3">
      <c r="A81" s="34"/>
    </row>
    <row r="82" spans="1:3" ht="18.75" x14ac:dyDescent="0.3">
      <c r="A82" s="34"/>
    </row>
    <row r="83" spans="1:3" ht="18.75" x14ac:dyDescent="0.3">
      <c r="A83" s="34"/>
    </row>
    <row r="84" spans="1:3" ht="18.75" x14ac:dyDescent="0.3">
      <c r="A84" s="34"/>
    </row>
    <row r="85" spans="1:3" ht="18.75" x14ac:dyDescent="0.3">
      <c r="A85" s="34"/>
    </row>
    <row r="86" spans="1:3" ht="18.75" x14ac:dyDescent="0.3">
      <c r="A86" s="34"/>
      <c r="B86" s="18"/>
    </row>
    <row r="87" spans="1:3" ht="18.75" x14ac:dyDescent="0.3">
      <c r="A87" s="34"/>
    </row>
    <row r="88" spans="1:3" ht="18.75" x14ac:dyDescent="0.3">
      <c r="A88" s="34"/>
    </row>
    <row r="89" spans="1:3" ht="18.75" x14ac:dyDescent="0.3">
      <c r="A89" s="34"/>
    </row>
    <row r="90" spans="1:3" ht="30" x14ac:dyDescent="0.25">
      <c r="A90" s="35" t="str">
        <f>INDEX(languages!B105:C105,1,MATCH($A$5,languages!$B$2:$C$2,0))</f>
        <v>The numbers of the individual areas represent the workflow of the personnel cost calculation within the personnel sheet. This means that you complete the sheet by following the numbers. Later, when working with the completed data to create reports, you can see all the relevant information at the top of the personnel sheet, allowing you to scroll quickly between people.</v>
      </c>
    </row>
    <row r="91" spans="1:3" ht="18.75" x14ac:dyDescent="0.3">
      <c r="A91" s="34"/>
    </row>
    <row r="92" spans="1:3" ht="18.75" x14ac:dyDescent="0.3">
      <c r="A92" s="21" t="str">
        <f>INDEX(languages!B107:C107,1,MATCH($A$5,languages!$B$2:$C$2,0))</f>
        <v>1. Basic data</v>
      </c>
    </row>
    <row r="93" spans="1:3" ht="45" x14ac:dyDescent="0.25">
      <c r="A93" s="35" t="str">
        <f>INDEX(languages!B108:C108,1,MATCH($A$5,languages!$B$2:$C$2,0))</f>
        <v>Fill in the data for your employee in the fields marked yellow in area 1. The "Day-equivalents" column (cell H2) defines how many hours of full-time work make up a full-time equivalent (see "Personnel sheets" above). The fields highlighted in white are for guidance only, but do not have to be filled in. For an explanation of field D11, please read area 4 "Eligible personnel costs per reporting period".</v>
      </c>
    </row>
    <row r="94" spans="1:3" x14ac:dyDescent="0.25">
      <c r="A94" s="35"/>
    </row>
    <row r="95" spans="1:3" ht="18.75" x14ac:dyDescent="0.3">
      <c r="A95" s="21" t="str">
        <f>INDEX(languages!B110:C110,1,MATCH($A$5,languages!$B$2:$C$2,0))</f>
        <v>2. Areas 2a and 2b</v>
      </c>
      <c r="C95" s="18"/>
    </row>
    <row r="96" spans="1:3" ht="45" x14ac:dyDescent="0.25">
      <c r="A96" s="36" t="str">
        <f>INDEX(languages!B111:C111,1,MATCH($A$5,languages!$B$2:$C$2,0))</f>
        <v>Areas 2a and 2b are for each calendar year in your project. The reporting periods and relevant work packages should have been transferred automatically from the Basic project data sheet. Once you have entered on the "Basic project data" worksheet the start and end dates of the project, the duration of reporting periods and work packages, and marked the relevant work packages with an "X" to indicate involvement, the relevant fields in tables 2a and 2b will turn yellow. This feature is only available in Excel versions from 2019 onwards.</v>
      </c>
    </row>
    <row r="97" spans="1:4" x14ac:dyDescent="0.25">
      <c r="A97" s="36"/>
    </row>
    <row r="98" spans="1:4" ht="18.75" x14ac:dyDescent="0.3">
      <c r="A98" s="37" t="str">
        <f>INDEX(languages!B113:C113,1,MATCH($A$5,languages!$B$2:$C$2,0))</f>
        <v>2a. Day-equivalents and personnel costs total and EU grant</v>
      </c>
      <c r="C98" s="18"/>
    </row>
    <row r="99" spans="1:4" ht="105" x14ac:dyDescent="0.25">
      <c r="A99" s="35" t="str">
        <f>INDEX(languages!B114:C114,1,MATCH($A$5,languages!$B$2:$C$2,0))</f>
        <v>Enter the full-time equivalents per month for all employment contracts of the respective person at your organisation (column E) and for the EU grant to be invoiced (column H). Proceed in the same way with the total personnel costs (column G) and project-related costs (column J).
This results in the maximum declarable day-equivalents in column F, i.e. the so-called target working time across all contracts and projects, which is relevant for the calculation of the daily rate (see AGA V2.0 p. 53-54, regarding the maximum declarable day-equivalents).
To calculate the day-equivalents, you need the person's contract data. Please note that each month is calculated with 30 days (see AGA V2.0 p. 53). 
Example 1: An employee is increased from 0.5 to 0.75 FTEs on 20 August. FTE for August: 0.5*19/30 + 0.75*11/30 = 0.591666667. 
Example 2: A 100% employment contract ends on 28 February. FTE for February: 1.0*28/30 = 0.933333333. It is advantageous to round up as late as possible, preferably only once per period.</v>
      </c>
    </row>
    <row r="100" spans="1:4" x14ac:dyDescent="0.25">
      <c r="A100" s="35"/>
    </row>
    <row r="101" spans="1:4" ht="18.75" x14ac:dyDescent="0.3">
      <c r="A101" s="37" t="str">
        <f>INDEX(languages!B116:C116,1,MATCH($A$5,languages!$B$2:$C$2,0))</f>
        <v>2b. Working hours EU grant per Work Package and per month</v>
      </c>
      <c r="C101" s="18"/>
    </row>
    <row r="102" spans="1:4" ht="45" x14ac:dyDescent="0.25">
      <c r="A102" s="38" t="str">
        <f>INDEX(languages!B117:C117,1,MATCH($A$5,languages!$B$2:$C$2,0))</f>
        <v>Enter the documented working time in hours per work package and month in area 2b. The conversion of hours into day-equivalents per calendar year takes place in the bottom line of area 2b. The day-equivalents worked in the action, the so-called actual working time, are shown here. 
If you record the working time in day-equivalents per month, you must enter "1" in field H2.</v>
      </c>
      <c r="B102" s="29"/>
      <c r="C102" s="18"/>
    </row>
    <row r="103" spans="1:4" x14ac:dyDescent="0.25">
      <c r="A103" s="35"/>
    </row>
    <row r="104" spans="1:4" ht="18.75" x14ac:dyDescent="0.3">
      <c r="A104" s="21" t="str">
        <f>INDEX(languages!B119:C119,1,MATCH($A$5,languages!$B$2:$C$2,0))</f>
        <v>3. Daily-rate &amp; capping per calendar year</v>
      </c>
      <c r="C104" s="18"/>
    </row>
    <row r="105" spans="1:4" ht="135" x14ac:dyDescent="0.25">
      <c r="A105" s="39" t="str">
        <f>INDEX(languages!B120:C120,1,MATCH($A$5,languages!$B$2:$C$2,0))</f>
        <v>After the end of a reporting period, the capping limits in areas 3 and 4 are checked (see AGA V2.0 p. 49 Costs for employees (or equivalent)).
Area 3 is used to determine the daily rate and the capping of 215 day equivalents per calendar year or pro rata for part-time employees (see AGA V2.0 p. 49). If the reporting period changes during the current year, two daily rates are calculated (see AGA V2.0 p. 52 FN6).
The addition of "rounded" in a column heading indicates rounding to the nearest half-day in accordance with AGA.
Here, the maximum number of day equivalents that may be billed per reporting period is broken down for each calendar year and automatically capped if necessary. 
In column K, if "yes" is selected in field D11, the target working time in the project is capped. If "no" is selected in field D11, it is possible to bill overtime in the project if this is within the person's target working time across all projects and contracts (maximum declarable day-equivalents). In column M, the eligible costs are calculated per calendar year within a reporting period (please note: the capping of costs at the project level or at the total costs for the person only takes place in area 4). Column L serves as a check – the cells appear red if more time has been documented than can be reported. They appear yellow if less time has been documented than could theoretically be reported.</v>
      </c>
      <c r="B105" s="32"/>
      <c r="C105" s="32"/>
    </row>
    <row r="106" spans="1:4" x14ac:dyDescent="0.25">
      <c r="A106" s="40"/>
    </row>
    <row r="107" spans="1:4" s="41" customFormat="1" ht="18.75" x14ac:dyDescent="0.3">
      <c r="A107" s="21" t="str">
        <f>INDEX(languages!B122:C122,1,MATCH($A$5,languages!$B$2:$C$2,0))</f>
        <v>4. Eligible personnel costs per reporting period</v>
      </c>
    </row>
    <row r="108" spans="1:4" ht="75" x14ac:dyDescent="0.25">
      <c r="A108" s="36" t="str">
        <f>INDEX(languages!B123:C123,1,MATCH($A$5,languages!$B$2:$C$2,0))</f>
        <v>In area 4, the actual costs booked per reporting period for the person are compared in column E as a total and in column F in the EU project. Column G shows the calculated billable costs. Column H serves as a check—here, the billable costs (depending on the selection in field D11) are compared with the costs incurred in the project or the total costs (F-G or E-G).
In column G, if “yes” is selected in field D11, the target working time and booked costs in the project are capped. If “no” is selected in field D11, it is possible to bill overtime in the project up to the total costs at the institution if this is within the person's target working time across all projects and contracts (maximum declarable day equivalents).</v>
      </c>
      <c r="B108" s="29"/>
    </row>
    <row r="109" spans="1:4" x14ac:dyDescent="0.25">
      <c r="A109" s="40"/>
    </row>
    <row r="110" spans="1:4" ht="18.75" x14ac:dyDescent="0.3">
      <c r="A110" s="21" t="str">
        <f>INDEX(languages!B125:C125,1,MATCH($A$5,languages!$B$2:$C$2,0))</f>
        <v>5. Day-equivalents per work package &amp; eligible personnel costs</v>
      </c>
      <c r="C110" s="18"/>
    </row>
    <row r="111" spans="1:4" ht="60" x14ac:dyDescent="0.25">
      <c r="A111" s="42" t="str">
        <f>INDEX(languages!B126:C126,1,MATCH($A$5,languages!$B$2:$C$2,0))</f>
        <v>In area 5, the day-equivalents to be reported per work package are calculated automatically (based on the entries in area 2b). If the actual working time is less than the target working time per reporting period (area 2b), the eligible day-equivalents per work package are transferred to area 5. The capping of day-equivalents is allocated to the individual work packages on a percentage basis, depending on how much working time was documented in area 2b per work package. If you want to distribute the eligible day-equivalents differently among the work packages, you can do so when manually transferring from area 5 to area 6.</v>
      </c>
      <c r="B111" s="29"/>
      <c r="C111" s="43"/>
      <c r="D111" s="44"/>
    </row>
    <row r="112" spans="1:4" x14ac:dyDescent="0.25">
      <c r="A112" s="22"/>
    </row>
    <row r="113" spans="1:3" ht="18.75" x14ac:dyDescent="0.3">
      <c r="A113" s="21" t="str">
        <f>INDEX(languages!B128:C128,1,MATCH($A$5,languages!$B$2:$C$2,0))</f>
        <v>6. Reported data</v>
      </c>
      <c r="C113" s="18"/>
    </row>
    <row r="114" spans="1:3" ht="165" x14ac:dyDescent="0.25">
      <c r="A114" s="38" t="str">
        <f>INDEX(languages!B129:C129,1,MATCH($A$5,languages!$B$2:$C$2,0))</f>
        <v>In area 6, you manually transfer (=insert values) the calculated data from area 5, which you enter in your financial report in the EU F&amp;T Portal. This is necessary so that subsequent changes are documented in the table and the data can be seen for an adjustment. The documented working time must also be commercially rounded to the nearest half-day (see AGA V2.0 p. 52).
The cells in area 6 should therefore only contain numbers, not formulae. 
If data in the periods already reported changes in the further course of the project, e.g. due to subsequent postings or retroactive pay increases, these change the personnel costs in the corresponding months and your adjustment is automatically calculated in area 5 based on the data specified in area 6 for the original payroll run for the period. You can enter this adjustment in the F&amp;T portal with the next report and transfer it to area 6 by copying the values of the marked line to the corresponding position.
When transferring the day-equivalents from the personnel sheets in "Overview employees" and "Overview reports", they are converted into person-months. There is no definition for person-months in the AGA, we work with the formula 215/12. This information is required in the financial reporting form in the EU R&amp;T Portal."</v>
      </c>
      <c r="B114" s="29"/>
      <c r="C114" s="45"/>
    </row>
    <row r="115" spans="1:3" x14ac:dyDescent="0.25">
      <c r="A115" s="40"/>
    </row>
    <row r="116" spans="1:3" ht="18.75" x14ac:dyDescent="0.3">
      <c r="A116" s="21" t="str">
        <f>INDEX(languages!B131:C131,1,MATCH($A$5,languages!$B$2:$C$2,0))</f>
        <v>7. Monitoring</v>
      </c>
      <c r="C116" s="18"/>
    </row>
    <row r="117" spans="1:3" ht="60" x14ac:dyDescent="0.25">
      <c r="A117" s="22" t="str">
        <f>INDEX(languages!B132:C132,1,MATCH($A$5,languages!$B$2:$C$2,0))</f>
        <v>For quick monitoring when scrolling through the individual personnel sheets, area 7 shows the total costs for the person (K4), the total costs in the project (K5), the eligible costs (K7) and the difference (K9). 
If "yes" was selected in field D11, K9 calculates the difference between the actual costs in the EU grant and the eligible costs in the project (K5-K7).
If "no" was selected in field D11, K9 calculates the difference between the total costs for the person in the project term and the eligible costs in the project (K4-K7).</v>
      </c>
      <c r="B117" s="29"/>
    </row>
    <row r="118" spans="1:3" x14ac:dyDescent="0.25">
      <c r="A118" s="22"/>
    </row>
  </sheetData>
  <dataValidations count="1">
    <dataValidation type="list" allowBlank="1" showInputMessage="1" showErrorMessage="1" sqref="B6:CR6 CS5:XFD6 A5" xr:uid="{001A00BC-00E8-41D5-A812-00CA004D0093}">
      <formula1>$I$3:$I$4</formula1>
    </dataValidation>
  </dataValidations>
  <pageMargins left="0.7" right="0.7" top="0.78740157500000008" bottom="0.78740157500000008" header="0.3" footer="0.3"/>
  <pageSetup paperSize="9" scale="67" orientation="portrait" r:id="rId1"/>
  <rowBreaks count="2" manualBreakCount="2">
    <brk id="67" man="1"/>
    <brk id="9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5"/>
  <sheetViews>
    <sheetView showGridLines="0" workbookViewId="0"/>
  </sheetViews>
  <sheetFormatPr baseColWidth="10" defaultColWidth="11.5546875" defaultRowHeight="15" outlineLevelRow="1" x14ac:dyDescent="0.25"/>
  <cols>
    <col min="1" max="1" width="15.109375" style="2" customWidth="1"/>
    <col min="2" max="2" width="9.33203125" style="2" customWidth="1"/>
    <col min="3" max="3" width="9.5546875" style="2" customWidth="1"/>
    <col min="4" max="16384" width="11.5546875" style="2"/>
  </cols>
  <sheetData>
    <row r="1" spans="1:8" ht="24" customHeight="1" x14ac:dyDescent="0.25">
      <c r="A1" s="46" t="str">
        <f>INDEX(languages!B3:C3,1,MATCH('Liesmich Readme'!$A$5,languages!$B$2:$C$2,0))</f>
        <v>BASIC PROJECT DATA</v>
      </c>
      <c r="B1" s="47"/>
      <c r="C1" s="47"/>
      <c r="D1" s="47"/>
      <c r="E1" s="47"/>
      <c r="F1" s="47"/>
      <c r="G1" s="48"/>
    </row>
    <row r="2" spans="1:8" x14ac:dyDescent="0.25">
      <c r="A2" s="448" t="s">
        <v>15</v>
      </c>
      <c r="B2" s="448"/>
      <c r="C2" s="453" t="s">
        <v>465</v>
      </c>
      <c r="D2" s="454"/>
      <c r="E2" s="11"/>
      <c r="F2" s="11"/>
      <c r="G2" s="11"/>
      <c r="H2" s="11"/>
    </row>
    <row r="3" spans="1:8" x14ac:dyDescent="0.25">
      <c r="A3" s="448" t="s">
        <v>16</v>
      </c>
      <c r="B3" s="448"/>
      <c r="C3" s="453">
        <v>100200300</v>
      </c>
      <c r="D3" s="454"/>
      <c r="E3" s="49"/>
      <c r="F3" s="11"/>
      <c r="G3" s="11"/>
      <c r="H3" s="11"/>
    </row>
    <row r="4" spans="1:8" x14ac:dyDescent="0.25">
      <c r="A4" s="448" t="s">
        <v>17</v>
      </c>
      <c r="B4" s="448"/>
      <c r="C4" s="453" t="s">
        <v>466</v>
      </c>
      <c r="D4" s="454"/>
      <c r="F4" s="11"/>
      <c r="G4" s="11"/>
      <c r="H4" s="11"/>
    </row>
    <row r="5" spans="1:8" x14ac:dyDescent="0.25">
      <c r="A5" s="448" t="s">
        <v>18</v>
      </c>
      <c r="B5" s="448"/>
      <c r="C5" s="451">
        <v>44652</v>
      </c>
      <c r="D5" s="452"/>
      <c r="E5" s="49"/>
      <c r="F5" s="11"/>
      <c r="G5" s="11"/>
      <c r="H5" s="11"/>
    </row>
    <row r="6" spans="1:8" x14ac:dyDescent="0.25">
      <c r="A6" s="448" t="s">
        <v>19</v>
      </c>
      <c r="B6" s="448"/>
      <c r="C6" s="451">
        <v>45747</v>
      </c>
      <c r="D6" s="452"/>
      <c r="E6" s="11"/>
      <c r="F6" s="11"/>
      <c r="G6" s="11"/>
      <c r="H6" s="11"/>
    </row>
    <row r="7" spans="1:8" x14ac:dyDescent="0.25">
      <c r="A7" s="448" t="s">
        <v>20</v>
      </c>
      <c r="B7" s="448"/>
      <c r="C7" s="449">
        <f>IF(C5=0,"",IF(C6=0,"",IF(((YEAR(C6)-YEAR(C5))*12+MONTH(C6)-MONTH(C5)+1)&lt;=0,"Projektzeitraum prüfen!",(YEAR(C6)-YEAR(C5))*12+MONTH(C6)-MONTH(C5)+1)))</f>
        <v>36</v>
      </c>
      <c r="D7" s="450"/>
      <c r="E7" s="11"/>
      <c r="F7" s="11"/>
      <c r="G7" s="11"/>
      <c r="H7" s="11"/>
    </row>
    <row r="8" spans="1:8" x14ac:dyDescent="0.25">
      <c r="D8" s="11"/>
      <c r="E8" s="11"/>
      <c r="F8" s="11"/>
      <c r="G8" s="11"/>
      <c r="H8" s="11"/>
    </row>
    <row r="9" spans="1:8" x14ac:dyDescent="0.25">
      <c r="A9" s="50"/>
      <c r="B9" s="49"/>
      <c r="C9" s="51"/>
      <c r="D9" s="11"/>
      <c r="E9" s="11"/>
      <c r="F9" s="11"/>
      <c r="G9" s="11"/>
      <c r="H9" s="11"/>
    </row>
    <row r="10" spans="1:8" x14ac:dyDescent="0.25">
      <c r="A10" s="445" t="s">
        <v>21</v>
      </c>
      <c r="B10" s="446" t="s">
        <v>22</v>
      </c>
      <c r="C10" s="446"/>
      <c r="D10" s="446" t="s">
        <v>23</v>
      </c>
      <c r="E10" s="446"/>
      <c r="F10" s="445" t="s">
        <v>24</v>
      </c>
      <c r="G10" s="447" t="s">
        <v>25</v>
      </c>
      <c r="H10" s="11"/>
    </row>
    <row r="11" spans="1:8" x14ac:dyDescent="0.25">
      <c r="A11" s="445"/>
      <c r="B11" s="53" t="s">
        <v>26</v>
      </c>
      <c r="C11" s="53" t="s">
        <v>27</v>
      </c>
      <c r="D11" s="53" t="s">
        <v>26</v>
      </c>
      <c r="E11" s="53" t="s">
        <v>27</v>
      </c>
      <c r="F11" s="445"/>
      <c r="G11" s="447"/>
      <c r="H11" s="11"/>
    </row>
    <row r="12" spans="1:8" x14ac:dyDescent="0.25">
      <c r="A12" s="54" t="s">
        <v>28</v>
      </c>
      <c r="B12" s="312">
        <v>1</v>
      </c>
      <c r="C12" s="312">
        <v>12</v>
      </c>
      <c r="D12" s="56">
        <f t="shared" ref="D12:D16" si="0">IF(B12&gt;0,EDATE($C$5,B12-1),"")</f>
        <v>44652</v>
      </c>
      <c r="E12" s="56">
        <f t="shared" ref="E12:E16" si="1">IF(C12&gt;0,EDATE($C$5,C12)-1,"")</f>
        <v>45016</v>
      </c>
      <c r="F12" s="57">
        <f t="shared" ref="F12:F16" si="2">IFERROR(DATEDIF(D12,E12,"m")+1,"")</f>
        <v>12</v>
      </c>
      <c r="G12" s="56">
        <f t="shared" ref="G12:G16" si="3">IFERROR(E12+60,"")</f>
        <v>45076</v>
      </c>
      <c r="H12" s="11"/>
    </row>
    <row r="13" spans="1:8" x14ac:dyDescent="0.25">
      <c r="A13" s="58" t="s">
        <v>29</v>
      </c>
      <c r="B13" s="312">
        <v>13</v>
      </c>
      <c r="C13" s="312">
        <v>36</v>
      </c>
      <c r="D13" s="56">
        <f t="shared" si="0"/>
        <v>45017</v>
      </c>
      <c r="E13" s="56">
        <f t="shared" si="1"/>
        <v>45747</v>
      </c>
      <c r="F13" s="57">
        <f t="shared" si="2"/>
        <v>24</v>
      </c>
      <c r="G13" s="56">
        <f t="shared" si="3"/>
        <v>45807</v>
      </c>
      <c r="H13" s="11"/>
    </row>
    <row r="14" spans="1:8" x14ac:dyDescent="0.25">
      <c r="A14" s="59" t="s">
        <v>30</v>
      </c>
      <c r="B14" s="55"/>
      <c r="C14" s="60"/>
      <c r="D14" s="56" t="str">
        <f t="shared" si="0"/>
        <v/>
      </c>
      <c r="E14" s="56" t="str">
        <f t="shared" si="1"/>
        <v/>
      </c>
      <c r="F14" s="57" t="str">
        <f t="shared" si="2"/>
        <v/>
      </c>
      <c r="G14" s="56" t="str">
        <f t="shared" si="3"/>
        <v/>
      </c>
      <c r="H14" s="11"/>
    </row>
    <row r="15" spans="1:8" x14ac:dyDescent="0.25">
      <c r="A15" s="61" t="s">
        <v>31</v>
      </c>
      <c r="B15" s="55"/>
      <c r="C15" s="60"/>
      <c r="D15" s="56" t="str">
        <f t="shared" si="0"/>
        <v/>
      </c>
      <c r="E15" s="56" t="str">
        <f t="shared" si="1"/>
        <v/>
      </c>
      <c r="F15" s="57" t="str">
        <f t="shared" si="2"/>
        <v/>
      </c>
      <c r="G15" s="56" t="str">
        <f t="shared" si="3"/>
        <v/>
      </c>
      <c r="H15" s="11"/>
    </row>
    <row r="16" spans="1:8" x14ac:dyDescent="0.25">
      <c r="A16" s="62" t="s">
        <v>32</v>
      </c>
      <c r="B16" s="55"/>
      <c r="C16" s="55"/>
      <c r="D16" s="56" t="str">
        <f t="shared" si="0"/>
        <v/>
      </c>
      <c r="E16" s="56" t="str">
        <f t="shared" si="1"/>
        <v/>
      </c>
      <c r="F16" s="57" t="str">
        <f t="shared" si="2"/>
        <v/>
      </c>
      <c r="G16" s="56" t="str">
        <f t="shared" si="3"/>
        <v/>
      </c>
      <c r="H16" s="11"/>
    </row>
    <row r="17" spans="1:8" x14ac:dyDescent="0.25">
      <c r="A17" s="3"/>
      <c r="B17" s="63"/>
      <c r="C17" s="64"/>
      <c r="D17" s="65"/>
      <c r="E17" s="65"/>
      <c r="F17" s="49"/>
      <c r="G17" s="66"/>
      <c r="H17" s="11"/>
    </row>
    <row r="18" spans="1:8" x14ac:dyDescent="0.25">
      <c r="A18" s="3"/>
      <c r="B18" s="63"/>
      <c r="C18" s="64"/>
      <c r="D18" s="65"/>
      <c r="E18" s="65"/>
      <c r="F18" s="49"/>
      <c r="G18" s="66"/>
      <c r="H18" s="11"/>
    </row>
    <row r="19" spans="1:8" s="67" customFormat="1" ht="30" x14ac:dyDescent="0.25">
      <c r="A19" s="68" t="s">
        <v>33</v>
      </c>
      <c r="B19" s="68" t="s">
        <v>34</v>
      </c>
      <c r="C19" s="68" t="s">
        <v>35</v>
      </c>
      <c r="D19" s="68" t="s">
        <v>36</v>
      </c>
      <c r="E19" s="68" t="s">
        <v>37</v>
      </c>
      <c r="F19" s="68" t="s">
        <v>38</v>
      </c>
      <c r="G19" s="68" t="s">
        <v>39</v>
      </c>
      <c r="H19" s="11"/>
    </row>
    <row r="20" spans="1:8" x14ac:dyDescent="0.25">
      <c r="A20" s="69" t="s">
        <v>40</v>
      </c>
      <c r="B20" s="313">
        <v>1</v>
      </c>
      <c r="C20" s="313">
        <v>24</v>
      </c>
      <c r="D20" s="70">
        <f t="shared" ref="D20:D34" si="4">IF(B20&gt;0,EDATE($C$5,(B20-1)),"")</f>
        <v>44652</v>
      </c>
      <c r="E20" s="70">
        <f t="shared" ref="E20:E34" si="5">IF(C20&gt;0,EOMONTH($C$5,(C20-1)),"")</f>
        <v>45382</v>
      </c>
      <c r="F20" s="313" t="s">
        <v>55</v>
      </c>
      <c r="G20" s="314">
        <v>21</v>
      </c>
      <c r="H20" s="11"/>
    </row>
    <row r="21" spans="1:8" x14ac:dyDescent="0.25">
      <c r="A21" s="69" t="s">
        <v>41</v>
      </c>
      <c r="B21" s="313">
        <v>1</v>
      </c>
      <c r="C21" s="313">
        <v>36</v>
      </c>
      <c r="D21" s="70">
        <f t="shared" si="4"/>
        <v>44652</v>
      </c>
      <c r="E21" s="70">
        <f t="shared" si="5"/>
        <v>45747</v>
      </c>
      <c r="F21" s="313" t="s">
        <v>55</v>
      </c>
      <c r="G21" s="314">
        <v>20</v>
      </c>
      <c r="H21" s="11"/>
    </row>
    <row r="22" spans="1:8" x14ac:dyDescent="0.25">
      <c r="A22" s="69" t="s">
        <v>42</v>
      </c>
      <c r="B22" s="313">
        <v>1</v>
      </c>
      <c r="C22" s="313">
        <v>36</v>
      </c>
      <c r="D22" s="70">
        <f t="shared" si="4"/>
        <v>44652</v>
      </c>
      <c r="E22" s="70">
        <f t="shared" si="5"/>
        <v>45747</v>
      </c>
      <c r="F22" s="313" t="s">
        <v>55</v>
      </c>
      <c r="G22" s="314">
        <v>9.5</v>
      </c>
      <c r="H22" s="11"/>
    </row>
    <row r="23" spans="1:8" x14ac:dyDescent="0.25">
      <c r="A23" s="69" t="s">
        <v>43</v>
      </c>
      <c r="B23" s="313">
        <v>1</v>
      </c>
      <c r="C23" s="313">
        <v>24</v>
      </c>
      <c r="D23" s="70">
        <f t="shared" si="4"/>
        <v>44652</v>
      </c>
      <c r="E23" s="70">
        <f t="shared" si="5"/>
        <v>45382</v>
      </c>
      <c r="F23" s="313" t="s">
        <v>55</v>
      </c>
      <c r="G23" s="314">
        <v>13</v>
      </c>
      <c r="H23" s="11"/>
    </row>
    <row r="24" spans="1:8" x14ac:dyDescent="0.25">
      <c r="A24" s="69" t="s">
        <v>44</v>
      </c>
      <c r="B24" s="313">
        <v>24</v>
      </c>
      <c r="C24" s="313">
        <v>36</v>
      </c>
      <c r="D24" s="70">
        <f t="shared" si="4"/>
        <v>45352</v>
      </c>
      <c r="E24" s="70">
        <f t="shared" si="5"/>
        <v>45747</v>
      </c>
      <c r="F24" s="313" t="s">
        <v>55</v>
      </c>
      <c r="G24" s="314">
        <v>9.5</v>
      </c>
      <c r="H24" s="11"/>
    </row>
    <row r="25" spans="1:8" outlineLevel="1" x14ac:dyDescent="0.25">
      <c r="A25" s="69" t="s">
        <v>45</v>
      </c>
      <c r="B25" s="313">
        <v>1</v>
      </c>
      <c r="C25" s="313">
        <v>36</v>
      </c>
      <c r="D25" s="70">
        <f t="shared" si="4"/>
        <v>44652</v>
      </c>
      <c r="E25" s="70">
        <f t="shared" si="5"/>
        <v>45747</v>
      </c>
      <c r="F25" s="69"/>
      <c r="G25" s="71"/>
      <c r="H25" s="11"/>
    </row>
    <row r="26" spans="1:8" outlineLevel="1" x14ac:dyDescent="0.25">
      <c r="A26" s="69" t="s">
        <v>46</v>
      </c>
      <c r="B26" s="313">
        <v>1</v>
      </c>
      <c r="C26" s="313">
        <v>36</v>
      </c>
      <c r="D26" s="70">
        <f t="shared" si="4"/>
        <v>44652</v>
      </c>
      <c r="E26" s="70">
        <f t="shared" si="5"/>
        <v>45747</v>
      </c>
      <c r="F26" s="69"/>
      <c r="G26" s="71"/>
      <c r="H26" s="11"/>
    </row>
    <row r="27" spans="1:8" outlineLevel="1" x14ac:dyDescent="0.25">
      <c r="A27" s="69" t="s">
        <v>47</v>
      </c>
      <c r="B27" s="69"/>
      <c r="C27" s="69"/>
      <c r="D27" s="70" t="str">
        <f t="shared" si="4"/>
        <v/>
      </c>
      <c r="E27" s="70" t="str">
        <f t="shared" si="5"/>
        <v/>
      </c>
      <c r="F27" s="69"/>
      <c r="G27" s="71"/>
      <c r="H27" s="11"/>
    </row>
    <row r="28" spans="1:8" outlineLevel="1" x14ac:dyDescent="0.25">
      <c r="A28" s="69" t="s">
        <v>48</v>
      </c>
      <c r="B28" s="69"/>
      <c r="C28" s="69"/>
      <c r="D28" s="70" t="str">
        <f t="shared" si="4"/>
        <v/>
      </c>
      <c r="E28" s="70" t="str">
        <f t="shared" si="5"/>
        <v/>
      </c>
      <c r="F28" s="69"/>
      <c r="G28" s="71"/>
      <c r="H28" s="11"/>
    </row>
    <row r="29" spans="1:8" outlineLevel="1" x14ac:dyDescent="0.25">
      <c r="A29" s="69" t="s">
        <v>49</v>
      </c>
      <c r="B29" s="69"/>
      <c r="C29" s="69"/>
      <c r="D29" s="70" t="str">
        <f t="shared" si="4"/>
        <v/>
      </c>
      <c r="E29" s="70" t="str">
        <f t="shared" si="5"/>
        <v/>
      </c>
      <c r="F29" s="69"/>
      <c r="G29" s="71"/>
      <c r="H29" s="11"/>
    </row>
    <row r="30" spans="1:8" outlineLevel="1" x14ac:dyDescent="0.25">
      <c r="A30" s="69" t="s">
        <v>50</v>
      </c>
      <c r="B30" s="69"/>
      <c r="C30" s="69"/>
      <c r="D30" s="70" t="str">
        <f t="shared" si="4"/>
        <v/>
      </c>
      <c r="E30" s="70" t="str">
        <f t="shared" si="5"/>
        <v/>
      </c>
      <c r="F30" s="69"/>
      <c r="G30" s="71"/>
      <c r="H30" s="11"/>
    </row>
    <row r="31" spans="1:8" outlineLevel="1" x14ac:dyDescent="0.25">
      <c r="A31" s="69" t="s">
        <v>51</v>
      </c>
      <c r="B31" s="69"/>
      <c r="C31" s="69"/>
      <c r="D31" s="70" t="str">
        <f t="shared" si="4"/>
        <v/>
      </c>
      <c r="E31" s="70" t="str">
        <f t="shared" si="5"/>
        <v/>
      </c>
      <c r="F31" s="69"/>
      <c r="G31" s="71"/>
      <c r="H31" s="11"/>
    </row>
    <row r="32" spans="1:8" outlineLevel="1" x14ac:dyDescent="0.25">
      <c r="A32" s="69" t="s">
        <v>52</v>
      </c>
      <c r="B32" s="69"/>
      <c r="C32" s="69"/>
      <c r="D32" s="70" t="str">
        <f t="shared" si="4"/>
        <v/>
      </c>
      <c r="E32" s="70" t="str">
        <f t="shared" si="5"/>
        <v/>
      </c>
      <c r="F32" s="69"/>
      <c r="G32" s="71"/>
      <c r="H32" s="11"/>
    </row>
    <row r="33" spans="1:8" outlineLevel="1" x14ac:dyDescent="0.25">
      <c r="A33" s="69" t="s">
        <v>53</v>
      </c>
      <c r="B33" s="69"/>
      <c r="C33" s="69"/>
      <c r="D33" s="70" t="str">
        <f t="shared" si="4"/>
        <v/>
      </c>
      <c r="E33" s="70" t="str">
        <f t="shared" si="5"/>
        <v/>
      </c>
      <c r="F33" s="69"/>
      <c r="G33" s="71"/>
      <c r="H33" s="11"/>
    </row>
    <row r="34" spans="1:8" outlineLevel="1" x14ac:dyDescent="0.25">
      <c r="A34" s="69" t="s">
        <v>54</v>
      </c>
      <c r="B34" s="69"/>
      <c r="C34" s="69"/>
      <c r="D34" s="70" t="str">
        <f t="shared" si="4"/>
        <v/>
      </c>
      <c r="E34" s="70" t="str">
        <f t="shared" si="5"/>
        <v/>
      </c>
      <c r="F34" s="69"/>
      <c r="G34" s="71"/>
      <c r="H34" s="11"/>
    </row>
    <row r="35" spans="1:8" x14ac:dyDescent="0.25">
      <c r="A35" s="11"/>
      <c r="B35" s="11"/>
      <c r="C35" s="11"/>
      <c r="D35" s="11"/>
      <c r="E35" s="11"/>
      <c r="F35" s="11"/>
      <c r="G35" s="11"/>
      <c r="H35" s="11"/>
    </row>
    <row r="36" spans="1:8" x14ac:dyDescent="0.25">
      <c r="A36" s="11"/>
      <c r="B36" s="11"/>
      <c r="C36" s="11"/>
      <c r="D36" s="11"/>
      <c r="E36" s="11"/>
      <c r="F36" s="11"/>
      <c r="G36" s="11"/>
      <c r="H36" s="11"/>
    </row>
    <row r="37" spans="1:8" x14ac:dyDescent="0.25">
      <c r="A37" s="11"/>
      <c r="B37" s="11"/>
      <c r="C37" s="11"/>
      <c r="D37" s="11"/>
      <c r="E37" s="11"/>
      <c r="F37" s="11"/>
      <c r="G37" s="11"/>
      <c r="H37" s="11"/>
    </row>
    <row r="38" spans="1:8" x14ac:dyDescent="0.25">
      <c r="A38" s="11"/>
      <c r="B38" s="11"/>
      <c r="C38" s="11"/>
      <c r="D38" s="11"/>
      <c r="E38" s="11"/>
      <c r="F38" s="11"/>
      <c r="G38" s="11"/>
      <c r="H38" s="11"/>
    </row>
    <row r="39" spans="1:8" x14ac:dyDescent="0.25">
      <c r="A39" s="11"/>
      <c r="B39" s="11"/>
      <c r="C39" s="11"/>
      <c r="D39" s="11"/>
      <c r="E39" s="11"/>
      <c r="F39" s="11"/>
      <c r="G39" s="11"/>
      <c r="H39" s="11"/>
    </row>
    <row r="115" spans="15:15" x14ac:dyDescent="0.25">
      <c r="O115" s="2" t="s">
        <v>55</v>
      </c>
    </row>
  </sheetData>
  <mergeCells count="17">
    <mergeCell ref="A2:B2"/>
    <mergeCell ref="A3:B3"/>
    <mergeCell ref="A4:B4"/>
    <mergeCell ref="C2:D2"/>
    <mergeCell ref="C3:D3"/>
    <mergeCell ref="C4:D4"/>
    <mergeCell ref="A5:B5"/>
    <mergeCell ref="A6:B6"/>
    <mergeCell ref="A7:B7"/>
    <mergeCell ref="C7:D7"/>
    <mergeCell ref="C5:D5"/>
    <mergeCell ref="C6:D6"/>
    <mergeCell ref="A10:A11"/>
    <mergeCell ref="B10:C10"/>
    <mergeCell ref="D10:E10"/>
    <mergeCell ref="F10:F11"/>
    <mergeCell ref="G10:G11"/>
  </mergeCells>
  <conditionalFormatting sqref="A10:G11 B17:G18">
    <cfRule type="containsText" dxfId="1946" priority="170" operator="containsText" text="Adjustment P1">
      <formula>NOT(ISERROR(SEARCH("Adjustment P1",A10)))</formula>
    </cfRule>
    <cfRule type="containsText" dxfId="1945" priority="164" operator="containsText" text="P4">
      <formula>NOT(ISERROR(SEARCH("P4",A10)))</formula>
    </cfRule>
    <cfRule type="containsText" dxfId="1944" priority="165" operator="containsText" text="Adjustment P3">
      <formula>NOT(ISERROR(SEARCH("Adjustment P3",A10)))</formula>
    </cfRule>
    <cfRule type="containsText" dxfId="1943" priority="166" operator="containsText" text="Adjustment P2">
      <formula>NOT(ISERROR(SEARCH("Adjustment P2",A10)))</formula>
    </cfRule>
    <cfRule type="containsText" dxfId="1942" priority="167" operator="containsText" text="P3">
      <formula>NOT(ISERROR(SEARCH("P3",A10)))</formula>
    </cfRule>
    <cfRule type="containsText" dxfId="1941" priority="168" operator="containsText" text="P2">
      <formula>NOT(ISERROR(SEARCH("P2",A10)))</formula>
    </cfRule>
    <cfRule type="containsText" dxfId="1940" priority="169" operator="containsText" text="P1">
      <formula>NOT(ISERROR(SEARCH("P1",A10)))</formula>
    </cfRule>
  </conditionalFormatting>
  <conditionalFormatting sqref="B12:C13">
    <cfRule type="cellIs" dxfId="1939" priority="4" operator="greaterThan">
      <formula>$C$6</formula>
    </cfRule>
    <cfRule type="containsText" dxfId="1938" priority="6" operator="containsText" text="P4">
      <formula>NOT(ISERROR(SEARCH("P4",B12)))</formula>
    </cfRule>
    <cfRule type="containsText" dxfId="1937" priority="7" operator="containsText" text="Adjustment P3">
      <formula>NOT(ISERROR(SEARCH("Adjustment P3",B12)))</formula>
    </cfRule>
    <cfRule type="containsText" dxfId="1936" priority="8" operator="containsText" text="Adjustment P2">
      <formula>NOT(ISERROR(SEARCH("Adjustment P2",B12)))</formula>
    </cfRule>
    <cfRule type="containsText" dxfId="1935" priority="9" operator="containsText" text="P3">
      <formula>NOT(ISERROR(SEARCH("P3",B12)))</formula>
    </cfRule>
    <cfRule type="containsText" dxfId="1934" priority="10" operator="containsText" text="P2">
      <formula>NOT(ISERROR(SEARCH("P2",B12)))</formula>
    </cfRule>
    <cfRule type="containsText" dxfId="1933" priority="11" operator="containsText" text="P1">
      <formula>NOT(ISERROR(SEARCH("P1",B12)))</formula>
    </cfRule>
    <cfRule type="containsText" dxfId="1932" priority="12" operator="containsText" text="Adjustment P1">
      <formula>NOT(ISERROR(SEARCH("Adjustment P1",B12)))</formula>
    </cfRule>
  </conditionalFormatting>
  <conditionalFormatting sqref="B14:C16">
    <cfRule type="containsText" dxfId="1931" priority="53" operator="containsText" text="P1">
      <formula>NOT(ISERROR(SEARCH("P1",B14)))</formula>
    </cfRule>
    <cfRule type="containsText" dxfId="1930" priority="54" operator="containsText" text="Adjustment P1">
      <formula>NOT(ISERROR(SEARCH("Adjustment P1",B14)))</formula>
    </cfRule>
    <cfRule type="cellIs" dxfId="1929" priority="46" operator="greaterThan">
      <formula>$C$7</formula>
    </cfRule>
    <cfRule type="containsText" dxfId="1928" priority="48" operator="containsText" text="P4">
      <formula>NOT(ISERROR(SEARCH("P4",B14)))</formula>
    </cfRule>
    <cfRule type="containsText" dxfId="1927" priority="49" operator="containsText" text="Adjustment P3">
      <formula>NOT(ISERROR(SEARCH("Adjustment P3",B14)))</formula>
    </cfRule>
    <cfRule type="containsText" dxfId="1926" priority="50" operator="containsText" text="Adjustment P2">
      <formula>NOT(ISERROR(SEARCH("Adjustment P2",B14)))</formula>
    </cfRule>
    <cfRule type="containsText" dxfId="1925" priority="51" operator="containsText" text="P3">
      <formula>NOT(ISERROR(SEARCH("P3",B14)))</formula>
    </cfRule>
    <cfRule type="containsText" dxfId="1924" priority="52" operator="containsText" text="P2">
      <formula>NOT(ISERROR(SEARCH("P2",B14)))</formula>
    </cfRule>
  </conditionalFormatting>
  <conditionalFormatting sqref="B20:C34">
    <cfRule type="cellIs" dxfId="1923" priority="1" operator="greaterThan">
      <formula>$C$6</formula>
    </cfRule>
  </conditionalFormatting>
  <conditionalFormatting sqref="D20:E34">
    <cfRule type="cellIs" dxfId="1922" priority="87" operator="lessThan">
      <formula>$C$5</formula>
    </cfRule>
    <cfRule type="cellIs" dxfId="1921" priority="88" operator="greaterThan">
      <formula>$C$6</formula>
    </cfRule>
  </conditionalFormatting>
  <conditionalFormatting sqref="F12:G16">
    <cfRule type="containsText" dxfId="1920" priority="70" operator="containsText" text="Adjustment P1">
      <formula>NOT(ISERROR(SEARCH("Adjustment P1",F12)))</formula>
    </cfRule>
    <cfRule type="containsText" dxfId="1919" priority="64" operator="containsText" text="P4">
      <formula>NOT(ISERROR(SEARCH("P4",F12)))</formula>
    </cfRule>
    <cfRule type="containsText" dxfId="1918" priority="65" operator="containsText" text="Adjustment P3">
      <formula>NOT(ISERROR(SEARCH("Adjustment P3",F12)))</formula>
    </cfRule>
    <cfRule type="containsText" dxfId="1917" priority="66" operator="containsText" text="Adjustment P2">
      <formula>NOT(ISERROR(SEARCH("Adjustment P2",F12)))</formula>
    </cfRule>
    <cfRule type="containsText" dxfId="1916" priority="67" operator="containsText" text="P3">
      <formula>NOT(ISERROR(SEARCH("P3",F12)))</formula>
    </cfRule>
    <cfRule type="containsText" dxfId="1915" priority="68" operator="containsText" text="P2">
      <formula>NOT(ISERROR(SEARCH("P2",F12)))</formula>
    </cfRule>
    <cfRule type="containsText" dxfId="1914" priority="69" operator="containsText" text="P1">
      <formula>NOT(ISERROR(SEARCH("P1",F12)))</formula>
    </cfRule>
  </conditionalFormatting>
  <dataValidations count="1">
    <dataValidation type="list" allowBlank="1" showInputMessage="1" showErrorMessage="1" sqref="F20:F34" xr:uid="{008A0041-00F8-4EBF-8C2E-0041009000FB}">
      <formula1>$O$114:$O$115</formula1>
    </dataValidation>
  </dataValidations>
  <pageMargins left="0.7" right="0.7" top="0.78740157500000008" bottom="0.78740157500000008"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04"/>
  <sheetViews>
    <sheetView showGridLines="0" workbookViewId="0">
      <pane xSplit="6" ySplit="6" topLeftCell="G7" activePane="bottomRight" state="frozen"/>
      <selection pane="topRight"/>
      <selection pane="bottomLeft"/>
      <selection pane="bottomRight" activeCell="G23" sqref="G23"/>
    </sheetView>
  </sheetViews>
  <sheetFormatPr baseColWidth="10" defaultColWidth="11.5546875" defaultRowHeight="15" outlineLevelRow="1" outlineLevelCol="1" x14ac:dyDescent="0.2"/>
  <cols>
    <col min="1" max="1" width="15.44140625" customWidth="1"/>
    <col min="2" max="2" width="12.6640625" customWidth="1"/>
    <col min="3" max="3" width="11.5546875" style="72"/>
    <col min="4" max="4" width="12.21875" customWidth="1"/>
    <col min="5" max="5" width="9.44140625" bestFit="1" customWidth="1"/>
    <col min="6" max="10" width="7.6640625" customWidth="1"/>
    <col min="11" max="20" width="7.6640625" hidden="1" customWidth="1" outlineLevel="1"/>
    <col min="21" max="21" width="4.6640625" customWidth="1" collapsed="1"/>
    <col min="22" max="22" width="12.33203125" hidden="1" customWidth="1"/>
    <col min="23" max="23" width="2.88671875" hidden="1" customWidth="1"/>
    <col min="24" max="24" width="3.44140625" hidden="1" customWidth="1"/>
    <col min="25" max="25" width="4.6640625" style="73" hidden="1" customWidth="1"/>
    <col min="26" max="26" width="5.44140625" style="73" hidden="1" customWidth="1"/>
    <col min="27" max="27" width="4.21875" hidden="1" customWidth="1"/>
    <col min="28" max="28" width="4.33203125" hidden="1" customWidth="1"/>
    <col min="29" max="30" width="4.21875" hidden="1" customWidth="1"/>
    <col min="31" max="31" width="4" hidden="1" customWidth="1"/>
    <col min="32" max="33" width="4.21875" hidden="1" customWidth="1"/>
    <col min="34" max="34" width="4.6640625" hidden="1" customWidth="1"/>
    <col min="35" max="35" width="4.21875" hidden="1" customWidth="1"/>
    <col min="36" max="37" width="4" hidden="1" customWidth="1"/>
    <col min="38" max="39" width="5.44140625" hidden="1" customWidth="1"/>
    <col min="40" max="41" width="5.5546875" hidden="1" customWidth="1"/>
    <col min="42" max="42" width="2.44140625" hidden="1" customWidth="1"/>
    <col min="43" max="79" width="5.44140625" customWidth="1"/>
    <col min="80" max="84" width="11.5546875" customWidth="1"/>
  </cols>
  <sheetData>
    <row r="1" spans="1:41" ht="18.75" x14ac:dyDescent="0.2">
      <c r="A1" s="74" t="str">
        <f>INDEX(languages!B5:C5,1,MATCH('Liesmich Readme'!$A$5,languages!$B$2:$C$2,0))</f>
        <v>OVERVIEW EMPLOYEES</v>
      </c>
      <c r="B1" s="75"/>
      <c r="C1" s="76"/>
      <c r="D1" s="76"/>
      <c r="E1" s="77" t="s">
        <v>56</v>
      </c>
      <c r="F1" s="78" t="s">
        <v>57</v>
      </c>
      <c r="G1" s="78" t="s">
        <v>58</v>
      </c>
      <c r="H1" s="78" t="s">
        <v>59</v>
      </c>
      <c r="I1" s="78" t="s">
        <v>60</v>
      </c>
      <c r="J1" s="78" t="s">
        <v>61</v>
      </c>
      <c r="K1" s="78" t="s">
        <v>62</v>
      </c>
      <c r="L1" s="78" t="s">
        <v>63</v>
      </c>
      <c r="M1" s="78" t="s">
        <v>64</v>
      </c>
      <c r="N1" s="78" t="s">
        <v>65</v>
      </c>
      <c r="O1" s="78" t="s">
        <v>66</v>
      </c>
      <c r="P1" s="78" t="s">
        <v>67</v>
      </c>
      <c r="Q1" s="78" t="s">
        <v>68</v>
      </c>
      <c r="R1" s="78" t="s">
        <v>69</v>
      </c>
      <c r="S1" s="78" t="s">
        <v>70</v>
      </c>
      <c r="T1" s="78" t="s">
        <v>71</v>
      </c>
    </row>
    <row r="2" spans="1:41" ht="15.6" customHeight="1" x14ac:dyDescent="0.2">
      <c r="A2" s="75"/>
      <c r="B2" s="75"/>
      <c r="C2" s="79" t="s">
        <v>39</v>
      </c>
      <c r="D2" s="80"/>
      <c r="E2" s="81">
        <f t="shared" ref="E2:E15" si="0">SUM(F2:T2)</f>
        <v>73</v>
      </c>
      <c r="F2" s="81">
        <f>'Overview reports'!E2</f>
        <v>21</v>
      </c>
      <c r="G2" s="81">
        <f>'Overview reports'!F2</f>
        <v>20</v>
      </c>
      <c r="H2" s="81">
        <f>'Overview reports'!G2</f>
        <v>9.5</v>
      </c>
      <c r="I2" s="81">
        <f>'Overview reports'!H2</f>
        <v>13</v>
      </c>
      <c r="J2" s="81">
        <f>'Overview reports'!I2</f>
        <v>9.5</v>
      </c>
      <c r="K2" s="81">
        <f>'Overview reports'!J2</f>
        <v>0</v>
      </c>
      <c r="L2" s="81">
        <f>'Overview reports'!K2</f>
        <v>0</v>
      </c>
      <c r="M2" s="81">
        <f>'Overview reports'!L2</f>
        <v>0</v>
      </c>
      <c r="N2" s="81">
        <f>'Overview reports'!M2</f>
        <v>0</v>
      </c>
      <c r="O2" s="81">
        <f>'Overview reports'!N2</f>
        <v>0</v>
      </c>
      <c r="P2" s="81">
        <f>'Overview reports'!O2</f>
        <v>0</v>
      </c>
      <c r="Q2" s="81">
        <f>'Overview reports'!P2</f>
        <v>0</v>
      </c>
      <c r="R2" s="81">
        <f>'Overview reports'!Q2</f>
        <v>0</v>
      </c>
      <c r="S2" s="81">
        <f>'Overview reports'!R2</f>
        <v>0</v>
      </c>
      <c r="T2" s="81">
        <f>'Overview reports'!S2</f>
        <v>0</v>
      </c>
    </row>
    <row r="3" spans="1:41" ht="15.6" customHeight="1" x14ac:dyDescent="0.2">
      <c r="A3" s="75"/>
      <c r="B3" s="75"/>
      <c r="C3" s="79" t="s">
        <v>72</v>
      </c>
      <c r="D3" s="80"/>
      <c r="E3" s="81">
        <f t="shared" ca="1" si="0"/>
        <v>92.21</v>
      </c>
      <c r="F3" s="81">
        <f t="shared" ref="F3:T3" ca="1" si="1">SUMIF($B:$B,"TOTAL",F:F)</f>
        <v>29.92</v>
      </c>
      <c r="G3" s="81">
        <f t="shared" ca="1" si="1"/>
        <v>22.88</v>
      </c>
      <c r="H3" s="81">
        <f t="shared" ca="1" si="1"/>
        <v>13</v>
      </c>
      <c r="I3" s="81">
        <f t="shared" ca="1" si="1"/>
        <v>14.739999999999998</v>
      </c>
      <c r="J3" s="81">
        <f t="shared" ca="1" si="1"/>
        <v>11.67</v>
      </c>
      <c r="K3" s="81">
        <f t="shared" ca="1" si="1"/>
        <v>0</v>
      </c>
      <c r="L3" s="81">
        <f t="shared" ca="1" si="1"/>
        <v>0</v>
      </c>
      <c r="M3" s="81">
        <f t="shared" ca="1" si="1"/>
        <v>0</v>
      </c>
      <c r="N3" s="81">
        <f t="shared" ca="1" si="1"/>
        <v>0</v>
      </c>
      <c r="O3" s="81">
        <f t="shared" ca="1" si="1"/>
        <v>0</v>
      </c>
      <c r="P3" s="81">
        <f t="shared" ca="1" si="1"/>
        <v>0</v>
      </c>
      <c r="Q3" s="81">
        <f t="shared" ca="1" si="1"/>
        <v>0</v>
      </c>
      <c r="R3" s="81">
        <f t="shared" ca="1" si="1"/>
        <v>0</v>
      </c>
      <c r="S3" s="81">
        <f t="shared" ca="1" si="1"/>
        <v>0</v>
      </c>
      <c r="T3" s="81">
        <f t="shared" ca="1" si="1"/>
        <v>0</v>
      </c>
    </row>
    <row r="4" spans="1:41" ht="15.75" x14ac:dyDescent="0.25">
      <c r="A4" s="75"/>
      <c r="B4" s="75"/>
      <c r="C4" s="82" t="s">
        <v>73</v>
      </c>
      <c r="D4" s="80"/>
      <c r="E4" s="81">
        <f t="shared" ca="1" si="0"/>
        <v>-19.21</v>
      </c>
      <c r="F4" s="83">
        <f ca="1">F2-F3</f>
        <v>-8.9200000000000017</v>
      </c>
      <c r="G4" s="83">
        <f t="shared" ref="G4:T4" ca="1" si="2">G2-G3</f>
        <v>-2.879999999999999</v>
      </c>
      <c r="H4" s="83">
        <f t="shared" ca="1" si="2"/>
        <v>-3.5</v>
      </c>
      <c r="I4" s="83">
        <f t="shared" ca="1" si="2"/>
        <v>-1.7399999999999984</v>
      </c>
      <c r="J4" s="83">
        <f t="shared" ca="1" si="2"/>
        <v>-2.17</v>
      </c>
      <c r="K4" s="83">
        <f t="shared" ca="1" si="2"/>
        <v>0</v>
      </c>
      <c r="L4" s="83">
        <f t="shared" ca="1" si="2"/>
        <v>0</v>
      </c>
      <c r="M4" s="83">
        <f t="shared" ca="1" si="2"/>
        <v>0</v>
      </c>
      <c r="N4" s="83">
        <f t="shared" ca="1" si="2"/>
        <v>0</v>
      </c>
      <c r="O4" s="83">
        <f t="shared" ca="1" si="2"/>
        <v>0</v>
      </c>
      <c r="P4" s="83">
        <f t="shared" ca="1" si="2"/>
        <v>0</v>
      </c>
      <c r="Q4" s="83">
        <f t="shared" ca="1" si="2"/>
        <v>0</v>
      </c>
      <c r="R4" s="83">
        <f t="shared" ca="1" si="2"/>
        <v>0</v>
      </c>
      <c r="S4" s="83">
        <f t="shared" ca="1" si="2"/>
        <v>0</v>
      </c>
      <c r="T4" s="83">
        <f t="shared" ca="1" si="2"/>
        <v>0</v>
      </c>
    </row>
    <row r="5" spans="1:41" s="84" customFormat="1" ht="6.6" customHeight="1" x14ac:dyDescent="0.25">
      <c r="A5" s="85"/>
      <c r="B5" s="86"/>
      <c r="C5" s="86"/>
      <c r="D5" s="86"/>
      <c r="E5" s="87"/>
      <c r="F5" s="88"/>
      <c r="G5" s="88"/>
      <c r="H5" s="88"/>
      <c r="I5" s="88"/>
      <c r="J5" s="88"/>
      <c r="K5" s="88"/>
      <c r="L5" s="88"/>
      <c r="M5" s="88"/>
      <c r="N5" s="88"/>
      <c r="O5" s="88"/>
      <c r="P5" s="88"/>
      <c r="Q5" s="88"/>
      <c r="R5" s="88"/>
      <c r="S5" s="88"/>
      <c r="T5" s="88"/>
      <c r="Y5" s="89"/>
      <c r="Z5" s="89"/>
    </row>
    <row r="6" spans="1:41" ht="15.75" x14ac:dyDescent="0.25">
      <c r="A6" s="90" t="s">
        <v>468</v>
      </c>
      <c r="B6" s="91" t="s">
        <v>74</v>
      </c>
      <c r="C6" s="91" t="s">
        <v>75</v>
      </c>
      <c r="D6" s="91" t="s">
        <v>76</v>
      </c>
      <c r="E6" s="92"/>
      <c r="F6" s="93"/>
      <c r="G6" s="93"/>
      <c r="H6" s="93"/>
      <c r="I6" s="93"/>
      <c r="J6" s="93"/>
      <c r="K6" s="93"/>
      <c r="L6" s="93"/>
      <c r="M6" s="93"/>
      <c r="N6" s="93"/>
      <c r="O6" s="93"/>
      <c r="P6" s="93"/>
      <c r="Q6" s="93"/>
      <c r="R6" s="93"/>
      <c r="S6" s="93"/>
      <c r="T6" s="94"/>
    </row>
    <row r="7" spans="1:41" ht="15.75" outlineLevel="1" x14ac:dyDescent="0.25">
      <c r="A7" s="95" t="str">
        <f ca="1">INDIRECT($V7&amp;"!"&amp;W7)</f>
        <v>Principal Investigator</v>
      </c>
      <c r="B7" s="96" t="s">
        <v>28</v>
      </c>
      <c r="C7" s="455">
        <f ca="1">INDIRECT($V7&amp;"!"&amp;X7)</f>
        <v>30834.42</v>
      </c>
      <c r="D7" s="97">
        <f t="shared" ref="D7:D15" ca="1" si="3">INDIRECT($V7&amp;"!"&amp;Y7)</f>
        <v>24732.2</v>
      </c>
      <c r="E7" s="98">
        <f t="shared" ca="1" si="0"/>
        <v>4.04</v>
      </c>
      <c r="F7" s="99">
        <f ca="1">ROUND(INDIRECT($V7&amp;"!"&amp;AA7)/215*12,2)</f>
        <v>3.25</v>
      </c>
      <c r="G7" s="99">
        <f t="shared" ref="G7:T7" ca="1" si="4">ROUND(INDIRECT($V7&amp;"!"&amp;AB7)/215*12,2)</f>
        <v>0</v>
      </c>
      <c r="H7" s="99">
        <f t="shared" ca="1" si="4"/>
        <v>0</v>
      </c>
      <c r="I7" s="99">
        <f t="shared" ca="1" si="4"/>
        <v>0.79</v>
      </c>
      <c r="J7" s="99">
        <f t="shared" ca="1" si="4"/>
        <v>0</v>
      </c>
      <c r="K7" s="99">
        <f t="shared" ca="1" si="4"/>
        <v>0</v>
      </c>
      <c r="L7" s="99">
        <f t="shared" ca="1" si="4"/>
        <v>0</v>
      </c>
      <c r="M7" s="99">
        <f t="shared" ca="1" si="4"/>
        <v>0</v>
      </c>
      <c r="N7" s="99">
        <f t="shared" ca="1" si="4"/>
        <v>0</v>
      </c>
      <c r="O7" s="99">
        <f t="shared" ca="1" si="4"/>
        <v>0</v>
      </c>
      <c r="P7" s="99">
        <f t="shared" ca="1" si="4"/>
        <v>0</v>
      </c>
      <c r="Q7" s="99">
        <f t="shared" ca="1" si="4"/>
        <v>0</v>
      </c>
      <c r="R7" s="99">
        <f t="shared" ca="1" si="4"/>
        <v>0</v>
      </c>
      <c r="S7" s="99">
        <f t="shared" ca="1" si="4"/>
        <v>0</v>
      </c>
      <c r="T7" s="99">
        <f t="shared" ca="1" si="4"/>
        <v>0</v>
      </c>
      <c r="V7" t="str">
        <f>A6</f>
        <v>Musterfrau</v>
      </c>
      <c r="W7" t="s">
        <v>77</v>
      </c>
      <c r="X7" t="s">
        <v>78</v>
      </c>
      <c r="Y7" s="73" t="s">
        <v>79</v>
      </c>
      <c r="Z7" s="73" t="s">
        <v>80</v>
      </c>
      <c r="AA7" t="s">
        <v>32</v>
      </c>
      <c r="AB7" t="s">
        <v>81</v>
      </c>
      <c r="AC7" t="s">
        <v>82</v>
      </c>
      <c r="AD7" t="s">
        <v>83</v>
      </c>
      <c r="AE7" t="s">
        <v>84</v>
      </c>
      <c r="AF7" t="s">
        <v>85</v>
      </c>
      <c r="AG7" t="s">
        <v>86</v>
      </c>
      <c r="AH7" t="s">
        <v>87</v>
      </c>
      <c r="AI7" t="s">
        <v>88</v>
      </c>
      <c r="AJ7" t="s">
        <v>89</v>
      </c>
      <c r="AK7" t="s">
        <v>90</v>
      </c>
      <c r="AL7" t="s">
        <v>91</v>
      </c>
      <c r="AM7" t="s">
        <v>92</v>
      </c>
      <c r="AN7" t="s">
        <v>93</v>
      </c>
      <c r="AO7" t="s">
        <v>94</v>
      </c>
    </row>
    <row r="8" spans="1:41" ht="15.75" outlineLevel="1" x14ac:dyDescent="0.25">
      <c r="A8" s="95" t="str">
        <f t="shared" ref="A8:A16" ca="1" si="5">INDIRECT($V7&amp;"!"&amp;W7)</f>
        <v>Principal Investigator</v>
      </c>
      <c r="B8" s="100" t="s">
        <v>95</v>
      </c>
      <c r="C8" s="456"/>
      <c r="D8" s="97">
        <f t="shared" ca="1" si="3"/>
        <v>0</v>
      </c>
      <c r="E8" s="98">
        <f t="shared" ca="1" si="0"/>
        <v>0</v>
      </c>
      <c r="F8" s="99">
        <f t="shared" ref="F8:F15" ca="1" si="6">ROUND(INDIRECT($V8&amp;"!"&amp;AA8)/215*12,2)</f>
        <v>0</v>
      </c>
      <c r="G8" s="99">
        <f t="shared" ref="G8:G15" ca="1" si="7">ROUND(INDIRECT($V8&amp;"!"&amp;AB8)/215*12,2)</f>
        <v>0</v>
      </c>
      <c r="H8" s="99">
        <f t="shared" ref="H8:H15" ca="1" si="8">ROUND(INDIRECT($V8&amp;"!"&amp;AC8)/215*12,2)</f>
        <v>0</v>
      </c>
      <c r="I8" s="99">
        <f t="shared" ref="I8:I15" ca="1" si="9">ROUND(INDIRECT($V8&amp;"!"&amp;AD8)/215*12,2)</f>
        <v>0</v>
      </c>
      <c r="J8" s="99">
        <f t="shared" ref="J8:J15" ca="1" si="10">ROUND(INDIRECT($V8&amp;"!"&amp;AE8)/215*12,2)</f>
        <v>0</v>
      </c>
      <c r="K8" s="99">
        <f t="shared" ref="K8:K15" ca="1" si="11">ROUND(INDIRECT($V8&amp;"!"&amp;AF8)/215*12,2)</f>
        <v>0</v>
      </c>
      <c r="L8" s="99">
        <f t="shared" ref="L8:L15" ca="1" si="12">ROUND(INDIRECT($V8&amp;"!"&amp;AG8)/215*12,2)</f>
        <v>0</v>
      </c>
      <c r="M8" s="99">
        <f t="shared" ref="M8:M15" ca="1" si="13">ROUND(INDIRECT($V8&amp;"!"&amp;AH8)/215*12,2)</f>
        <v>0</v>
      </c>
      <c r="N8" s="99">
        <f t="shared" ref="N8:N15" ca="1" si="14">ROUND(INDIRECT($V8&amp;"!"&amp;AI8)/215*12,2)</f>
        <v>0</v>
      </c>
      <c r="O8" s="99">
        <f t="shared" ref="O8:O15" ca="1" si="15">ROUND(INDIRECT($V8&amp;"!"&amp;AJ8)/215*12,2)</f>
        <v>0</v>
      </c>
      <c r="P8" s="99">
        <f t="shared" ref="P8:P15" ca="1" si="16">ROUND(INDIRECT($V8&amp;"!"&amp;AK8)/215*12,2)</f>
        <v>0</v>
      </c>
      <c r="Q8" s="99">
        <f t="shared" ref="Q8:Q15" ca="1" si="17">ROUND(INDIRECT($V8&amp;"!"&amp;AL8)/215*12,2)</f>
        <v>0</v>
      </c>
      <c r="R8" s="99">
        <f t="shared" ref="R8:R15" ca="1" si="18">ROUND(INDIRECT($V8&amp;"!"&amp;AM8)/215*12,2)</f>
        <v>0</v>
      </c>
      <c r="S8" s="99">
        <f t="shared" ref="S8:S15" ca="1" si="19">ROUND(INDIRECT($V8&amp;"!"&amp;AN8)/215*12,2)</f>
        <v>0</v>
      </c>
      <c r="T8" s="99">
        <f t="shared" ref="T8:T15" ca="1" si="20">ROUND(INDIRECT($V8&amp;"!"&amp;AO8)/215*12,2)</f>
        <v>0</v>
      </c>
      <c r="V8" t="str">
        <f t="shared" ref="V8:V14" si="21">V7</f>
        <v>Musterfrau</v>
      </c>
      <c r="W8" t="s">
        <v>77</v>
      </c>
      <c r="Y8" s="73" t="s">
        <v>96</v>
      </c>
      <c r="Z8" s="73" t="s">
        <v>97</v>
      </c>
      <c r="AA8" t="s">
        <v>98</v>
      </c>
      <c r="AB8" t="s">
        <v>99</v>
      </c>
      <c r="AC8" t="s">
        <v>100</v>
      </c>
      <c r="AD8" t="s">
        <v>101</v>
      </c>
      <c r="AE8" t="s">
        <v>102</v>
      </c>
      <c r="AF8" t="s">
        <v>103</v>
      </c>
      <c r="AG8" t="s">
        <v>104</v>
      </c>
      <c r="AH8" t="s">
        <v>105</v>
      </c>
      <c r="AI8" t="s">
        <v>106</v>
      </c>
      <c r="AJ8" t="s">
        <v>107</v>
      </c>
      <c r="AK8" t="s">
        <v>108</v>
      </c>
      <c r="AL8" t="s">
        <v>109</v>
      </c>
      <c r="AM8" t="s">
        <v>110</v>
      </c>
      <c r="AN8" t="s">
        <v>111</v>
      </c>
      <c r="AO8" t="s">
        <v>112</v>
      </c>
    </row>
    <row r="9" spans="1:41" ht="15.75" outlineLevel="1" x14ac:dyDescent="0.25">
      <c r="A9" s="95" t="str">
        <f t="shared" ca="1" si="5"/>
        <v>Principal Investigator</v>
      </c>
      <c r="B9" s="101" t="s">
        <v>29</v>
      </c>
      <c r="C9" s="455">
        <f ca="1">INDIRECT($V9&amp;"!"&amp;X9)</f>
        <v>154403.62000000005</v>
      </c>
      <c r="D9" s="97">
        <f t="shared" ca="1" si="3"/>
        <v>142896.57999999999</v>
      </c>
      <c r="E9" s="98">
        <f t="shared" ca="1" si="0"/>
        <v>22.189999999999998</v>
      </c>
      <c r="F9" s="99">
        <f t="shared" ca="1" si="6"/>
        <v>7.3</v>
      </c>
      <c r="G9" s="99">
        <f t="shared" ca="1" si="7"/>
        <v>6.49</v>
      </c>
      <c r="H9" s="99">
        <f t="shared" ca="1" si="8"/>
        <v>0</v>
      </c>
      <c r="I9" s="99">
        <f t="shared" ca="1" si="9"/>
        <v>4.38</v>
      </c>
      <c r="J9" s="99">
        <f t="shared" ca="1" si="10"/>
        <v>4.0199999999999996</v>
      </c>
      <c r="K9" s="99">
        <f t="shared" ca="1" si="11"/>
        <v>0</v>
      </c>
      <c r="L9" s="99">
        <f t="shared" ca="1" si="12"/>
        <v>0</v>
      </c>
      <c r="M9" s="99">
        <f t="shared" ca="1" si="13"/>
        <v>0</v>
      </c>
      <c r="N9" s="99">
        <f t="shared" ca="1" si="14"/>
        <v>0</v>
      </c>
      <c r="O9" s="99">
        <f t="shared" ca="1" si="15"/>
        <v>0</v>
      </c>
      <c r="P9" s="99">
        <f t="shared" ca="1" si="16"/>
        <v>0</v>
      </c>
      <c r="Q9" s="99">
        <f t="shared" ca="1" si="17"/>
        <v>0</v>
      </c>
      <c r="R9" s="99">
        <f t="shared" ca="1" si="18"/>
        <v>0</v>
      </c>
      <c r="S9" s="99">
        <f t="shared" ca="1" si="19"/>
        <v>0</v>
      </c>
      <c r="T9" s="99">
        <f t="shared" ca="1" si="20"/>
        <v>0</v>
      </c>
      <c r="V9" t="str">
        <f t="shared" si="21"/>
        <v>Musterfrau</v>
      </c>
      <c r="W9" t="s">
        <v>77</v>
      </c>
      <c r="X9" t="s">
        <v>113</v>
      </c>
      <c r="Y9" s="73" t="s">
        <v>114</v>
      </c>
      <c r="Z9" s="73" t="s">
        <v>115</v>
      </c>
      <c r="AA9" t="s">
        <v>116</v>
      </c>
      <c r="AB9" t="s">
        <v>117</v>
      </c>
      <c r="AC9" t="s">
        <v>118</v>
      </c>
      <c r="AD9" t="s">
        <v>119</v>
      </c>
      <c r="AE9" t="s">
        <v>120</v>
      </c>
      <c r="AF9" t="s">
        <v>121</v>
      </c>
      <c r="AG9" t="s">
        <v>122</v>
      </c>
      <c r="AH9" t="s">
        <v>123</v>
      </c>
      <c r="AI9" t="s">
        <v>124</v>
      </c>
      <c r="AJ9" t="s">
        <v>125</v>
      </c>
      <c r="AK9" t="s">
        <v>126</v>
      </c>
      <c r="AL9" t="s">
        <v>127</v>
      </c>
      <c r="AM9" t="s">
        <v>128</v>
      </c>
      <c r="AN9" t="s">
        <v>129</v>
      </c>
      <c r="AO9" t="s">
        <v>130</v>
      </c>
    </row>
    <row r="10" spans="1:41" ht="15.75" outlineLevel="1" x14ac:dyDescent="0.25">
      <c r="A10" s="95" t="str">
        <f t="shared" ca="1" si="5"/>
        <v>Principal Investigator</v>
      </c>
      <c r="B10" s="102" t="s">
        <v>131</v>
      </c>
      <c r="C10" s="456"/>
      <c r="D10" s="97">
        <f t="shared" ca="1" si="3"/>
        <v>0</v>
      </c>
      <c r="E10" s="98">
        <f t="shared" ca="1" si="0"/>
        <v>0</v>
      </c>
      <c r="F10" s="99">
        <f t="shared" ca="1" si="6"/>
        <v>0</v>
      </c>
      <c r="G10" s="99">
        <f t="shared" ca="1" si="7"/>
        <v>0</v>
      </c>
      <c r="H10" s="99">
        <f t="shared" ca="1" si="8"/>
        <v>0</v>
      </c>
      <c r="I10" s="99">
        <f t="shared" ca="1" si="9"/>
        <v>0</v>
      </c>
      <c r="J10" s="99">
        <f t="shared" ca="1" si="10"/>
        <v>0</v>
      </c>
      <c r="K10" s="99">
        <f t="shared" ca="1" si="11"/>
        <v>0</v>
      </c>
      <c r="L10" s="99">
        <f t="shared" ca="1" si="12"/>
        <v>0</v>
      </c>
      <c r="M10" s="99">
        <f t="shared" ca="1" si="13"/>
        <v>0</v>
      </c>
      <c r="N10" s="99">
        <f t="shared" ca="1" si="14"/>
        <v>0</v>
      </c>
      <c r="O10" s="99">
        <f t="shared" ca="1" si="15"/>
        <v>0</v>
      </c>
      <c r="P10" s="99">
        <f t="shared" ca="1" si="16"/>
        <v>0</v>
      </c>
      <c r="Q10" s="99">
        <f t="shared" ca="1" si="17"/>
        <v>0</v>
      </c>
      <c r="R10" s="99">
        <f t="shared" ca="1" si="18"/>
        <v>0</v>
      </c>
      <c r="S10" s="99">
        <f t="shared" ca="1" si="19"/>
        <v>0</v>
      </c>
      <c r="T10" s="99">
        <f t="shared" ca="1" si="20"/>
        <v>0</v>
      </c>
      <c r="V10" t="str">
        <f t="shared" si="21"/>
        <v>Musterfrau</v>
      </c>
      <c r="W10" t="s">
        <v>77</v>
      </c>
      <c r="Y10" s="73" t="s">
        <v>132</v>
      </c>
      <c r="Z10" s="73" t="s">
        <v>133</v>
      </c>
      <c r="AA10" t="s">
        <v>134</v>
      </c>
      <c r="AB10" t="s">
        <v>135</v>
      </c>
      <c r="AC10" t="s">
        <v>136</v>
      </c>
      <c r="AD10" t="s">
        <v>137</v>
      </c>
      <c r="AE10" t="s">
        <v>138</v>
      </c>
      <c r="AF10" t="s">
        <v>139</v>
      </c>
      <c r="AG10" t="s">
        <v>140</v>
      </c>
      <c r="AH10" t="s">
        <v>141</v>
      </c>
      <c r="AI10" t="s">
        <v>142</v>
      </c>
      <c r="AJ10" t="s">
        <v>143</v>
      </c>
      <c r="AK10" t="s">
        <v>144</v>
      </c>
      <c r="AL10" t="s">
        <v>145</v>
      </c>
      <c r="AM10" t="s">
        <v>146</v>
      </c>
      <c r="AN10" t="s">
        <v>147</v>
      </c>
      <c r="AO10" t="s">
        <v>148</v>
      </c>
    </row>
    <row r="11" spans="1:41" ht="15.75" outlineLevel="1" x14ac:dyDescent="0.25">
      <c r="A11" s="95" t="str">
        <f t="shared" ca="1" si="5"/>
        <v>Principal Investigator</v>
      </c>
      <c r="B11" s="103" t="s">
        <v>30</v>
      </c>
      <c r="C11" s="455">
        <f ca="1">INDIRECT($V11&amp;"!"&amp;X11)</f>
        <v>0</v>
      </c>
      <c r="D11" s="97">
        <f t="shared" ca="1" si="3"/>
        <v>0</v>
      </c>
      <c r="E11" s="98">
        <f t="shared" ca="1" si="0"/>
        <v>0</v>
      </c>
      <c r="F11" s="99">
        <f t="shared" ca="1" si="6"/>
        <v>0</v>
      </c>
      <c r="G11" s="99">
        <f t="shared" ca="1" si="7"/>
        <v>0</v>
      </c>
      <c r="H11" s="99">
        <f t="shared" ca="1" si="8"/>
        <v>0</v>
      </c>
      <c r="I11" s="99">
        <f t="shared" ca="1" si="9"/>
        <v>0</v>
      </c>
      <c r="J11" s="99">
        <f t="shared" ca="1" si="10"/>
        <v>0</v>
      </c>
      <c r="K11" s="99">
        <f t="shared" ca="1" si="11"/>
        <v>0</v>
      </c>
      <c r="L11" s="99">
        <f t="shared" ca="1" si="12"/>
        <v>0</v>
      </c>
      <c r="M11" s="99">
        <f t="shared" ca="1" si="13"/>
        <v>0</v>
      </c>
      <c r="N11" s="99">
        <f t="shared" ca="1" si="14"/>
        <v>0</v>
      </c>
      <c r="O11" s="99">
        <f t="shared" ca="1" si="15"/>
        <v>0</v>
      </c>
      <c r="P11" s="99">
        <f t="shared" ca="1" si="16"/>
        <v>0</v>
      </c>
      <c r="Q11" s="99">
        <f t="shared" ca="1" si="17"/>
        <v>0</v>
      </c>
      <c r="R11" s="99">
        <f t="shared" ca="1" si="18"/>
        <v>0</v>
      </c>
      <c r="S11" s="99">
        <f t="shared" ca="1" si="19"/>
        <v>0</v>
      </c>
      <c r="T11" s="99">
        <f t="shared" ca="1" si="20"/>
        <v>0</v>
      </c>
      <c r="V11" t="str">
        <f t="shared" si="21"/>
        <v>Musterfrau</v>
      </c>
      <c r="W11" t="s">
        <v>77</v>
      </c>
      <c r="X11" t="s">
        <v>149</v>
      </c>
      <c r="Y11" s="73" t="s">
        <v>150</v>
      </c>
      <c r="Z11" s="73" t="s">
        <v>151</v>
      </c>
      <c r="AA11" t="s">
        <v>152</v>
      </c>
      <c r="AB11" t="s">
        <v>153</v>
      </c>
      <c r="AC11" t="s">
        <v>154</v>
      </c>
      <c r="AD11" t="s">
        <v>155</v>
      </c>
      <c r="AE11" t="s">
        <v>156</v>
      </c>
      <c r="AF11" t="s">
        <v>157</v>
      </c>
      <c r="AG11" t="s">
        <v>158</v>
      </c>
      <c r="AH11" t="s">
        <v>159</v>
      </c>
      <c r="AI11" t="s">
        <v>160</v>
      </c>
      <c r="AJ11" t="s">
        <v>161</v>
      </c>
      <c r="AK11" t="s">
        <v>162</v>
      </c>
      <c r="AL11" t="s">
        <v>163</v>
      </c>
      <c r="AM11" t="s">
        <v>164</v>
      </c>
      <c r="AN11" t="s">
        <v>165</v>
      </c>
      <c r="AO11" t="s">
        <v>166</v>
      </c>
    </row>
    <row r="12" spans="1:41" ht="15.75" outlineLevel="1" x14ac:dyDescent="0.25">
      <c r="A12" s="95" t="str">
        <f t="shared" ca="1" si="5"/>
        <v>Principal Investigator</v>
      </c>
      <c r="B12" s="104" t="s">
        <v>167</v>
      </c>
      <c r="C12" s="456"/>
      <c r="D12" s="97">
        <f t="shared" ca="1" si="3"/>
        <v>0</v>
      </c>
      <c r="E12" s="98">
        <f t="shared" ca="1" si="0"/>
        <v>0</v>
      </c>
      <c r="F12" s="99">
        <f t="shared" ca="1" si="6"/>
        <v>0</v>
      </c>
      <c r="G12" s="99">
        <f t="shared" ca="1" si="7"/>
        <v>0</v>
      </c>
      <c r="H12" s="99">
        <f t="shared" ca="1" si="8"/>
        <v>0</v>
      </c>
      <c r="I12" s="99">
        <f t="shared" ca="1" si="9"/>
        <v>0</v>
      </c>
      <c r="J12" s="99">
        <f t="shared" ca="1" si="10"/>
        <v>0</v>
      </c>
      <c r="K12" s="99">
        <f t="shared" ca="1" si="11"/>
        <v>0</v>
      </c>
      <c r="L12" s="99">
        <f t="shared" ca="1" si="12"/>
        <v>0</v>
      </c>
      <c r="M12" s="99">
        <f t="shared" ca="1" si="13"/>
        <v>0</v>
      </c>
      <c r="N12" s="99">
        <f t="shared" ca="1" si="14"/>
        <v>0</v>
      </c>
      <c r="O12" s="99">
        <f t="shared" ca="1" si="15"/>
        <v>0</v>
      </c>
      <c r="P12" s="99">
        <f t="shared" ca="1" si="16"/>
        <v>0</v>
      </c>
      <c r="Q12" s="99">
        <f t="shared" ca="1" si="17"/>
        <v>0</v>
      </c>
      <c r="R12" s="99">
        <f t="shared" ca="1" si="18"/>
        <v>0</v>
      </c>
      <c r="S12" s="99">
        <f t="shared" ca="1" si="19"/>
        <v>0</v>
      </c>
      <c r="T12" s="99">
        <f t="shared" ca="1" si="20"/>
        <v>0</v>
      </c>
      <c r="V12" t="str">
        <f t="shared" si="21"/>
        <v>Musterfrau</v>
      </c>
      <c r="W12" t="s">
        <v>77</v>
      </c>
      <c r="Y12" s="73" t="s">
        <v>168</v>
      </c>
      <c r="Z12" s="73" t="s">
        <v>169</v>
      </c>
      <c r="AA12" t="s">
        <v>170</v>
      </c>
      <c r="AB12" t="s">
        <v>171</v>
      </c>
      <c r="AC12" t="s">
        <v>172</v>
      </c>
      <c r="AD12" t="s">
        <v>173</v>
      </c>
      <c r="AE12" t="s">
        <v>174</v>
      </c>
      <c r="AF12" t="s">
        <v>175</v>
      </c>
      <c r="AG12" t="s">
        <v>176</v>
      </c>
      <c r="AH12" t="s">
        <v>177</v>
      </c>
      <c r="AI12" t="s">
        <v>178</v>
      </c>
      <c r="AJ12" t="s">
        <v>179</v>
      </c>
      <c r="AK12" t="s">
        <v>180</v>
      </c>
      <c r="AL12" t="s">
        <v>181</v>
      </c>
      <c r="AM12" t="s">
        <v>182</v>
      </c>
      <c r="AN12" t="s">
        <v>183</v>
      </c>
      <c r="AO12" t="s">
        <v>184</v>
      </c>
    </row>
    <row r="13" spans="1:41" ht="15.75" outlineLevel="1" x14ac:dyDescent="0.25">
      <c r="A13" s="95" t="str">
        <f t="shared" ca="1" si="5"/>
        <v>Principal Investigator</v>
      </c>
      <c r="B13" s="105" t="s">
        <v>31</v>
      </c>
      <c r="C13" s="455">
        <f ca="1">INDIRECT($V13&amp;"!"&amp;X13)</f>
        <v>0</v>
      </c>
      <c r="D13" s="97">
        <f t="shared" ca="1" si="3"/>
        <v>0</v>
      </c>
      <c r="E13" s="98">
        <f t="shared" ca="1" si="0"/>
        <v>0</v>
      </c>
      <c r="F13" s="99">
        <f t="shared" ca="1" si="6"/>
        <v>0</v>
      </c>
      <c r="G13" s="99">
        <f t="shared" ca="1" si="7"/>
        <v>0</v>
      </c>
      <c r="H13" s="99">
        <f t="shared" ca="1" si="8"/>
        <v>0</v>
      </c>
      <c r="I13" s="99">
        <f t="shared" ca="1" si="9"/>
        <v>0</v>
      </c>
      <c r="J13" s="99">
        <f t="shared" ca="1" si="10"/>
        <v>0</v>
      </c>
      <c r="K13" s="99">
        <f t="shared" ca="1" si="11"/>
        <v>0</v>
      </c>
      <c r="L13" s="99">
        <f t="shared" ca="1" si="12"/>
        <v>0</v>
      </c>
      <c r="M13" s="99">
        <f t="shared" ca="1" si="13"/>
        <v>0</v>
      </c>
      <c r="N13" s="99">
        <f t="shared" ca="1" si="14"/>
        <v>0</v>
      </c>
      <c r="O13" s="99">
        <f t="shared" ca="1" si="15"/>
        <v>0</v>
      </c>
      <c r="P13" s="99">
        <f t="shared" ca="1" si="16"/>
        <v>0</v>
      </c>
      <c r="Q13" s="99">
        <f t="shared" ca="1" si="17"/>
        <v>0</v>
      </c>
      <c r="R13" s="99">
        <f t="shared" ca="1" si="18"/>
        <v>0</v>
      </c>
      <c r="S13" s="99">
        <f t="shared" ca="1" si="19"/>
        <v>0</v>
      </c>
      <c r="T13" s="99">
        <f t="shared" ca="1" si="20"/>
        <v>0</v>
      </c>
      <c r="V13" t="str">
        <f t="shared" si="21"/>
        <v>Musterfrau</v>
      </c>
      <c r="W13" t="s">
        <v>77</v>
      </c>
      <c r="X13" t="s">
        <v>185</v>
      </c>
      <c r="Y13" s="73" t="s">
        <v>186</v>
      </c>
      <c r="Z13" s="73" t="s">
        <v>187</v>
      </c>
      <c r="AA13" t="s">
        <v>188</v>
      </c>
      <c r="AB13" t="s">
        <v>189</v>
      </c>
      <c r="AC13" t="s">
        <v>190</v>
      </c>
      <c r="AD13" t="s">
        <v>191</v>
      </c>
      <c r="AE13" t="s">
        <v>192</v>
      </c>
      <c r="AF13" t="s">
        <v>193</v>
      </c>
      <c r="AG13" t="s">
        <v>194</v>
      </c>
      <c r="AH13" t="s">
        <v>195</v>
      </c>
      <c r="AI13" t="s">
        <v>196</v>
      </c>
      <c r="AJ13" t="s">
        <v>197</v>
      </c>
      <c r="AK13" t="s">
        <v>198</v>
      </c>
      <c r="AL13" t="s">
        <v>199</v>
      </c>
      <c r="AM13" t="s">
        <v>200</v>
      </c>
      <c r="AN13" t="s">
        <v>201</v>
      </c>
      <c r="AO13" t="s">
        <v>202</v>
      </c>
    </row>
    <row r="14" spans="1:41" ht="15.75" outlineLevel="1" x14ac:dyDescent="0.25">
      <c r="A14" s="95" t="str">
        <f t="shared" ca="1" si="5"/>
        <v>Principal Investigator</v>
      </c>
      <c r="B14" s="105" t="s">
        <v>203</v>
      </c>
      <c r="C14" s="456"/>
      <c r="D14" s="97">
        <f t="shared" ca="1" si="3"/>
        <v>0</v>
      </c>
      <c r="E14" s="98">
        <f t="shared" ca="1" si="0"/>
        <v>0</v>
      </c>
      <c r="F14" s="99">
        <f t="shared" ca="1" si="6"/>
        <v>0</v>
      </c>
      <c r="G14" s="99">
        <f t="shared" ca="1" si="7"/>
        <v>0</v>
      </c>
      <c r="H14" s="99">
        <f t="shared" ca="1" si="8"/>
        <v>0</v>
      </c>
      <c r="I14" s="99">
        <f t="shared" ca="1" si="9"/>
        <v>0</v>
      </c>
      <c r="J14" s="99">
        <f t="shared" ca="1" si="10"/>
        <v>0</v>
      </c>
      <c r="K14" s="99">
        <f t="shared" ca="1" si="11"/>
        <v>0</v>
      </c>
      <c r="L14" s="99">
        <f t="shared" ca="1" si="12"/>
        <v>0</v>
      </c>
      <c r="M14" s="99">
        <f t="shared" ca="1" si="13"/>
        <v>0</v>
      </c>
      <c r="N14" s="99">
        <f t="shared" ca="1" si="14"/>
        <v>0</v>
      </c>
      <c r="O14" s="99">
        <f t="shared" ca="1" si="15"/>
        <v>0</v>
      </c>
      <c r="P14" s="99">
        <f t="shared" ca="1" si="16"/>
        <v>0</v>
      </c>
      <c r="Q14" s="99">
        <f t="shared" ca="1" si="17"/>
        <v>0</v>
      </c>
      <c r="R14" s="99">
        <f t="shared" ca="1" si="18"/>
        <v>0</v>
      </c>
      <c r="S14" s="99">
        <f t="shared" ca="1" si="19"/>
        <v>0</v>
      </c>
      <c r="T14" s="99">
        <f t="shared" ca="1" si="20"/>
        <v>0</v>
      </c>
      <c r="V14" t="str">
        <f t="shared" si="21"/>
        <v>Musterfrau</v>
      </c>
      <c r="W14" t="s">
        <v>77</v>
      </c>
      <c r="Y14" s="73" t="s">
        <v>204</v>
      </c>
      <c r="Z14" s="73" t="s">
        <v>205</v>
      </c>
      <c r="AA14" t="s">
        <v>206</v>
      </c>
      <c r="AB14" t="s">
        <v>207</v>
      </c>
      <c r="AC14" t="s">
        <v>208</v>
      </c>
      <c r="AD14" t="s">
        <v>209</v>
      </c>
      <c r="AE14" t="s">
        <v>210</v>
      </c>
      <c r="AF14" t="s">
        <v>211</v>
      </c>
      <c r="AG14" t="s">
        <v>212</v>
      </c>
      <c r="AH14" t="s">
        <v>213</v>
      </c>
      <c r="AI14" t="s">
        <v>214</v>
      </c>
      <c r="AJ14" t="s">
        <v>215</v>
      </c>
      <c r="AK14" t="s">
        <v>216</v>
      </c>
      <c r="AL14" t="s">
        <v>217</v>
      </c>
      <c r="AM14" t="s">
        <v>218</v>
      </c>
      <c r="AN14" t="s">
        <v>219</v>
      </c>
      <c r="AO14" t="s">
        <v>220</v>
      </c>
    </row>
    <row r="15" spans="1:41" ht="15.75" outlineLevel="1" x14ac:dyDescent="0.25">
      <c r="A15" s="95" t="str">
        <f t="shared" ca="1" si="5"/>
        <v>Principal Investigator</v>
      </c>
      <c r="B15" s="106" t="s">
        <v>32</v>
      </c>
      <c r="C15" s="107">
        <f ca="1">INDIRECT($V15&amp;"!"&amp;X15)</f>
        <v>0</v>
      </c>
      <c r="D15" s="97">
        <f t="shared" ca="1" si="3"/>
        <v>0</v>
      </c>
      <c r="E15" s="98">
        <f t="shared" ca="1" si="0"/>
        <v>0</v>
      </c>
      <c r="F15" s="99">
        <f t="shared" ca="1" si="6"/>
        <v>0</v>
      </c>
      <c r="G15" s="99">
        <f t="shared" ca="1" si="7"/>
        <v>0</v>
      </c>
      <c r="H15" s="99">
        <f t="shared" ca="1" si="8"/>
        <v>0</v>
      </c>
      <c r="I15" s="99">
        <f t="shared" ca="1" si="9"/>
        <v>0</v>
      </c>
      <c r="J15" s="99">
        <f t="shared" ca="1" si="10"/>
        <v>0</v>
      </c>
      <c r="K15" s="99">
        <f t="shared" ca="1" si="11"/>
        <v>0</v>
      </c>
      <c r="L15" s="99">
        <f t="shared" ca="1" si="12"/>
        <v>0</v>
      </c>
      <c r="M15" s="99">
        <f t="shared" ca="1" si="13"/>
        <v>0</v>
      </c>
      <c r="N15" s="99">
        <f t="shared" ca="1" si="14"/>
        <v>0</v>
      </c>
      <c r="O15" s="99">
        <f t="shared" ca="1" si="15"/>
        <v>0</v>
      </c>
      <c r="P15" s="99">
        <f t="shared" ca="1" si="16"/>
        <v>0</v>
      </c>
      <c r="Q15" s="99">
        <f t="shared" ca="1" si="17"/>
        <v>0</v>
      </c>
      <c r="R15" s="99">
        <f t="shared" ca="1" si="18"/>
        <v>0</v>
      </c>
      <c r="S15" s="99">
        <f t="shared" ca="1" si="19"/>
        <v>0</v>
      </c>
      <c r="T15" s="99">
        <f t="shared" ca="1" si="20"/>
        <v>0</v>
      </c>
      <c r="V15" t="str">
        <f>V14</f>
        <v>Musterfrau</v>
      </c>
      <c r="W15" t="s">
        <v>77</v>
      </c>
      <c r="X15" t="s">
        <v>221</v>
      </c>
      <c r="Y15" s="73" t="s">
        <v>222</v>
      </c>
      <c r="Z15" s="73" t="s">
        <v>223</v>
      </c>
      <c r="AA15" t="s">
        <v>224</v>
      </c>
      <c r="AB15" t="s">
        <v>225</v>
      </c>
      <c r="AC15" t="s">
        <v>226</v>
      </c>
      <c r="AD15" t="s">
        <v>227</v>
      </c>
      <c r="AE15" t="s">
        <v>228</v>
      </c>
      <c r="AF15" t="s">
        <v>229</v>
      </c>
      <c r="AG15" t="s">
        <v>230</v>
      </c>
      <c r="AH15" t="s">
        <v>231</v>
      </c>
      <c r="AI15" t="s">
        <v>232</v>
      </c>
      <c r="AJ15" t="s">
        <v>233</v>
      </c>
      <c r="AK15" t="s">
        <v>234</v>
      </c>
      <c r="AL15" t="s">
        <v>235</v>
      </c>
      <c r="AM15" t="s">
        <v>236</v>
      </c>
      <c r="AN15" t="s">
        <v>237</v>
      </c>
      <c r="AO15" t="s">
        <v>238</v>
      </c>
    </row>
    <row r="16" spans="1:41" s="108" customFormat="1" ht="15.75" outlineLevel="1" x14ac:dyDescent="0.25">
      <c r="A16" s="95" t="str">
        <f t="shared" ca="1" si="5"/>
        <v>Principal Investigator</v>
      </c>
      <c r="B16" s="109" t="s">
        <v>56</v>
      </c>
      <c r="C16" s="110">
        <f ca="1">SUM(C7:C15)</f>
        <v>185238.04000000004</v>
      </c>
      <c r="D16" s="111">
        <f ca="1">SUM(D7:D15)</f>
        <v>167628.78</v>
      </c>
      <c r="E16" s="112">
        <f ca="1">SUM(E7:E15)</f>
        <v>26.229999999999997</v>
      </c>
      <c r="F16" s="112">
        <f t="shared" ref="F16:T16" ca="1" si="22">SUM(F7:F15)</f>
        <v>10.55</v>
      </c>
      <c r="G16" s="112">
        <f t="shared" ca="1" si="22"/>
        <v>6.49</v>
      </c>
      <c r="H16" s="112">
        <f t="shared" ca="1" si="22"/>
        <v>0</v>
      </c>
      <c r="I16" s="112">
        <f t="shared" ca="1" si="22"/>
        <v>5.17</v>
      </c>
      <c r="J16" s="112">
        <f t="shared" ca="1" si="22"/>
        <v>4.0199999999999996</v>
      </c>
      <c r="K16" s="112">
        <f t="shared" ca="1" si="22"/>
        <v>0</v>
      </c>
      <c r="L16" s="112">
        <f t="shared" ca="1" si="22"/>
        <v>0</v>
      </c>
      <c r="M16" s="112">
        <f t="shared" ca="1" si="22"/>
        <v>0</v>
      </c>
      <c r="N16" s="112">
        <f t="shared" ca="1" si="22"/>
        <v>0</v>
      </c>
      <c r="O16" s="112">
        <f t="shared" ca="1" si="22"/>
        <v>0</v>
      </c>
      <c r="P16" s="112">
        <f t="shared" ca="1" si="22"/>
        <v>0</v>
      </c>
      <c r="Q16" s="112">
        <f t="shared" ca="1" si="22"/>
        <v>0</v>
      </c>
      <c r="R16" s="112">
        <f t="shared" ca="1" si="22"/>
        <v>0</v>
      </c>
      <c r="S16" s="112">
        <f t="shared" ca="1" si="22"/>
        <v>0</v>
      </c>
      <c r="T16" s="112">
        <f t="shared" ca="1" si="22"/>
        <v>0</v>
      </c>
      <c r="Y16" s="113"/>
      <c r="Z16" s="113"/>
    </row>
    <row r="17" spans="1:41" ht="15.75" x14ac:dyDescent="0.25">
      <c r="A17" s="90" t="s">
        <v>467</v>
      </c>
      <c r="B17" s="93"/>
      <c r="C17" s="114"/>
      <c r="D17" s="93"/>
      <c r="E17" s="115"/>
      <c r="F17" s="93"/>
      <c r="G17" s="93"/>
      <c r="H17" s="93"/>
      <c r="I17" s="93"/>
      <c r="J17" s="93"/>
      <c r="K17" s="93"/>
      <c r="L17" s="93"/>
      <c r="M17" s="93"/>
      <c r="N17" s="93"/>
      <c r="O17" s="93"/>
      <c r="P17" s="93"/>
      <c r="Q17" s="93"/>
      <c r="R17" s="93"/>
      <c r="S17" s="93"/>
      <c r="T17" s="93"/>
    </row>
    <row r="18" spans="1:41" ht="15.75" outlineLevel="1" x14ac:dyDescent="0.25">
      <c r="A18" s="95" t="str">
        <f ca="1">INDIRECT($V18&amp;"!"&amp;W18)</f>
        <v>Post Doctorate</v>
      </c>
      <c r="B18" s="96" t="s">
        <v>28</v>
      </c>
      <c r="C18" s="455">
        <f ca="1">INDIRECT($V18&amp;"!"&amp;X18)</f>
        <v>38685.464999999997</v>
      </c>
      <c r="D18" s="97">
        <f t="shared" ref="D18:D26" ca="1" si="23">INDIRECT($V18&amp;"!"&amp;Y18)</f>
        <v>35790.58</v>
      </c>
      <c r="E18" s="98">
        <f t="shared" ref="E18:E26" ca="1" si="24">SUM(F18:T18)</f>
        <v>5.25</v>
      </c>
      <c r="F18" s="99">
        <f ca="1">ROUND(INDIRECT($V18&amp;"!"&amp;AA18)/215*12,2)</f>
        <v>0</v>
      </c>
      <c r="G18" s="99">
        <f t="shared" ref="G18:G26" ca="1" si="25">ROUND(INDIRECT($V18&amp;"!"&amp;AB18)/215*12,2)</f>
        <v>2.75</v>
      </c>
      <c r="H18" s="99">
        <f t="shared" ref="H18:H26" ca="1" si="26">ROUND(INDIRECT($V18&amp;"!"&amp;AC18)/215*12,2)</f>
        <v>0</v>
      </c>
      <c r="I18" s="99">
        <f t="shared" ref="I18:I26" ca="1" si="27">ROUND(INDIRECT($V18&amp;"!"&amp;AD18)/215*12,2)</f>
        <v>2.5</v>
      </c>
      <c r="J18" s="99">
        <f t="shared" ref="J18:J26" ca="1" si="28">ROUND(INDIRECT($V18&amp;"!"&amp;AE18)/215*12,2)</f>
        <v>0</v>
      </c>
      <c r="K18" s="99">
        <f t="shared" ref="K18:K26" ca="1" si="29">ROUND(INDIRECT($V18&amp;"!"&amp;AF18)/215*12,2)</f>
        <v>0</v>
      </c>
      <c r="L18" s="99">
        <f t="shared" ref="L18:L26" ca="1" si="30">ROUND(INDIRECT($V18&amp;"!"&amp;AG18)/215*12,2)</f>
        <v>0</v>
      </c>
      <c r="M18" s="99">
        <f t="shared" ref="M18:M26" ca="1" si="31">ROUND(INDIRECT($V18&amp;"!"&amp;AH18)/215*12,2)</f>
        <v>0</v>
      </c>
      <c r="N18" s="99">
        <f t="shared" ref="N18:N26" ca="1" si="32">ROUND(INDIRECT($V18&amp;"!"&amp;AI18)/215*12,2)</f>
        <v>0</v>
      </c>
      <c r="O18" s="99">
        <f t="shared" ref="O18:O26" ca="1" si="33">ROUND(INDIRECT($V18&amp;"!"&amp;AJ18)/215*12,2)</f>
        <v>0</v>
      </c>
      <c r="P18" s="99">
        <f t="shared" ref="P18:P26" ca="1" si="34">ROUND(INDIRECT($V18&amp;"!"&amp;AK18)/215*12,2)</f>
        <v>0</v>
      </c>
      <c r="Q18" s="99">
        <f t="shared" ref="Q18:Q26" ca="1" si="35">ROUND(INDIRECT($V18&amp;"!"&amp;AL18)/215*12,2)</f>
        <v>0</v>
      </c>
      <c r="R18" s="99">
        <f t="shared" ref="R18:R26" ca="1" si="36">ROUND(INDIRECT($V18&amp;"!"&amp;AM18)/215*12,2)</f>
        <v>0</v>
      </c>
      <c r="S18" s="99">
        <f t="shared" ref="S18:S26" ca="1" si="37">ROUND(INDIRECT($V18&amp;"!"&amp;AN18)/215*12,2)</f>
        <v>0</v>
      </c>
      <c r="T18" s="99">
        <f t="shared" ref="T18:T26" ca="1" si="38">ROUND(INDIRECT($V18&amp;"!"&amp;AO18)/215*12,2)</f>
        <v>0</v>
      </c>
      <c r="V18" t="str">
        <f>A17</f>
        <v>Mustermann</v>
      </c>
      <c r="W18" t="s">
        <v>77</v>
      </c>
      <c r="X18" t="s">
        <v>78</v>
      </c>
      <c r="Y18" s="73" t="s">
        <v>79</v>
      </c>
      <c r="Z18" s="73" t="s">
        <v>80</v>
      </c>
      <c r="AA18" t="s">
        <v>32</v>
      </c>
      <c r="AB18" t="s">
        <v>81</v>
      </c>
      <c r="AC18" t="s">
        <v>82</v>
      </c>
      <c r="AD18" t="s">
        <v>83</v>
      </c>
      <c r="AE18" t="s">
        <v>84</v>
      </c>
      <c r="AF18" t="s">
        <v>85</v>
      </c>
      <c r="AG18" t="s">
        <v>86</v>
      </c>
      <c r="AH18" t="s">
        <v>87</v>
      </c>
      <c r="AI18" t="s">
        <v>88</v>
      </c>
      <c r="AJ18" t="s">
        <v>89</v>
      </c>
      <c r="AK18" t="s">
        <v>90</v>
      </c>
      <c r="AL18" t="s">
        <v>91</v>
      </c>
      <c r="AM18" t="s">
        <v>92</v>
      </c>
      <c r="AN18" t="s">
        <v>93</v>
      </c>
      <c r="AO18" t="s">
        <v>94</v>
      </c>
    </row>
    <row r="19" spans="1:41" ht="15.75" outlineLevel="1" x14ac:dyDescent="0.25">
      <c r="A19" s="95" t="str">
        <f t="shared" ref="A19:A27" ca="1" si="39">INDIRECT($V18&amp;"!"&amp;W18)</f>
        <v>Post Doctorate</v>
      </c>
      <c r="B19" s="100" t="s">
        <v>95</v>
      </c>
      <c r="C19" s="456"/>
      <c r="D19" s="97">
        <f t="shared" ca="1" si="23"/>
        <v>0</v>
      </c>
      <c r="E19" s="98">
        <f t="shared" ca="1" si="24"/>
        <v>0</v>
      </c>
      <c r="F19" s="99">
        <f t="shared" ref="F19:F26" ca="1" si="40">ROUND(INDIRECT($V19&amp;"!"&amp;AA19)/215*12,2)</f>
        <v>0</v>
      </c>
      <c r="G19" s="99">
        <f t="shared" ca="1" si="25"/>
        <v>0</v>
      </c>
      <c r="H19" s="99">
        <f t="shared" ca="1" si="26"/>
        <v>0</v>
      </c>
      <c r="I19" s="99">
        <f t="shared" ca="1" si="27"/>
        <v>0</v>
      </c>
      <c r="J19" s="99">
        <f t="shared" ca="1" si="28"/>
        <v>0</v>
      </c>
      <c r="K19" s="99">
        <f t="shared" ca="1" si="29"/>
        <v>0</v>
      </c>
      <c r="L19" s="99">
        <f t="shared" ca="1" si="30"/>
        <v>0</v>
      </c>
      <c r="M19" s="99">
        <f t="shared" ca="1" si="31"/>
        <v>0</v>
      </c>
      <c r="N19" s="99">
        <f t="shared" ca="1" si="32"/>
        <v>0</v>
      </c>
      <c r="O19" s="99">
        <f t="shared" ca="1" si="33"/>
        <v>0</v>
      </c>
      <c r="P19" s="99">
        <f t="shared" ca="1" si="34"/>
        <v>0</v>
      </c>
      <c r="Q19" s="99">
        <f t="shared" ca="1" si="35"/>
        <v>0</v>
      </c>
      <c r="R19" s="99">
        <f t="shared" ca="1" si="36"/>
        <v>0</v>
      </c>
      <c r="S19" s="99">
        <f t="shared" ca="1" si="37"/>
        <v>0</v>
      </c>
      <c r="T19" s="99">
        <f t="shared" ca="1" si="38"/>
        <v>0</v>
      </c>
      <c r="V19" t="str">
        <f t="shared" ref="V19:V26" si="41">V18</f>
        <v>Mustermann</v>
      </c>
      <c r="W19" t="s">
        <v>77</v>
      </c>
      <c r="Y19" s="73" t="s">
        <v>96</v>
      </c>
      <c r="Z19" s="73" t="s">
        <v>97</v>
      </c>
      <c r="AA19" t="s">
        <v>98</v>
      </c>
      <c r="AB19" t="s">
        <v>99</v>
      </c>
      <c r="AC19" t="s">
        <v>100</v>
      </c>
      <c r="AD19" t="s">
        <v>101</v>
      </c>
      <c r="AE19" t="s">
        <v>102</v>
      </c>
      <c r="AF19" t="s">
        <v>103</v>
      </c>
      <c r="AG19" t="s">
        <v>104</v>
      </c>
      <c r="AH19" t="s">
        <v>105</v>
      </c>
      <c r="AI19" t="s">
        <v>106</v>
      </c>
      <c r="AJ19" t="s">
        <v>107</v>
      </c>
      <c r="AK19" t="s">
        <v>108</v>
      </c>
      <c r="AL19" t="s">
        <v>109</v>
      </c>
      <c r="AM19" t="s">
        <v>110</v>
      </c>
      <c r="AN19" t="s">
        <v>111</v>
      </c>
      <c r="AO19" t="s">
        <v>112</v>
      </c>
    </row>
    <row r="20" spans="1:41" ht="15.75" outlineLevel="1" x14ac:dyDescent="0.25">
      <c r="A20" s="95" t="str">
        <f t="shared" ca="1" si="39"/>
        <v>Post Doctorate</v>
      </c>
      <c r="B20" s="101" t="s">
        <v>29</v>
      </c>
      <c r="C20" s="455">
        <f ca="1">INDIRECT($V20&amp;"!"&amp;X20)</f>
        <v>119558.5284</v>
      </c>
      <c r="D20" s="97">
        <f t="shared" ca="1" si="23"/>
        <v>118625.82</v>
      </c>
      <c r="E20" s="98">
        <f t="shared" ca="1" si="24"/>
        <v>17.89</v>
      </c>
      <c r="F20" s="99">
        <f t="shared" ca="1" si="40"/>
        <v>0</v>
      </c>
      <c r="G20" s="99">
        <f t="shared" ca="1" si="25"/>
        <v>6.45</v>
      </c>
      <c r="H20" s="99">
        <f t="shared" ca="1" si="26"/>
        <v>5.56</v>
      </c>
      <c r="I20" s="99">
        <f t="shared" ca="1" si="27"/>
        <v>3.09</v>
      </c>
      <c r="J20" s="99">
        <f t="shared" ca="1" si="28"/>
        <v>2.79</v>
      </c>
      <c r="K20" s="99">
        <f t="shared" ca="1" si="29"/>
        <v>0</v>
      </c>
      <c r="L20" s="99">
        <f t="shared" ca="1" si="30"/>
        <v>0</v>
      </c>
      <c r="M20" s="99">
        <f t="shared" ca="1" si="31"/>
        <v>0</v>
      </c>
      <c r="N20" s="99">
        <f t="shared" ca="1" si="32"/>
        <v>0</v>
      </c>
      <c r="O20" s="99">
        <f t="shared" ca="1" si="33"/>
        <v>0</v>
      </c>
      <c r="P20" s="99">
        <f t="shared" ca="1" si="34"/>
        <v>0</v>
      </c>
      <c r="Q20" s="99">
        <f t="shared" ca="1" si="35"/>
        <v>0</v>
      </c>
      <c r="R20" s="99">
        <f t="shared" ca="1" si="36"/>
        <v>0</v>
      </c>
      <c r="S20" s="99">
        <f t="shared" ca="1" si="37"/>
        <v>0</v>
      </c>
      <c r="T20" s="99">
        <f t="shared" ca="1" si="38"/>
        <v>0</v>
      </c>
      <c r="V20" t="str">
        <f t="shared" si="41"/>
        <v>Mustermann</v>
      </c>
      <c r="W20" t="s">
        <v>77</v>
      </c>
      <c r="X20" t="s">
        <v>113</v>
      </c>
      <c r="Y20" s="73" t="s">
        <v>114</v>
      </c>
      <c r="Z20" s="73" t="s">
        <v>115</v>
      </c>
      <c r="AA20" t="s">
        <v>116</v>
      </c>
      <c r="AB20" t="s">
        <v>117</v>
      </c>
      <c r="AC20" t="s">
        <v>118</v>
      </c>
      <c r="AD20" t="s">
        <v>119</v>
      </c>
      <c r="AE20" t="s">
        <v>120</v>
      </c>
      <c r="AF20" t="s">
        <v>121</v>
      </c>
      <c r="AG20" t="s">
        <v>122</v>
      </c>
      <c r="AH20" t="s">
        <v>123</v>
      </c>
      <c r="AI20" t="s">
        <v>124</v>
      </c>
      <c r="AJ20" t="s">
        <v>125</v>
      </c>
      <c r="AK20" t="s">
        <v>126</v>
      </c>
      <c r="AL20" t="s">
        <v>127</v>
      </c>
      <c r="AM20" t="s">
        <v>128</v>
      </c>
      <c r="AN20" t="s">
        <v>129</v>
      </c>
      <c r="AO20" t="s">
        <v>130</v>
      </c>
    </row>
    <row r="21" spans="1:41" ht="15.75" outlineLevel="1" x14ac:dyDescent="0.25">
      <c r="A21" s="95" t="str">
        <f t="shared" ca="1" si="39"/>
        <v>Post Doctorate</v>
      </c>
      <c r="B21" s="102" t="s">
        <v>131</v>
      </c>
      <c r="C21" s="456"/>
      <c r="D21" s="97">
        <f t="shared" ca="1" si="23"/>
        <v>0</v>
      </c>
      <c r="E21" s="98">
        <f t="shared" ca="1" si="24"/>
        <v>0</v>
      </c>
      <c r="F21" s="99">
        <f t="shared" ca="1" si="40"/>
        <v>0</v>
      </c>
      <c r="G21" s="99">
        <f t="shared" ca="1" si="25"/>
        <v>0</v>
      </c>
      <c r="H21" s="99">
        <f t="shared" ca="1" si="26"/>
        <v>0</v>
      </c>
      <c r="I21" s="99">
        <f t="shared" ca="1" si="27"/>
        <v>0</v>
      </c>
      <c r="J21" s="99">
        <f t="shared" ca="1" si="28"/>
        <v>0</v>
      </c>
      <c r="K21" s="99">
        <f t="shared" ca="1" si="29"/>
        <v>0</v>
      </c>
      <c r="L21" s="99">
        <f t="shared" ca="1" si="30"/>
        <v>0</v>
      </c>
      <c r="M21" s="99">
        <f t="shared" ca="1" si="31"/>
        <v>0</v>
      </c>
      <c r="N21" s="99">
        <f t="shared" ca="1" si="32"/>
        <v>0</v>
      </c>
      <c r="O21" s="99">
        <f t="shared" ca="1" si="33"/>
        <v>0</v>
      </c>
      <c r="P21" s="99">
        <f t="shared" ca="1" si="34"/>
        <v>0</v>
      </c>
      <c r="Q21" s="99">
        <f t="shared" ca="1" si="35"/>
        <v>0</v>
      </c>
      <c r="R21" s="99">
        <f t="shared" ca="1" si="36"/>
        <v>0</v>
      </c>
      <c r="S21" s="99">
        <f t="shared" ca="1" si="37"/>
        <v>0</v>
      </c>
      <c r="T21" s="99">
        <f t="shared" ca="1" si="38"/>
        <v>0</v>
      </c>
      <c r="V21" t="str">
        <f t="shared" si="41"/>
        <v>Mustermann</v>
      </c>
      <c r="W21" t="s">
        <v>77</v>
      </c>
      <c r="Y21" s="73" t="s">
        <v>132</v>
      </c>
      <c r="Z21" s="73" t="s">
        <v>133</v>
      </c>
      <c r="AA21" t="s">
        <v>134</v>
      </c>
      <c r="AB21" t="s">
        <v>135</v>
      </c>
      <c r="AC21" t="s">
        <v>136</v>
      </c>
      <c r="AD21" t="s">
        <v>137</v>
      </c>
      <c r="AE21" t="s">
        <v>138</v>
      </c>
      <c r="AF21" t="s">
        <v>139</v>
      </c>
      <c r="AG21" t="s">
        <v>140</v>
      </c>
      <c r="AH21" t="s">
        <v>141</v>
      </c>
      <c r="AI21" t="s">
        <v>142</v>
      </c>
      <c r="AJ21" t="s">
        <v>143</v>
      </c>
      <c r="AK21" t="s">
        <v>144</v>
      </c>
      <c r="AL21" t="s">
        <v>145</v>
      </c>
      <c r="AM21" t="s">
        <v>146</v>
      </c>
      <c r="AN21" t="s">
        <v>147</v>
      </c>
      <c r="AO21" t="s">
        <v>148</v>
      </c>
    </row>
    <row r="22" spans="1:41" ht="15.75" outlineLevel="1" x14ac:dyDescent="0.25">
      <c r="A22" s="95" t="str">
        <f t="shared" ca="1" si="39"/>
        <v>Post Doctorate</v>
      </c>
      <c r="B22" s="103" t="s">
        <v>30</v>
      </c>
      <c r="C22" s="455">
        <f ca="1">INDIRECT($V22&amp;"!"&amp;X22)</f>
        <v>0</v>
      </c>
      <c r="D22" s="97">
        <f t="shared" ca="1" si="23"/>
        <v>0</v>
      </c>
      <c r="E22" s="98">
        <f t="shared" ca="1" si="24"/>
        <v>0</v>
      </c>
      <c r="F22" s="99">
        <f t="shared" ca="1" si="40"/>
        <v>0</v>
      </c>
      <c r="G22" s="99">
        <f t="shared" ca="1" si="25"/>
        <v>0</v>
      </c>
      <c r="H22" s="99">
        <f t="shared" ca="1" si="26"/>
        <v>0</v>
      </c>
      <c r="I22" s="99">
        <f t="shared" ca="1" si="27"/>
        <v>0</v>
      </c>
      <c r="J22" s="99">
        <f t="shared" ca="1" si="28"/>
        <v>0</v>
      </c>
      <c r="K22" s="99">
        <f t="shared" ca="1" si="29"/>
        <v>0</v>
      </c>
      <c r="L22" s="99">
        <f t="shared" ca="1" si="30"/>
        <v>0</v>
      </c>
      <c r="M22" s="99">
        <f t="shared" ca="1" si="31"/>
        <v>0</v>
      </c>
      <c r="N22" s="99">
        <f t="shared" ca="1" si="32"/>
        <v>0</v>
      </c>
      <c r="O22" s="99">
        <f t="shared" ca="1" si="33"/>
        <v>0</v>
      </c>
      <c r="P22" s="99">
        <f t="shared" ca="1" si="34"/>
        <v>0</v>
      </c>
      <c r="Q22" s="99">
        <f t="shared" ca="1" si="35"/>
        <v>0</v>
      </c>
      <c r="R22" s="99">
        <f t="shared" ca="1" si="36"/>
        <v>0</v>
      </c>
      <c r="S22" s="99">
        <f t="shared" ca="1" si="37"/>
        <v>0</v>
      </c>
      <c r="T22" s="99">
        <f t="shared" ca="1" si="38"/>
        <v>0</v>
      </c>
      <c r="V22" t="str">
        <f t="shared" si="41"/>
        <v>Mustermann</v>
      </c>
      <c r="W22" t="s">
        <v>77</v>
      </c>
      <c r="X22" t="s">
        <v>149</v>
      </c>
      <c r="Y22" s="73" t="s">
        <v>150</v>
      </c>
      <c r="Z22" s="73" t="s">
        <v>151</v>
      </c>
      <c r="AA22" t="s">
        <v>152</v>
      </c>
      <c r="AB22" t="s">
        <v>153</v>
      </c>
      <c r="AC22" t="s">
        <v>154</v>
      </c>
      <c r="AD22" t="s">
        <v>155</v>
      </c>
      <c r="AE22" t="s">
        <v>156</v>
      </c>
      <c r="AF22" t="s">
        <v>157</v>
      </c>
      <c r="AG22" t="s">
        <v>158</v>
      </c>
      <c r="AH22" t="s">
        <v>159</v>
      </c>
      <c r="AI22" t="s">
        <v>160</v>
      </c>
      <c r="AJ22" t="s">
        <v>161</v>
      </c>
      <c r="AK22" t="s">
        <v>162</v>
      </c>
      <c r="AL22" t="s">
        <v>163</v>
      </c>
      <c r="AM22" t="s">
        <v>164</v>
      </c>
      <c r="AN22" t="s">
        <v>165</v>
      </c>
      <c r="AO22" t="s">
        <v>166</v>
      </c>
    </row>
    <row r="23" spans="1:41" ht="15.75" outlineLevel="1" x14ac:dyDescent="0.25">
      <c r="A23" s="95" t="str">
        <f t="shared" ca="1" si="39"/>
        <v>Post Doctorate</v>
      </c>
      <c r="B23" s="104" t="s">
        <v>167</v>
      </c>
      <c r="C23" s="456"/>
      <c r="D23" s="97">
        <f t="shared" ca="1" si="23"/>
        <v>0</v>
      </c>
      <c r="E23" s="98">
        <f t="shared" ca="1" si="24"/>
        <v>0</v>
      </c>
      <c r="F23" s="99">
        <f t="shared" ca="1" si="40"/>
        <v>0</v>
      </c>
      <c r="G23" s="99">
        <f t="shared" ca="1" si="25"/>
        <v>0</v>
      </c>
      <c r="H23" s="99">
        <f t="shared" ca="1" si="26"/>
        <v>0</v>
      </c>
      <c r="I23" s="99">
        <f t="shared" ca="1" si="27"/>
        <v>0</v>
      </c>
      <c r="J23" s="99">
        <f t="shared" ca="1" si="28"/>
        <v>0</v>
      </c>
      <c r="K23" s="99">
        <f t="shared" ca="1" si="29"/>
        <v>0</v>
      </c>
      <c r="L23" s="99">
        <f t="shared" ca="1" si="30"/>
        <v>0</v>
      </c>
      <c r="M23" s="99">
        <f t="shared" ca="1" si="31"/>
        <v>0</v>
      </c>
      <c r="N23" s="99">
        <f t="shared" ca="1" si="32"/>
        <v>0</v>
      </c>
      <c r="O23" s="99">
        <f t="shared" ca="1" si="33"/>
        <v>0</v>
      </c>
      <c r="P23" s="99">
        <f t="shared" ca="1" si="34"/>
        <v>0</v>
      </c>
      <c r="Q23" s="99">
        <f t="shared" ca="1" si="35"/>
        <v>0</v>
      </c>
      <c r="R23" s="99">
        <f t="shared" ca="1" si="36"/>
        <v>0</v>
      </c>
      <c r="S23" s="99">
        <f t="shared" ca="1" si="37"/>
        <v>0</v>
      </c>
      <c r="T23" s="99">
        <f t="shared" ca="1" si="38"/>
        <v>0</v>
      </c>
      <c r="V23" t="str">
        <f t="shared" si="41"/>
        <v>Mustermann</v>
      </c>
      <c r="W23" t="s">
        <v>77</v>
      </c>
      <c r="Y23" s="73" t="s">
        <v>168</v>
      </c>
      <c r="Z23" s="73" t="s">
        <v>169</v>
      </c>
      <c r="AA23" t="s">
        <v>170</v>
      </c>
      <c r="AB23" t="s">
        <v>171</v>
      </c>
      <c r="AC23" t="s">
        <v>172</v>
      </c>
      <c r="AD23" t="s">
        <v>173</v>
      </c>
      <c r="AE23" t="s">
        <v>174</v>
      </c>
      <c r="AF23" t="s">
        <v>175</v>
      </c>
      <c r="AG23" t="s">
        <v>176</v>
      </c>
      <c r="AH23" t="s">
        <v>177</v>
      </c>
      <c r="AI23" t="s">
        <v>178</v>
      </c>
      <c r="AJ23" t="s">
        <v>179</v>
      </c>
      <c r="AK23" t="s">
        <v>180</v>
      </c>
      <c r="AL23" t="s">
        <v>181</v>
      </c>
      <c r="AM23" t="s">
        <v>182</v>
      </c>
      <c r="AN23" t="s">
        <v>183</v>
      </c>
      <c r="AO23" t="s">
        <v>184</v>
      </c>
    </row>
    <row r="24" spans="1:41" ht="15.75" outlineLevel="1" x14ac:dyDescent="0.25">
      <c r="A24" s="95" t="str">
        <f t="shared" ca="1" si="39"/>
        <v>Post Doctorate</v>
      </c>
      <c r="B24" s="105" t="s">
        <v>31</v>
      </c>
      <c r="C24" s="455">
        <f ca="1">INDIRECT($V24&amp;"!"&amp;X24)</f>
        <v>0</v>
      </c>
      <c r="D24" s="97">
        <f t="shared" ca="1" si="23"/>
        <v>0</v>
      </c>
      <c r="E24" s="98">
        <f t="shared" ca="1" si="24"/>
        <v>0</v>
      </c>
      <c r="F24" s="99">
        <f t="shared" ca="1" si="40"/>
        <v>0</v>
      </c>
      <c r="G24" s="99">
        <f t="shared" ca="1" si="25"/>
        <v>0</v>
      </c>
      <c r="H24" s="99">
        <f t="shared" ca="1" si="26"/>
        <v>0</v>
      </c>
      <c r="I24" s="99">
        <f t="shared" ca="1" si="27"/>
        <v>0</v>
      </c>
      <c r="J24" s="99">
        <f t="shared" ca="1" si="28"/>
        <v>0</v>
      </c>
      <c r="K24" s="99">
        <f t="shared" ca="1" si="29"/>
        <v>0</v>
      </c>
      <c r="L24" s="99">
        <f t="shared" ca="1" si="30"/>
        <v>0</v>
      </c>
      <c r="M24" s="99">
        <f t="shared" ca="1" si="31"/>
        <v>0</v>
      </c>
      <c r="N24" s="99">
        <f t="shared" ca="1" si="32"/>
        <v>0</v>
      </c>
      <c r="O24" s="99">
        <f t="shared" ca="1" si="33"/>
        <v>0</v>
      </c>
      <c r="P24" s="99">
        <f t="shared" ca="1" si="34"/>
        <v>0</v>
      </c>
      <c r="Q24" s="99">
        <f t="shared" ca="1" si="35"/>
        <v>0</v>
      </c>
      <c r="R24" s="99">
        <f t="shared" ca="1" si="36"/>
        <v>0</v>
      </c>
      <c r="S24" s="99">
        <f t="shared" ca="1" si="37"/>
        <v>0</v>
      </c>
      <c r="T24" s="99">
        <f t="shared" ca="1" si="38"/>
        <v>0</v>
      </c>
      <c r="V24" t="str">
        <f t="shared" si="41"/>
        <v>Mustermann</v>
      </c>
      <c r="W24" t="s">
        <v>77</v>
      </c>
      <c r="X24" t="s">
        <v>185</v>
      </c>
      <c r="Y24" s="73" t="s">
        <v>186</v>
      </c>
      <c r="Z24" s="73" t="s">
        <v>187</v>
      </c>
      <c r="AA24" t="s">
        <v>188</v>
      </c>
      <c r="AB24" t="s">
        <v>189</v>
      </c>
      <c r="AC24" t="s">
        <v>190</v>
      </c>
      <c r="AD24" t="s">
        <v>191</v>
      </c>
      <c r="AE24" t="s">
        <v>192</v>
      </c>
      <c r="AF24" t="s">
        <v>193</v>
      </c>
      <c r="AG24" t="s">
        <v>194</v>
      </c>
      <c r="AH24" t="s">
        <v>195</v>
      </c>
      <c r="AI24" t="s">
        <v>196</v>
      </c>
      <c r="AJ24" t="s">
        <v>197</v>
      </c>
      <c r="AK24" t="s">
        <v>198</v>
      </c>
      <c r="AL24" t="s">
        <v>199</v>
      </c>
      <c r="AM24" t="s">
        <v>200</v>
      </c>
      <c r="AN24" t="s">
        <v>201</v>
      </c>
      <c r="AO24" t="s">
        <v>202</v>
      </c>
    </row>
    <row r="25" spans="1:41" ht="15.75" outlineLevel="1" x14ac:dyDescent="0.25">
      <c r="A25" s="95" t="str">
        <f t="shared" ca="1" si="39"/>
        <v>Post Doctorate</v>
      </c>
      <c r="B25" s="105" t="s">
        <v>203</v>
      </c>
      <c r="C25" s="456"/>
      <c r="D25" s="97">
        <f t="shared" ca="1" si="23"/>
        <v>0</v>
      </c>
      <c r="E25" s="98">
        <f t="shared" ca="1" si="24"/>
        <v>0</v>
      </c>
      <c r="F25" s="99">
        <f t="shared" ca="1" si="40"/>
        <v>0</v>
      </c>
      <c r="G25" s="99">
        <f t="shared" ca="1" si="25"/>
        <v>0</v>
      </c>
      <c r="H25" s="99">
        <f t="shared" ca="1" si="26"/>
        <v>0</v>
      </c>
      <c r="I25" s="99">
        <f t="shared" ca="1" si="27"/>
        <v>0</v>
      </c>
      <c r="J25" s="99">
        <f t="shared" ca="1" si="28"/>
        <v>0</v>
      </c>
      <c r="K25" s="99">
        <f t="shared" ca="1" si="29"/>
        <v>0</v>
      </c>
      <c r="L25" s="99">
        <f t="shared" ca="1" si="30"/>
        <v>0</v>
      </c>
      <c r="M25" s="99">
        <f t="shared" ca="1" si="31"/>
        <v>0</v>
      </c>
      <c r="N25" s="99">
        <f t="shared" ca="1" si="32"/>
        <v>0</v>
      </c>
      <c r="O25" s="99">
        <f t="shared" ca="1" si="33"/>
        <v>0</v>
      </c>
      <c r="P25" s="99">
        <f t="shared" ca="1" si="34"/>
        <v>0</v>
      </c>
      <c r="Q25" s="99">
        <f t="shared" ca="1" si="35"/>
        <v>0</v>
      </c>
      <c r="R25" s="99">
        <f t="shared" ca="1" si="36"/>
        <v>0</v>
      </c>
      <c r="S25" s="99">
        <f t="shared" ca="1" si="37"/>
        <v>0</v>
      </c>
      <c r="T25" s="99">
        <f t="shared" ca="1" si="38"/>
        <v>0</v>
      </c>
      <c r="V25" t="str">
        <f t="shared" si="41"/>
        <v>Mustermann</v>
      </c>
      <c r="W25" t="s">
        <v>77</v>
      </c>
      <c r="Y25" s="73" t="s">
        <v>204</v>
      </c>
      <c r="Z25" s="73" t="s">
        <v>205</v>
      </c>
      <c r="AA25" t="s">
        <v>206</v>
      </c>
      <c r="AB25" t="s">
        <v>207</v>
      </c>
      <c r="AC25" t="s">
        <v>208</v>
      </c>
      <c r="AD25" t="s">
        <v>209</v>
      </c>
      <c r="AE25" t="s">
        <v>210</v>
      </c>
      <c r="AF25" t="s">
        <v>211</v>
      </c>
      <c r="AG25" t="s">
        <v>212</v>
      </c>
      <c r="AH25" t="s">
        <v>213</v>
      </c>
      <c r="AI25" t="s">
        <v>214</v>
      </c>
      <c r="AJ25" t="s">
        <v>215</v>
      </c>
      <c r="AK25" t="s">
        <v>216</v>
      </c>
      <c r="AL25" t="s">
        <v>217</v>
      </c>
      <c r="AM25" t="s">
        <v>218</v>
      </c>
      <c r="AN25" t="s">
        <v>219</v>
      </c>
      <c r="AO25" t="s">
        <v>220</v>
      </c>
    </row>
    <row r="26" spans="1:41" ht="15.75" outlineLevel="1" x14ac:dyDescent="0.25">
      <c r="A26" s="95" t="str">
        <f t="shared" ca="1" si="39"/>
        <v>Post Doctorate</v>
      </c>
      <c r="B26" s="106" t="s">
        <v>32</v>
      </c>
      <c r="C26" s="107">
        <f ca="1">INDIRECT($V26&amp;"!"&amp;X26)</f>
        <v>0</v>
      </c>
      <c r="D26" s="97">
        <f t="shared" ca="1" si="23"/>
        <v>0</v>
      </c>
      <c r="E26" s="98">
        <f t="shared" ca="1" si="24"/>
        <v>0</v>
      </c>
      <c r="F26" s="99">
        <f t="shared" ca="1" si="40"/>
        <v>0</v>
      </c>
      <c r="G26" s="99">
        <f t="shared" ca="1" si="25"/>
        <v>0</v>
      </c>
      <c r="H26" s="99">
        <f t="shared" ca="1" si="26"/>
        <v>0</v>
      </c>
      <c r="I26" s="99">
        <f t="shared" ca="1" si="27"/>
        <v>0</v>
      </c>
      <c r="J26" s="99">
        <f t="shared" ca="1" si="28"/>
        <v>0</v>
      </c>
      <c r="K26" s="99">
        <f t="shared" ca="1" si="29"/>
        <v>0</v>
      </c>
      <c r="L26" s="99">
        <f t="shared" ca="1" si="30"/>
        <v>0</v>
      </c>
      <c r="M26" s="99">
        <f t="shared" ca="1" si="31"/>
        <v>0</v>
      </c>
      <c r="N26" s="99">
        <f t="shared" ca="1" si="32"/>
        <v>0</v>
      </c>
      <c r="O26" s="99">
        <f t="shared" ca="1" si="33"/>
        <v>0</v>
      </c>
      <c r="P26" s="99">
        <f t="shared" ca="1" si="34"/>
        <v>0</v>
      </c>
      <c r="Q26" s="99">
        <f t="shared" ca="1" si="35"/>
        <v>0</v>
      </c>
      <c r="R26" s="99">
        <f t="shared" ca="1" si="36"/>
        <v>0</v>
      </c>
      <c r="S26" s="99">
        <f t="shared" ca="1" si="37"/>
        <v>0</v>
      </c>
      <c r="T26" s="99">
        <f t="shared" ca="1" si="38"/>
        <v>0</v>
      </c>
      <c r="V26" t="str">
        <f t="shared" si="41"/>
        <v>Mustermann</v>
      </c>
      <c r="W26" t="s">
        <v>77</v>
      </c>
      <c r="X26" t="s">
        <v>221</v>
      </c>
      <c r="Y26" s="73" t="s">
        <v>222</v>
      </c>
      <c r="Z26" s="73" t="s">
        <v>223</v>
      </c>
      <c r="AA26" t="s">
        <v>224</v>
      </c>
      <c r="AB26" t="s">
        <v>225</v>
      </c>
      <c r="AC26" t="s">
        <v>226</v>
      </c>
      <c r="AD26" t="s">
        <v>227</v>
      </c>
      <c r="AE26" t="s">
        <v>228</v>
      </c>
      <c r="AF26" t="s">
        <v>229</v>
      </c>
      <c r="AG26" t="s">
        <v>230</v>
      </c>
      <c r="AH26" t="s">
        <v>231</v>
      </c>
      <c r="AI26" t="s">
        <v>232</v>
      </c>
      <c r="AJ26" t="s">
        <v>233</v>
      </c>
      <c r="AK26" t="s">
        <v>234</v>
      </c>
      <c r="AL26" t="s">
        <v>235</v>
      </c>
      <c r="AM26" t="s">
        <v>236</v>
      </c>
      <c r="AN26" t="s">
        <v>237</v>
      </c>
      <c r="AO26" t="s">
        <v>238</v>
      </c>
    </row>
    <row r="27" spans="1:41" s="108" customFormat="1" ht="15.75" outlineLevel="1" x14ac:dyDescent="0.25">
      <c r="A27" s="95" t="str">
        <f t="shared" ca="1" si="39"/>
        <v>Post Doctorate</v>
      </c>
      <c r="B27" s="109" t="s">
        <v>56</v>
      </c>
      <c r="C27" s="110">
        <f ca="1">SUM(C18:C26)</f>
        <v>158243.99339999998</v>
      </c>
      <c r="D27" s="111">
        <f ca="1">SUM(D18:D26)</f>
        <v>154416.40000000002</v>
      </c>
      <c r="E27" s="112">
        <f ca="1">SUM(E18:E26)</f>
        <v>23.14</v>
      </c>
      <c r="F27" s="112">
        <f t="shared" ref="F27:T27" ca="1" si="42">SUM(F18:F26)</f>
        <v>0</v>
      </c>
      <c r="G27" s="112">
        <f t="shared" ca="1" si="42"/>
        <v>9.1999999999999993</v>
      </c>
      <c r="H27" s="112">
        <f t="shared" ca="1" si="42"/>
        <v>5.56</v>
      </c>
      <c r="I27" s="112">
        <f t="shared" ca="1" si="42"/>
        <v>5.59</v>
      </c>
      <c r="J27" s="112">
        <f t="shared" ca="1" si="42"/>
        <v>2.79</v>
      </c>
      <c r="K27" s="112">
        <f t="shared" ca="1" si="42"/>
        <v>0</v>
      </c>
      <c r="L27" s="112">
        <f t="shared" ca="1" si="42"/>
        <v>0</v>
      </c>
      <c r="M27" s="112">
        <f t="shared" ca="1" si="42"/>
        <v>0</v>
      </c>
      <c r="N27" s="112">
        <f t="shared" ca="1" si="42"/>
        <v>0</v>
      </c>
      <c r="O27" s="112">
        <f t="shared" ca="1" si="42"/>
        <v>0</v>
      </c>
      <c r="P27" s="112">
        <f t="shared" ca="1" si="42"/>
        <v>0</v>
      </c>
      <c r="Q27" s="112">
        <f t="shared" ca="1" si="42"/>
        <v>0</v>
      </c>
      <c r="R27" s="112">
        <f t="shared" ca="1" si="42"/>
        <v>0</v>
      </c>
      <c r="S27" s="112">
        <f t="shared" ca="1" si="42"/>
        <v>0</v>
      </c>
      <c r="T27" s="112">
        <f t="shared" ca="1" si="42"/>
        <v>0</v>
      </c>
      <c r="Y27" s="113"/>
      <c r="Z27" s="113"/>
    </row>
    <row r="28" spans="1:41" ht="15.75" x14ac:dyDescent="0.25">
      <c r="A28" s="90" t="s">
        <v>469</v>
      </c>
      <c r="B28" s="93"/>
      <c r="C28" s="114"/>
      <c r="D28" s="93"/>
      <c r="E28" s="115"/>
      <c r="F28" s="93"/>
      <c r="G28" s="93"/>
      <c r="H28" s="93"/>
      <c r="I28" s="93"/>
      <c r="J28" s="93"/>
      <c r="K28" s="93"/>
      <c r="L28" s="93"/>
      <c r="M28" s="93"/>
      <c r="N28" s="93"/>
      <c r="O28" s="93"/>
      <c r="P28" s="93"/>
      <c r="Q28" s="93"/>
      <c r="R28" s="93"/>
      <c r="S28" s="93"/>
      <c r="T28" s="93"/>
    </row>
    <row r="29" spans="1:41" ht="15.75" outlineLevel="1" x14ac:dyDescent="0.25">
      <c r="A29" s="95" t="str">
        <f ca="1">INDIRECT($V29&amp;"!"&amp;W29)</f>
        <v>Student (including PhD, Master, …)</v>
      </c>
      <c r="B29" s="96" t="s">
        <v>28</v>
      </c>
      <c r="C29" s="455">
        <f ca="1">INDIRECT($V29&amp;"!"&amp;X29)</f>
        <v>1577.28</v>
      </c>
      <c r="D29" s="97">
        <f t="shared" ref="D29:D37" ca="1" si="43">INDIRECT($V29&amp;"!"&amp;Y29)</f>
        <v>1577.28</v>
      </c>
      <c r="E29" s="98">
        <f t="shared" ref="E29:E37" ca="1" si="44">SUM(F29:T29)</f>
        <v>0.7</v>
      </c>
      <c r="F29" s="99">
        <f ca="1">ROUND(INDIRECT($V29&amp;"!"&amp;AA29)/215*12,2)</f>
        <v>0</v>
      </c>
      <c r="G29" s="99">
        <f t="shared" ref="G29:G37" ca="1" si="45">ROUND(INDIRECT($V29&amp;"!"&amp;AB29)/215*12,2)</f>
        <v>0.35</v>
      </c>
      <c r="H29" s="99">
        <f t="shared" ref="H29:H37" ca="1" si="46">ROUND(INDIRECT($V29&amp;"!"&amp;AC29)/215*12,2)</f>
        <v>0.35</v>
      </c>
      <c r="I29" s="99">
        <f t="shared" ref="I29:I37" ca="1" si="47">ROUND(INDIRECT($V29&amp;"!"&amp;AD29)/215*12,2)</f>
        <v>0</v>
      </c>
      <c r="J29" s="99">
        <f t="shared" ref="J29:J37" ca="1" si="48">ROUND(INDIRECT($V29&amp;"!"&amp;AE29)/215*12,2)</f>
        <v>0</v>
      </c>
      <c r="K29" s="99">
        <f t="shared" ref="K29:K37" ca="1" si="49">ROUND(INDIRECT($V29&amp;"!"&amp;AF29)/215*12,2)</f>
        <v>0</v>
      </c>
      <c r="L29" s="99">
        <f t="shared" ref="L29:L37" ca="1" si="50">ROUND(INDIRECT($V29&amp;"!"&amp;AG29)/215*12,2)</f>
        <v>0</v>
      </c>
      <c r="M29" s="99">
        <f t="shared" ref="M29:M37" ca="1" si="51">ROUND(INDIRECT($V29&amp;"!"&amp;AH29)/215*12,2)</f>
        <v>0</v>
      </c>
      <c r="N29" s="99">
        <f t="shared" ref="N29:N37" ca="1" si="52">ROUND(INDIRECT($V29&amp;"!"&amp;AI29)/215*12,2)</f>
        <v>0</v>
      </c>
      <c r="O29" s="99">
        <f t="shared" ref="O29:O37" ca="1" si="53">ROUND(INDIRECT($V29&amp;"!"&amp;AJ29)/215*12,2)</f>
        <v>0</v>
      </c>
      <c r="P29" s="99">
        <f t="shared" ref="P29:P37" ca="1" si="54">ROUND(INDIRECT($V29&amp;"!"&amp;AK29)/215*12,2)</f>
        <v>0</v>
      </c>
      <c r="Q29" s="99">
        <f t="shared" ref="Q29:Q37" ca="1" si="55">ROUND(INDIRECT($V29&amp;"!"&amp;AL29)/215*12,2)</f>
        <v>0</v>
      </c>
      <c r="R29" s="99">
        <f t="shared" ref="R29:R37" ca="1" si="56">ROUND(INDIRECT($V29&amp;"!"&amp;AM29)/215*12,2)</f>
        <v>0</v>
      </c>
      <c r="S29" s="99">
        <f t="shared" ref="S29:S37" ca="1" si="57">ROUND(INDIRECT($V29&amp;"!"&amp;AN29)/215*12,2)</f>
        <v>0</v>
      </c>
      <c r="T29" s="99">
        <f t="shared" ref="T29:T37" ca="1" si="58">ROUND(INDIRECT($V29&amp;"!"&amp;AO29)/215*12,2)</f>
        <v>0</v>
      </c>
      <c r="V29" t="str">
        <f>A28</f>
        <v>Studi_Mustermensch</v>
      </c>
      <c r="W29" t="s">
        <v>77</v>
      </c>
      <c r="X29" t="s">
        <v>78</v>
      </c>
      <c r="Y29" s="73" t="s">
        <v>79</v>
      </c>
      <c r="Z29" s="73" t="s">
        <v>80</v>
      </c>
      <c r="AA29" t="s">
        <v>32</v>
      </c>
      <c r="AB29" t="s">
        <v>81</v>
      </c>
      <c r="AC29" t="s">
        <v>82</v>
      </c>
      <c r="AD29" t="s">
        <v>83</v>
      </c>
      <c r="AE29" t="s">
        <v>84</v>
      </c>
      <c r="AF29" t="s">
        <v>85</v>
      </c>
      <c r="AG29" t="s">
        <v>86</v>
      </c>
      <c r="AH29" t="s">
        <v>87</v>
      </c>
      <c r="AI29" t="s">
        <v>88</v>
      </c>
      <c r="AJ29" t="s">
        <v>89</v>
      </c>
      <c r="AK29" t="s">
        <v>90</v>
      </c>
      <c r="AL29" t="s">
        <v>91</v>
      </c>
      <c r="AM29" t="s">
        <v>92</v>
      </c>
      <c r="AN29" t="s">
        <v>93</v>
      </c>
      <c r="AO29" t="s">
        <v>94</v>
      </c>
    </row>
    <row r="30" spans="1:41" ht="15.75" outlineLevel="1" x14ac:dyDescent="0.25">
      <c r="A30" s="95" t="str">
        <f t="shared" ref="A30:A38" ca="1" si="59">INDIRECT($V29&amp;"!"&amp;W29)</f>
        <v>Student (including PhD, Master, …)</v>
      </c>
      <c r="B30" s="100" t="s">
        <v>95</v>
      </c>
      <c r="C30" s="456"/>
      <c r="D30" s="97">
        <f t="shared" ca="1" si="43"/>
        <v>0</v>
      </c>
      <c r="E30" s="98">
        <f t="shared" ca="1" si="44"/>
        <v>0</v>
      </c>
      <c r="F30" s="99">
        <f t="shared" ref="F30:F37" ca="1" si="60">ROUND(INDIRECT($V30&amp;"!"&amp;AA30)/215*12,2)</f>
        <v>0</v>
      </c>
      <c r="G30" s="99">
        <f t="shared" ca="1" si="45"/>
        <v>0</v>
      </c>
      <c r="H30" s="99">
        <f t="shared" ca="1" si="46"/>
        <v>0</v>
      </c>
      <c r="I30" s="99">
        <f t="shared" ca="1" si="47"/>
        <v>0</v>
      </c>
      <c r="J30" s="99">
        <f t="shared" ca="1" si="48"/>
        <v>0</v>
      </c>
      <c r="K30" s="99">
        <f t="shared" ca="1" si="49"/>
        <v>0</v>
      </c>
      <c r="L30" s="99">
        <f t="shared" ca="1" si="50"/>
        <v>0</v>
      </c>
      <c r="M30" s="99">
        <f t="shared" ca="1" si="51"/>
        <v>0</v>
      </c>
      <c r="N30" s="99">
        <f t="shared" ca="1" si="52"/>
        <v>0</v>
      </c>
      <c r="O30" s="99">
        <f t="shared" ca="1" si="53"/>
        <v>0</v>
      </c>
      <c r="P30" s="99">
        <f t="shared" ca="1" si="54"/>
        <v>0</v>
      </c>
      <c r="Q30" s="99">
        <f t="shared" ca="1" si="55"/>
        <v>0</v>
      </c>
      <c r="R30" s="99">
        <f t="shared" ca="1" si="56"/>
        <v>0</v>
      </c>
      <c r="S30" s="99">
        <f t="shared" ca="1" si="57"/>
        <v>0</v>
      </c>
      <c r="T30" s="99">
        <f t="shared" ca="1" si="58"/>
        <v>0</v>
      </c>
      <c r="V30" t="str">
        <f t="shared" ref="V30:V37" si="61">V29</f>
        <v>Studi_Mustermensch</v>
      </c>
      <c r="W30" t="s">
        <v>77</v>
      </c>
      <c r="Y30" s="73" t="s">
        <v>96</v>
      </c>
      <c r="Z30" s="73" t="s">
        <v>97</v>
      </c>
      <c r="AA30" t="s">
        <v>98</v>
      </c>
      <c r="AB30" t="s">
        <v>99</v>
      </c>
      <c r="AC30" t="s">
        <v>100</v>
      </c>
      <c r="AD30" t="s">
        <v>101</v>
      </c>
      <c r="AE30" t="s">
        <v>102</v>
      </c>
      <c r="AF30" t="s">
        <v>103</v>
      </c>
      <c r="AG30" t="s">
        <v>104</v>
      </c>
      <c r="AH30" t="s">
        <v>105</v>
      </c>
      <c r="AI30" t="s">
        <v>106</v>
      </c>
      <c r="AJ30" t="s">
        <v>107</v>
      </c>
      <c r="AK30" t="s">
        <v>108</v>
      </c>
      <c r="AL30" t="s">
        <v>109</v>
      </c>
      <c r="AM30" t="s">
        <v>110</v>
      </c>
      <c r="AN30" t="s">
        <v>111</v>
      </c>
      <c r="AO30" t="s">
        <v>112</v>
      </c>
    </row>
    <row r="31" spans="1:41" ht="15.75" outlineLevel="1" x14ac:dyDescent="0.25">
      <c r="A31" s="95" t="str">
        <f t="shared" ca="1" si="59"/>
        <v>Student (including PhD, Master, …)</v>
      </c>
      <c r="B31" s="101" t="s">
        <v>29</v>
      </c>
      <c r="C31" s="455">
        <f ca="1">INDIRECT($V31&amp;"!"&amp;X31)</f>
        <v>0</v>
      </c>
      <c r="D31" s="97">
        <f t="shared" ca="1" si="43"/>
        <v>0</v>
      </c>
      <c r="E31" s="98">
        <f t="shared" ca="1" si="44"/>
        <v>0</v>
      </c>
      <c r="F31" s="99">
        <f t="shared" ca="1" si="60"/>
        <v>0</v>
      </c>
      <c r="G31" s="99">
        <f t="shared" ca="1" si="45"/>
        <v>0</v>
      </c>
      <c r="H31" s="99">
        <f t="shared" ca="1" si="46"/>
        <v>0</v>
      </c>
      <c r="I31" s="99">
        <f t="shared" ca="1" si="47"/>
        <v>0</v>
      </c>
      <c r="J31" s="99">
        <f t="shared" ca="1" si="48"/>
        <v>0</v>
      </c>
      <c r="K31" s="99">
        <f t="shared" ca="1" si="49"/>
        <v>0</v>
      </c>
      <c r="L31" s="99">
        <f t="shared" ca="1" si="50"/>
        <v>0</v>
      </c>
      <c r="M31" s="99">
        <f t="shared" ca="1" si="51"/>
        <v>0</v>
      </c>
      <c r="N31" s="99">
        <f t="shared" ca="1" si="52"/>
        <v>0</v>
      </c>
      <c r="O31" s="99">
        <f t="shared" ca="1" si="53"/>
        <v>0</v>
      </c>
      <c r="P31" s="99">
        <f t="shared" ca="1" si="54"/>
        <v>0</v>
      </c>
      <c r="Q31" s="99">
        <f t="shared" ca="1" si="55"/>
        <v>0</v>
      </c>
      <c r="R31" s="99">
        <f t="shared" ca="1" si="56"/>
        <v>0</v>
      </c>
      <c r="S31" s="99">
        <f t="shared" ca="1" si="57"/>
        <v>0</v>
      </c>
      <c r="T31" s="99">
        <f t="shared" ca="1" si="58"/>
        <v>0</v>
      </c>
      <c r="V31" t="str">
        <f t="shared" si="61"/>
        <v>Studi_Mustermensch</v>
      </c>
      <c r="W31" t="s">
        <v>77</v>
      </c>
      <c r="X31" t="s">
        <v>113</v>
      </c>
      <c r="Y31" s="73" t="s">
        <v>114</v>
      </c>
      <c r="Z31" s="73" t="s">
        <v>115</v>
      </c>
      <c r="AA31" t="s">
        <v>116</v>
      </c>
      <c r="AB31" t="s">
        <v>117</v>
      </c>
      <c r="AC31" t="s">
        <v>118</v>
      </c>
      <c r="AD31" t="s">
        <v>119</v>
      </c>
      <c r="AE31" t="s">
        <v>120</v>
      </c>
      <c r="AF31" t="s">
        <v>121</v>
      </c>
      <c r="AG31" t="s">
        <v>122</v>
      </c>
      <c r="AH31" t="s">
        <v>123</v>
      </c>
      <c r="AI31" t="s">
        <v>124</v>
      </c>
      <c r="AJ31" t="s">
        <v>125</v>
      </c>
      <c r="AK31" t="s">
        <v>126</v>
      </c>
      <c r="AL31" t="s">
        <v>127</v>
      </c>
      <c r="AM31" t="s">
        <v>128</v>
      </c>
      <c r="AN31" t="s">
        <v>129</v>
      </c>
      <c r="AO31" t="s">
        <v>130</v>
      </c>
    </row>
    <row r="32" spans="1:41" ht="15.75" outlineLevel="1" x14ac:dyDescent="0.25">
      <c r="A32" s="95" t="str">
        <f t="shared" ca="1" si="59"/>
        <v>Student (including PhD, Master, …)</v>
      </c>
      <c r="B32" s="102" t="s">
        <v>131</v>
      </c>
      <c r="C32" s="456"/>
      <c r="D32" s="97">
        <f t="shared" ca="1" si="43"/>
        <v>0</v>
      </c>
      <c r="E32" s="98">
        <f t="shared" ca="1" si="44"/>
        <v>0</v>
      </c>
      <c r="F32" s="99">
        <f t="shared" ca="1" si="60"/>
        <v>0</v>
      </c>
      <c r="G32" s="99">
        <f t="shared" ca="1" si="45"/>
        <v>0</v>
      </c>
      <c r="H32" s="99">
        <f t="shared" ca="1" si="46"/>
        <v>0</v>
      </c>
      <c r="I32" s="99">
        <f t="shared" ca="1" si="47"/>
        <v>0</v>
      </c>
      <c r="J32" s="99">
        <f t="shared" ca="1" si="48"/>
        <v>0</v>
      </c>
      <c r="K32" s="99">
        <f t="shared" ca="1" si="49"/>
        <v>0</v>
      </c>
      <c r="L32" s="99">
        <f t="shared" ca="1" si="50"/>
        <v>0</v>
      </c>
      <c r="M32" s="99">
        <f t="shared" ca="1" si="51"/>
        <v>0</v>
      </c>
      <c r="N32" s="99">
        <f t="shared" ca="1" si="52"/>
        <v>0</v>
      </c>
      <c r="O32" s="99">
        <f t="shared" ca="1" si="53"/>
        <v>0</v>
      </c>
      <c r="P32" s="99">
        <f t="shared" ca="1" si="54"/>
        <v>0</v>
      </c>
      <c r="Q32" s="99">
        <f t="shared" ca="1" si="55"/>
        <v>0</v>
      </c>
      <c r="R32" s="99">
        <f t="shared" ca="1" si="56"/>
        <v>0</v>
      </c>
      <c r="S32" s="99">
        <f t="shared" ca="1" si="57"/>
        <v>0</v>
      </c>
      <c r="T32" s="99">
        <f t="shared" ca="1" si="58"/>
        <v>0</v>
      </c>
      <c r="V32" t="str">
        <f t="shared" si="61"/>
        <v>Studi_Mustermensch</v>
      </c>
      <c r="W32" t="s">
        <v>77</v>
      </c>
      <c r="Y32" s="73" t="s">
        <v>132</v>
      </c>
      <c r="Z32" s="73" t="s">
        <v>133</v>
      </c>
      <c r="AA32" t="s">
        <v>134</v>
      </c>
      <c r="AB32" t="s">
        <v>135</v>
      </c>
      <c r="AC32" t="s">
        <v>136</v>
      </c>
      <c r="AD32" t="s">
        <v>137</v>
      </c>
      <c r="AE32" t="s">
        <v>138</v>
      </c>
      <c r="AF32" t="s">
        <v>139</v>
      </c>
      <c r="AG32" t="s">
        <v>140</v>
      </c>
      <c r="AH32" t="s">
        <v>141</v>
      </c>
      <c r="AI32" t="s">
        <v>142</v>
      </c>
      <c r="AJ32" t="s">
        <v>143</v>
      </c>
      <c r="AK32" t="s">
        <v>144</v>
      </c>
      <c r="AL32" t="s">
        <v>145</v>
      </c>
      <c r="AM32" t="s">
        <v>146</v>
      </c>
      <c r="AN32" t="s">
        <v>147</v>
      </c>
      <c r="AO32" t="s">
        <v>148</v>
      </c>
    </row>
    <row r="33" spans="1:41" ht="15.75" outlineLevel="1" x14ac:dyDescent="0.25">
      <c r="A33" s="95" t="str">
        <f t="shared" ca="1" si="59"/>
        <v>Student (including PhD, Master, …)</v>
      </c>
      <c r="B33" s="103" t="s">
        <v>30</v>
      </c>
      <c r="C33" s="455">
        <f ca="1">INDIRECT($V33&amp;"!"&amp;X33)</f>
        <v>0</v>
      </c>
      <c r="D33" s="97">
        <f t="shared" ca="1" si="43"/>
        <v>0</v>
      </c>
      <c r="E33" s="98">
        <f t="shared" ca="1" si="44"/>
        <v>0</v>
      </c>
      <c r="F33" s="99">
        <f t="shared" ca="1" si="60"/>
        <v>0</v>
      </c>
      <c r="G33" s="99">
        <f t="shared" ca="1" si="45"/>
        <v>0</v>
      </c>
      <c r="H33" s="99">
        <f t="shared" ca="1" si="46"/>
        <v>0</v>
      </c>
      <c r="I33" s="99">
        <f t="shared" ca="1" si="47"/>
        <v>0</v>
      </c>
      <c r="J33" s="99">
        <f t="shared" ca="1" si="48"/>
        <v>0</v>
      </c>
      <c r="K33" s="99">
        <f t="shared" ca="1" si="49"/>
        <v>0</v>
      </c>
      <c r="L33" s="99">
        <f t="shared" ca="1" si="50"/>
        <v>0</v>
      </c>
      <c r="M33" s="99">
        <f t="shared" ca="1" si="51"/>
        <v>0</v>
      </c>
      <c r="N33" s="99">
        <f t="shared" ca="1" si="52"/>
        <v>0</v>
      </c>
      <c r="O33" s="99">
        <f t="shared" ca="1" si="53"/>
        <v>0</v>
      </c>
      <c r="P33" s="99">
        <f t="shared" ca="1" si="54"/>
        <v>0</v>
      </c>
      <c r="Q33" s="99">
        <f t="shared" ca="1" si="55"/>
        <v>0</v>
      </c>
      <c r="R33" s="99">
        <f t="shared" ca="1" si="56"/>
        <v>0</v>
      </c>
      <c r="S33" s="99">
        <f t="shared" ca="1" si="57"/>
        <v>0</v>
      </c>
      <c r="T33" s="99">
        <f t="shared" ca="1" si="58"/>
        <v>0</v>
      </c>
      <c r="V33" t="str">
        <f t="shared" si="61"/>
        <v>Studi_Mustermensch</v>
      </c>
      <c r="W33" t="s">
        <v>77</v>
      </c>
      <c r="X33" t="s">
        <v>149</v>
      </c>
      <c r="Y33" s="73" t="s">
        <v>150</v>
      </c>
      <c r="Z33" s="73" t="s">
        <v>151</v>
      </c>
      <c r="AA33" t="s">
        <v>152</v>
      </c>
      <c r="AB33" t="s">
        <v>153</v>
      </c>
      <c r="AC33" t="s">
        <v>154</v>
      </c>
      <c r="AD33" t="s">
        <v>155</v>
      </c>
      <c r="AE33" t="s">
        <v>156</v>
      </c>
      <c r="AF33" t="s">
        <v>157</v>
      </c>
      <c r="AG33" t="s">
        <v>158</v>
      </c>
      <c r="AH33" t="s">
        <v>159</v>
      </c>
      <c r="AI33" t="s">
        <v>160</v>
      </c>
      <c r="AJ33" t="s">
        <v>161</v>
      </c>
      <c r="AK33" t="s">
        <v>162</v>
      </c>
      <c r="AL33" t="s">
        <v>163</v>
      </c>
      <c r="AM33" t="s">
        <v>164</v>
      </c>
      <c r="AN33" t="s">
        <v>165</v>
      </c>
      <c r="AO33" t="s">
        <v>166</v>
      </c>
    </row>
    <row r="34" spans="1:41" ht="15.75" outlineLevel="1" x14ac:dyDescent="0.25">
      <c r="A34" s="95" t="str">
        <f t="shared" ca="1" si="59"/>
        <v>Student (including PhD, Master, …)</v>
      </c>
      <c r="B34" s="104" t="s">
        <v>167</v>
      </c>
      <c r="C34" s="456"/>
      <c r="D34" s="97">
        <f t="shared" ca="1" si="43"/>
        <v>0</v>
      </c>
      <c r="E34" s="98">
        <f t="shared" ca="1" si="44"/>
        <v>0</v>
      </c>
      <c r="F34" s="99">
        <f t="shared" ca="1" si="60"/>
        <v>0</v>
      </c>
      <c r="G34" s="99">
        <f t="shared" ca="1" si="45"/>
        <v>0</v>
      </c>
      <c r="H34" s="99">
        <f t="shared" ca="1" si="46"/>
        <v>0</v>
      </c>
      <c r="I34" s="99">
        <f t="shared" ca="1" si="47"/>
        <v>0</v>
      </c>
      <c r="J34" s="99">
        <f t="shared" ca="1" si="48"/>
        <v>0</v>
      </c>
      <c r="K34" s="99">
        <f t="shared" ca="1" si="49"/>
        <v>0</v>
      </c>
      <c r="L34" s="99">
        <f t="shared" ca="1" si="50"/>
        <v>0</v>
      </c>
      <c r="M34" s="99">
        <f t="shared" ca="1" si="51"/>
        <v>0</v>
      </c>
      <c r="N34" s="99">
        <f t="shared" ca="1" si="52"/>
        <v>0</v>
      </c>
      <c r="O34" s="99">
        <f t="shared" ca="1" si="53"/>
        <v>0</v>
      </c>
      <c r="P34" s="99">
        <f t="shared" ca="1" si="54"/>
        <v>0</v>
      </c>
      <c r="Q34" s="99">
        <f t="shared" ca="1" si="55"/>
        <v>0</v>
      </c>
      <c r="R34" s="99">
        <f t="shared" ca="1" si="56"/>
        <v>0</v>
      </c>
      <c r="S34" s="99">
        <f t="shared" ca="1" si="57"/>
        <v>0</v>
      </c>
      <c r="T34" s="99">
        <f t="shared" ca="1" si="58"/>
        <v>0</v>
      </c>
      <c r="V34" t="str">
        <f t="shared" si="61"/>
        <v>Studi_Mustermensch</v>
      </c>
      <c r="W34" t="s">
        <v>77</v>
      </c>
      <c r="Y34" s="73" t="s">
        <v>168</v>
      </c>
      <c r="Z34" s="73" t="s">
        <v>169</v>
      </c>
      <c r="AA34" t="s">
        <v>170</v>
      </c>
      <c r="AB34" t="s">
        <v>171</v>
      </c>
      <c r="AC34" t="s">
        <v>172</v>
      </c>
      <c r="AD34" t="s">
        <v>173</v>
      </c>
      <c r="AE34" t="s">
        <v>174</v>
      </c>
      <c r="AF34" t="s">
        <v>175</v>
      </c>
      <c r="AG34" t="s">
        <v>176</v>
      </c>
      <c r="AH34" t="s">
        <v>177</v>
      </c>
      <c r="AI34" t="s">
        <v>178</v>
      </c>
      <c r="AJ34" t="s">
        <v>179</v>
      </c>
      <c r="AK34" t="s">
        <v>180</v>
      </c>
      <c r="AL34" t="s">
        <v>181</v>
      </c>
      <c r="AM34" t="s">
        <v>182</v>
      </c>
      <c r="AN34" t="s">
        <v>183</v>
      </c>
      <c r="AO34" t="s">
        <v>184</v>
      </c>
    </row>
    <row r="35" spans="1:41" ht="15.75" outlineLevel="1" x14ac:dyDescent="0.25">
      <c r="A35" s="95" t="str">
        <f t="shared" ca="1" si="59"/>
        <v>Student (including PhD, Master, …)</v>
      </c>
      <c r="B35" s="105" t="s">
        <v>31</v>
      </c>
      <c r="C35" s="455">
        <f ca="1">INDIRECT($V35&amp;"!"&amp;X35)</f>
        <v>0</v>
      </c>
      <c r="D35" s="97">
        <f t="shared" ca="1" si="43"/>
        <v>0</v>
      </c>
      <c r="E35" s="98">
        <f t="shared" ca="1" si="44"/>
        <v>0</v>
      </c>
      <c r="F35" s="99">
        <f t="shared" ca="1" si="60"/>
        <v>0</v>
      </c>
      <c r="G35" s="99">
        <f t="shared" ca="1" si="45"/>
        <v>0</v>
      </c>
      <c r="H35" s="99">
        <f t="shared" ca="1" si="46"/>
        <v>0</v>
      </c>
      <c r="I35" s="99">
        <f t="shared" ca="1" si="47"/>
        <v>0</v>
      </c>
      <c r="J35" s="99">
        <f t="shared" ca="1" si="48"/>
        <v>0</v>
      </c>
      <c r="K35" s="99">
        <f t="shared" ca="1" si="49"/>
        <v>0</v>
      </c>
      <c r="L35" s="99">
        <f t="shared" ca="1" si="50"/>
        <v>0</v>
      </c>
      <c r="M35" s="99">
        <f t="shared" ca="1" si="51"/>
        <v>0</v>
      </c>
      <c r="N35" s="99">
        <f t="shared" ca="1" si="52"/>
        <v>0</v>
      </c>
      <c r="O35" s="99">
        <f t="shared" ca="1" si="53"/>
        <v>0</v>
      </c>
      <c r="P35" s="99">
        <f t="shared" ca="1" si="54"/>
        <v>0</v>
      </c>
      <c r="Q35" s="99">
        <f t="shared" ca="1" si="55"/>
        <v>0</v>
      </c>
      <c r="R35" s="99">
        <f t="shared" ca="1" si="56"/>
        <v>0</v>
      </c>
      <c r="S35" s="99">
        <f t="shared" ca="1" si="57"/>
        <v>0</v>
      </c>
      <c r="T35" s="99">
        <f t="shared" ca="1" si="58"/>
        <v>0</v>
      </c>
      <c r="V35" t="str">
        <f t="shared" si="61"/>
        <v>Studi_Mustermensch</v>
      </c>
      <c r="W35" t="s">
        <v>77</v>
      </c>
      <c r="X35" t="s">
        <v>185</v>
      </c>
      <c r="Y35" s="73" t="s">
        <v>186</v>
      </c>
      <c r="Z35" s="73" t="s">
        <v>187</v>
      </c>
      <c r="AA35" t="s">
        <v>188</v>
      </c>
      <c r="AB35" t="s">
        <v>189</v>
      </c>
      <c r="AC35" t="s">
        <v>190</v>
      </c>
      <c r="AD35" t="s">
        <v>191</v>
      </c>
      <c r="AE35" t="s">
        <v>192</v>
      </c>
      <c r="AF35" t="s">
        <v>193</v>
      </c>
      <c r="AG35" t="s">
        <v>194</v>
      </c>
      <c r="AH35" t="s">
        <v>195</v>
      </c>
      <c r="AI35" t="s">
        <v>196</v>
      </c>
      <c r="AJ35" t="s">
        <v>197</v>
      </c>
      <c r="AK35" t="s">
        <v>198</v>
      </c>
      <c r="AL35" t="s">
        <v>199</v>
      </c>
      <c r="AM35" t="s">
        <v>200</v>
      </c>
      <c r="AN35" t="s">
        <v>201</v>
      </c>
      <c r="AO35" t="s">
        <v>202</v>
      </c>
    </row>
    <row r="36" spans="1:41" ht="15.75" outlineLevel="1" x14ac:dyDescent="0.25">
      <c r="A36" s="95" t="str">
        <f t="shared" ca="1" si="59"/>
        <v>Student (including PhD, Master, …)</v>
      </c>
      <c r="B36" s="105" t="s">
        <v>203</v>
      </c>
      <c r="C36" s="456"/>
      <c r="D36" s="97">
        <f t="shared" ca="1" si="43"/>
        <v>0</v>
      </c>
      <c r="E36" s="98">
        <f t="shared" ca="1" si="44"/>
        <v>0</v>
      </c>
      <c r="F36" s="99">
        <f t="shared" ca="1" si="60"/>
        <v>0</v>
      </c>
      <c r="G36" s="99">
        <f t="shared" ca="1" si="45"/>
        <v>0</v>
      </c>
      <c r="H36" s="99">
        <f t="shared" ca="1" si="46"/>
        <v>0</v>
      </c>
      <c r="I36" s="99">
        <f t="shared" ca="1" si="47"/>
        <v>0</v>
      </c>
      <c r="J36" s="99">
        <f t="shared" ca="1" si="48"/>
        <v>0</v>
      </c>
      <c r="K36" s="99">
        <f t="shared" ca="1" si="49"/>
        <v>0</v>
      </c>
      <c r="L36" s="99">
        <f t="shared" ca="1" si="50"/>
        <v>0</v>
      </c>
      <c r="M36" s="99">
        <f t="shared" ca="1" si="51"/>
        <v>0</v>
      </c>
      <c r="N36" s="99">
        <f t="shared" ca="1" si="52"/>
        <v>0</v>
      </c>
      <c r="O36" s="99">
        <f t="shared" ca="1" si="53"/>
        <v>0</v>
      </c>
      <c r="P36" s="99">
        <f t="shared" ca="1" si="54"/>
        <v>0</v>
      </c>
      <c r="Q36" s="99">
        <f t="shared" ca="1" si="55"/>
        <v>0</v>
      </c>
      <c r="R36" s="99">
        <f t="shared" ca="1" si="56"/>
        <v>0</v>
      </c>
      <c r="S36" s="99">
        <f t="shared" ca="1" si="57"/>
        <v>0</v>
      </c>
      <c r="T36" s="99">
        <f t="shared" ca="1" si="58"/>
        <v>0</v>
      </c>
      <c r="V36" t="str">
        <f t="shared" si="61"/>
        <v>Studi_Mustermensch</v>
      </c>
      <c r="W36" t="s">
        <v>77</v>
      </c>
      <c r="Y36" s="73" t="s">
        <v>204</v>
      </c>
      <c r="Z36" s="73" t="s">
        <v>205</v>
      </c>
      <c r="AA36" t="s">
        <v>206</v>
      </c>
      <c r="AB36" t="s">
        <v>207</v>
      </c>
      <c r="AC36" t="s">
        <v>208</v>
      </c>
      <c r="AD36" t="s">
        <v>209</v>
      </c>
      <c r="AE36" t="s">
        <v>210</v>
      </c>
      <c r="AF36" t="s">
        <v>211</v>
      </c>
      <c r="AG36" t="s">
        <v>212</v>
      </c>
      <c r="AH36" t="s">
        <v>213</v>
      </c>
      <c r="AI36" t="s">
        <v>214</v>
      </c>
      <c r="AJ36" t="s">
        <v>215</v>
      </c>
      <c r="AK36" t="s">
        <v>216</v>
      </c>
      <c r="AL36" t="s">
        <v>217</v>
      </c>
      <c r="AM36" t="s">
        <v>218</v>
      </c>
      <c r="AN36" t="s">
        <v>219</v>
      </c>
      <c r="AO36" t="s">
        <v>220</v>
      </c>
    </row>
    <row r="37" spans="1:41" ht="15.75" outlineLevel="1" x14ac:dyDescent="0.25">
      <c r="A37" s="95" t="str">
        <f t="shared" ca="1" si="59"/>
        <v>Student (including PhD, Master, …)</v>
      </c>
      <c r="B37" s="106" t="s">
        <v>32</v>
      </c>
      <c r="C37" s="107">
        <f ca="1">INDIRECT($V37&amp;"!"&amp;X37)</f>
        <v>0</v>
      </c>
      <c r="D37" s="97">
        <f t="shared" ca="1" si="43"/>
        <v>0</v>
      </c>
      <c r="E37" s="98">
        <f t="shared" ca="1" si="44"/>
        <v>0</v>
      </c>
      <c r="F37" s="99">
        <f t="shared" ca="1" si="60"/>
        <v>0</v>
      </c>
      <c r="G37" s="99">
        <f t="shared" ca="1" si="45"/>
        <v>0</v>
      </c>
      <c r="H37" s="99">
        <f t="shared" ca="1" si="46"/>
        <v>0</v>
      </c>
      <c r="I37" s="99">
        <f t="shared" ca="1" si="47"/>
        <v>0</v>
      </c>
      <c r="J37" s="99">
        <f t="shared" ca="1" si="48"/>
        <v>0</v>
      </c>
      <c r="K37" s="99">
        <f t="shared" ca="1" si="49"/>
        <v>0</v>
      </c>
      <c r="L37" s="99">
        <f t="shared" ca="1" si="50"/>
        <v>0</v>
      </c>
      <c r="M37" s="99">
        <f t="shared" ca="1" si="51"/>
        <v>0</v>
      </c>
      <c r="N37" s="99">
        <f t="shared" ca="1" si="52"/>
        <v>0</v>
      </c>
      <c r="O37" s="99">
        <f t="shared" ca="1" si="53"/>
        <v>0</v>
      </c>
      <c r="P37" s="99">
        <f t="shared" ca="1" si="54"/>
        <v>0</v>
      </c>
      <c r="Q37" s="99">
        <f t="shared" ca="1" si="55"/>
        <v>0</v>
      </c>
      <c r="R37" s="99">
        <f t="shared" ca="1" si="56"/>
        <v>0</v>
      </c>
      <c r="S37" s="99">
        <f t="shared" ca="1" si="57"/>
        <v>0</v>
      </c>
      <c r="T37" s="99">
        <f t="shared" ca="1" si="58"/>
        <v>0</v>
      </c>
      <c r="V37" t="str">
        <f t="shared" si="61"/>
        <v>Studi_Mustermensch</v>
      </c>
      <c r="W37" t="s">
        <v>77</v>
      </c>
      <c r="X37" t="s">
        <v>221</v>
      </c>
      <c r="Y37" s="73" t="s">
        <v>222</v>
      </c>
      <c r="Z37" s="73" t="s">
        <v>223</v>
      </c>
      <c r="AA37" t="s">
        <v>224</v>
      </c>
      <c r="AB37" t="s">
        <v>225</v>
      </c>
      <c r="AC37" t="s">
        <v>226</v>
      </c>
      <c r="AD37" t="s">
        <v>227</v>
      </c>
      <c r="AE37" t="s">
        <v>228</v>
      </c>
      <c r="AF37" t="s">
        <v>229</v>
      </c>
      <c r="AG37" t="s">
        <v>230</v>
      </c>
      <c r="AH37" t="s">
        <v>231</v>
      </c>
      <c r="AI37" t="s">
        <v>232</v>
      </c>
      <c r="AJ37" t="s">
        <v>233</v>
      </c>
      <c r="AK37" t="s">
        <v>234</v>
      </c>
      <c r="AL37" t="s">
        <v>235</v>
      </c>
      <c r="AM37" t="s">
        <v>236</v>
      </c>
      <c r="AN37" t="s">
        <v>237</v>
      </c>
      <c r="AO37" t="s">
        <v>238</v>
      </c>
    </row>
    <row r="38" spans="1:41" s="108" customFormat="1" ht="15.75" outlineLevel="1" x14ac:dyDescent="0.25">
      <c r="A38" s="95" t="str">
        <f t="shared" ca="1" si="59"/>
        <v>Student (including PhD, Master, …)</v>
      </c>
      <c r="B38" s="109" t="s">
        <v>56</v>
      </c>
      <c r="C38" s="110">
        <f ca="1">SUM(C29:C37)</f>
        <v>1577.28</v>
      </c>
      <c r="D38" s="111">
        <f ca="1">SUM(D29:D37)</f>
        <v>1577.28</v>
      </c>
      <c r="E38" s="112">
        <f ca="1">SUM(E29:E37)</f>
        <v>0.7</v>
      </c>
      <c r="F38" s="112">
        <f t="shared" ref="F38:T38" ca="1" si="62">SUM(F29:F37)</f>
        <v>0</v>
      </c>
      <c r="G38" s="112">
        <f t="shared" ca="1" si="62"/>
        <v>0.35</v>
      </c>
      <c r="H38" s="112">
        <f t="shared" ca="1" si="62"/>
        <v>0.35</v>
      </c>
      <c r="I38" s="112">
        <f t="shared" ca="1" si="62"/>
        <v>0</v>
      </c>
      <c r="J38" s="112">
        <f t="shared" ca="1" si="62"/>
        <v>0</v>
      </c>
      <c r="K38" s="112">
        <f t="shared" ca="1" si="62"/>
        <v>0</v>
      </c>
      <c r="L38" s="112">
        <f t="shared" ca="1" si="62"/>
        <v>0</v>
      </c>
      <c r="M38" s="112">
        <f t="shared" ca="1" si="62"/>
        <v>0</v>
      </c>
      <c r="N38" s="112">
        <f t="shared" ca="1" si="62"/>
        <v>0</v>
      </c>
      <c r="O38" s="112">
        <f t="shared" ca="1" si="62"/>
        <v>0</v>
      </c>
      <c r="P38" s="112">
        <f t="shared" ca="1" si="62"/>
        <v>0</v>
      </c>
      <c r="Q38" s="112">
        <f t="shared" ca="1" si="62"/>
        <v>0</v>
      </c>
      <c r="R38" s="112">
        <f t="shared" ca="1" si="62"/>
        <v>0</v>
      </c>
      <c r="S38" s="112">
        <f t="shared" ca="1" si="62"/>
        <v>0</v>
      </c>
      <c r="T38" s="112">
        <f t="shared" ca="1" si="62"/>
        <v>0</v>
      </c>
      <c r="Y38" s="113"/>
      <c r="Z38" s="113"/>
    </row>
    <row r="39" spans="1:41" ht="15.75" x14ac:dyDescent="0.25">
      <c r="A39" s="90" t="s">
        <v>470</v>
      </c>
      <c r="B39" s="93"/>
      <c r="C39" s="114"/>
      <c r="D39" s="93"/>
      <c r="E39" s="115"/>
      <c r="F39" s="93"/>
      <c r="G39" s="93"/>
      <c r="H39" s="93"/>
      <c r="I39" s="93"/>
      <c r="J39" s="93"/>
      <c r="K39" s="93"/>
      <c r="L39" s="93"/>
      <c r="M39" s="93"/>
      <c r="N39" s="93"/>
      <c r="O39" s="93"/>
      <c r="P39" s="93"/>
      <c r="Q39" s="93"/>
      <c r="R39" s="93"/>
      <c r="S39" s="93"/>
      <c r="T39" s="93"/>
    </row>
    <row r="40" spans="1:41" ht="15.75" outlineLevel="1" x14ac:dyDescent="0.25">
      <c r="A40" s="95" t="str">
        <f ca="1">INDIRECT($V40&amp;"!"&amp;W40)</f>
        <v>Post Doctorate</v>
      </c>
      <c r="B40" s="96" t="s">
        <v>28</v>
      </c>
      <c r="C40" s="455">
        <f ca="1">INDIRECT($V40&amp;"!"&amp;X40)</f>
        <v>52454.074999999997</v>
      </c>
      <c r="D40" s="97">
        <f t="shared" ref="D40:D48" ca="1" si="63">INDIRECT($V40&amp;"!"&amp;Y40)</f>
        <v>51720.37</v>
      </c>
      <c r="E40" s="98">
        <f t="shared" ref="E40:E48" ca="1" si="64">SUM(F40:T40)</f>
        <v>8.3999999999999986</v>
      </c>
      <c r="F40" s="99">
        <f ca="1">ROUND(INDIRECT($V40&amp;"!"&amp;AA40)/215*12,2)</f>
        <v>6.59</v>
      </c>
      <c r="G40" s="99">
        <f t="shared" ref="G40:G48" ca="1" si="65">ROUND(INDIRECT($V40&amp;"!"&amp;AB40)/215*12,2)</f>
        <v>0.17</v>
      </c>
      <c r="H40" s="99">
        <f t="shared" ref="H40:H48" ca="1" si="66">ROUND(INDIRECT($V40&amp;"!"&amp;AC40)/215*12,2)</f>
        <v>0.6</v>
      </c>
      <c r="I40" s="99">
        <f t="shared" ref="I40:I48" ca="1" si="67">ROUND(INDIRECT($V40&amp;"!"&amp;AD40)/215*12,2)</f>
        <v>1.04</v>
      </c>
      <c r="J40" s="99">
        <f t="shared" ref="J40:J48" ca="1" si="68">ROUND(INDIRECT($V40&amp;"!"&amp;AE40)/215*12,2)</f>
        <v>0</v>
      </c>
      <c r="K40" s="99">
        <f t="shared" ref="K40:K48" ca="1" si="69">ROUND(INDIRECT($V40&amp;"!"&amp;AF40)/215*12,2)</f>
        <v>0</v>
      </c>
      <c r="L40" s="99">
        <f t="shared" ref="L40:L48" ca="1" si="70">ROUND(INDIRECT($V40&amp;"!"&amp;AG40)/215*12,2)</f>
        <v>0</v>
      </c>
      <c r="M40" s="99">
        <f t="shared" ref="M40:M48" ca="1" si="71">ROUND(INDIRECT($V40&amp;"!"&amp;AH40)/215*12,2)</f>
        <v>0</v>
      </c>
      <c r="N40" s="99">
        <f t="shared" ref="N40:N48" ca="1" si="72">ROUND(INDIRECT($V40&amp;"!"&amp;AI40)/215*12,2)</f>
        <v>0</v>
      </c>
      <c r="O40" s="99">
        <f t="shared" ref="O40:O48" ca="1" si="73">ROUND(INDIRECT($V40&amp;"!"&amp;AJ40)/215*12,2)</f>
        <v>0</v>
      </c>
      <c r="P40" s="99">
        <f t="shared" ref="P40:P48" ca="1" si="74">ROUND(INDIRECT($V40&amp;"!"&amp;AK40)/215*12,2)</f>
        <v>0</v>
      </c>
      <c r="Q40" s="99">
        <f t="shared" ref="Q40:Q48" ca="1" si="75">ROUND(INDIRECT($V40&amp;"!"&amp;AL40)/215*12,2)</f>
        <v>0</v>
      </c>
      <c r="R40" s="99">
        <f t="shared" ref="R40:R48" ca="1" si="76">ROUND(INDIRECT($V40&amp;"!"&amp;AM40)/215*12,2)</f>
        <v>0</v>
      </c>
      <c r="S40" s="99">
        <f t="shared" ref="S40:S48" ca="1" si="77">ROUND(INDIRECT($V40&amp;"!"&amp;AN40)/215*12,2)</f>
        <v>0</v>
      </c>
      <c r="T40" s="99">
        <f t="shared" ref="T40:T48" ca="1" si="78">ROUND(INDIRECT($V40&amp;"!"&amp;AO40)/215*12,2)</f>
        <v>0</v>
      </c>
      <c r="V40" t="str">
        <f>A39</f>
        <v>Musterhaft</v>
      </c>
      <c r="W40" t="s">
        <v>77</v>
      </c>
      <c r="X40" t="s">
        <v>78</v>
      </c>
      <c r="Y40" s="73" t="s">
        <v>79</v>
      </c>
      <c r="Z40" s="73" t="s">
        <v>80</v>
      </c>
      <c r="AA40" t="s">
        <v>32</v>
      </c>
      <c r="AB40" t="s">
        <v>81</v>
      </c>
      <c r="AC40" t="s">
        <v>82</v>
      </c>
      <c r="AD40" t="s">
        <v>83</v>
      </c>
      <c r="AE40" t="s">
        <v>84</v>
      </c>
      <c r="AF40" t="s">
        <v>85</v>
      </c>
      <c r="AG40" t="s">
        <v>86</v>
      </c>
      <c r="AH40" t="s">
        <v>87</v>
      </c>
      <c r="AI40" t="s">
        <v>88</v>
      </c>
      <c r="AJ40" t="s">
        <v>89</v>
      </c>
      <c r="AK40" t="s">
        <v>90</v>
      </c>
      <c r="AL40" t="s">
        <v>91</v>
      </c>
      <c r="AM40" t="s">
        <v>92</v>
      </c>
      <c r="AN40" t="s">
        <v>93</v>
      </c>
      <c r="AO40" t="s">
        <v>94</v>
      </c>
    </row>
    <row r="41" spans="1:41" ht="15.75" outlineLevel="1" x14ac:dyDescent="0.25">
      <c r="A41" s="95" t="str">
        <f t="shared" ref="A41:A49" ca="1" si="79">INDIRECT($V40&amp;"!"&amp;W40)</f>
        <v>Post Doctorate</v>
      </c>
      <c r="B41" s="100" t="s">
        <v>95</v>
      </c>
      <c r="C41" s="456"/>
      <c r="D41" s="97">
        <f t="shared" ca="1" si="63"/>
        <v>0</v>
      </c>
      <c r="E41" s="98">
        <f t="shared" ca="1" si="64"/>
        <v>0</v>
      </c>
      <c r="F41" s="99">
        <f t="shared" ref="F41:F48" ca="1" si="80">ROUND(INDIRECT($V41&amp;"!"&amp;AA41)/215*12,2)</f>
        <v>0</v>
      </c>
      <c r="G41" s="99">
        <f t="shared" ca="1" si="65"/>
        <v>0</v>
      </c>
      <c r="H41" s="99">
        <f t="shared" ca="1" si="66"/>
        <v>0</v>
      </c>
      <c r="I41" s="99">
        <f t="shared" ca="1" si="67"/>
        <v>0</v>
      </c>
      <c r="J41" s="99">
        <f t="shared" ca="1" si="68"/>
        <v>0</v>
      </c>
      <c r="K41" s="99">
        <f t="shared" ca="1" si="69"/>
        <v>0</v>
      </c>
      <c r="L41" s="99">
        <f t="shared" ca="1" si="70"/>
        <v>0</v>
      </c>
      <c r="M41" s="99">
        <f t="shared" ca="1" si="71"/>
        <v>0</v>
      </c>
      <c r="N41" s="99">
        <f t="shared" ca="1" si="72"/>
        <v>0</v>
      </c>
      <c r="O41" s="99">
        <f t="shared" ca="1" si="73"/>
        <v>0</v>
      </c>
      <c r="P41" s="99">
        <f t="shared" ca="1" si="74"/>
        <v>0</v>
      </c>
      <c r="Q41" s="99">
        <f t="shared" ca="1" si="75"/>
        <v>0</v>
      </c>
      <c r="R41" s="99">
        <f t="shared" ca="1" si="76"/>
        <v>0</v>
      </c>
      <c r="S41" s="99">
        <f t="shared" ca="1" si="77"/>
        <v>0</v>
      </c>
      <c r="T41" s="99">
        <f t="shared" ca="1" si="78"/>
        <v>0</v>
      </c>
      <c r="V41" t="str">
        <f t="shared" ref="V41:V48" si="81">V40</f>
        <v>Musterhaft</v>
      </c>
      <c r="W41" t="s">
        <v>77</v>
      </c>
      <c r="Y41" s="73" t="s">
        <v>96</v>
      </c>
      <c r="Z41" s="73" t="s">
        <v>97</v>
      </c>
      <c r="AA41" t="s">
        <v>98</v>
      </c>
      <c r="AB41" t="s">
        <v>99</v>
      </c>
      <c r="AC41" t="s">
        <v>100</v>
      </c>
      <c r="AD41" t="s">
        <v>101</v>
      </c>
      <c r="AE41" t="s">
        <v>102</v>
      </c>
      <c r="AF41" t="s">
        <v>103</v>
      </c>
      <c r="AG41" t="s">
        <v>104</v>
      </c>
      <c r="AH41" t="s">
        <v>105</v>
      </c>
      <c r="AI41" t="s">
        <v>106</v>
      </c>
      <c r="AJ41" t="s">
        <v>107</v>
      </c>
      <c r="AK41" t="s">
        <v>108</v>
      </c>
      <c r="AL41" t="s">
        <v>109</v>
      </c>
      <c r="AM41" t="s">
        <v>110</v>
      </c>
      <c r="AN41" t="s">
        <v>111</v>
      </c>
      <c r="AO41" t="s">
        <v>112</v>
      </c>
    </row>
    <row r="42" spans="1:41" ht="15.75" outlineLevel="1" x14ac:dyDescent="0.25">
      <c r="A42" s="95" t="str">
        <f t="shared" ca="1" si="79"/>
        <v>Post Doctorate</v>
      </c>
      <c r="B42" s="101" t="s">
        <v>29</v>
      </c>
      <c r="C42" s="455">
        <f ca="1">INDIRECT($V42&amp;"!"&amp;X42)</f>
        <v>78863.047966718892</v>
      </c>
      <c r="D42" s="97">
        <f t="shared" ca="1" si="63"/>
        <v>80409.2</v>
      </c>
      <c r="E42" s="98">
        <f t="shared" ca="1" si="64"/>
        <v>12.260000000000002</v>
      </c>
      <c r="F42" s="99">
        <f t="shared" ca="1" si="80"/>
        <v>3.49</v>
      </c>
      <c r="G42" s="99">
        <f t="shared" ca="1" si="65"/>
        <v>2.67</v>
      </c>
      <c r="H42" s="99">
        <f t="shared" ca="1" si="66"/>
        <v>2.9</v>
      </c>
      <c r="I42" s="99">
        <f t="shared" ca="1" si="67"/>
        <v>0.65</v>
      </c>
      <c r="J42" s="99">
        <f t="shared" ca="1" si="68"/>
        <v>2.5499999999999998</v>
      </c>
      <c r="K42" s="99">
        <f t="shared" ca="1" si="69"/>
        <v>0</v>
      </c>
      <c r="L42" s="99">
        <f t="shared" ca="1" si="70"/>
        <v>0</v>
      </c>
      <c r="M42" s="99">
        <f t="shared" ca="1" si="71"/>
        <v>0</v>
      </c>
      <c r="N42" s="99">
        <f t="shared" ca="1" si="72"/>
        <v>0</v>
      </c>
      <c r="O42" s="99">
        <f t="shared" ca="1" si="73"/>
        <v>0</v>
      </c>
      <c r="P42" s="99">
        <f t="shared" ca="1" si="74"/>
        <v>0</v>
      </c>
      <c r="Q42" s="99">
        <f t="shared" ca="1" si="75"/>
        <v>0</v>
      </c>
      <c r="R42" s="99">
        <f t="shared" ca="1" si="76"/>
        <v>0</v>
      </c>
      <c r="S42" s="99">
        <f t="shared" ca="1" si="77"/>
        <v>0</v>
      </c>
      <c r="T42" s="99">
        <f t="shared" ca="1" si="78"/>
        <v>0</v>
      </c>
      <c r="V42" t="str">
        <f t="shared" si="81"/>
        <v>Musterhaft</v>
      </c>
      <c r="W42" t="s">
        <v>77</v>
      </c>
      <c r="X42" t="s">
        <v>113</v>
      </c>
      <c r="Y42" s="73" t="s">
        <v>114</v>
      </c>
      <c r="Z42" s="73" t="s">
        <v>115</v>
      </c>
      <c r="AA42" t="s">
        <v>116</v>
      </c>
      <c r="AB42" t="s">
        <v>117</v>
      </c>
      <c r="AC42" t="s">
        <v>118</v>
      </c>
      <c r="AD42" t="s">
        <v>119</v>
      </c>
      <c r="AE42" t="s">
        <v>120</v>
      </c>
      <c r="AF42" t="s">
        <v>121</v>
      </c>
      <c r="AG42" t="s">
        <v>122</v>
      </c>
      <c r="AH42" t="s">
        <v>123</v>
      </c>
      <c r="AI42" t="s">
        <v>124</v>
      </c>
      <c r="AJ42" t="s">
        <v>125</v>
      </c>
      <c r="AK42" t="s">
        <v>126</v>
      </c>
      <c r="AL42" t="s">
        <v>127</v>
      </c>
      <c r="AM42" t="s">
        <v>128</v>
      </c>
      <c r="AN42" t="s">
        <v>129</v>
      </c>
      <c r="AO42" t="s">
        <v>130</v>
      </c>
    </row>
    <row r="43" spans="1:41" ht="15.75" outlineLevel="1" x14ac:dyDescent="0.25">
      <c r="A43" s="95" t="str">
        <f t="shared" ca="1" si="79"/>
        <v>Post Doctorate</v>
      </c>
      <c r="B43" s="102" t="s">
        <v>131</v>
      </c>
      <c r="C43" s="456"/>
      <c r="D43" s="97">
        <f t="shared" ca="1" si="63"/>
        <v>0</v>
      </c>
      <c r="E43" s="98">
        <f t="shared" ca="1" si="64"/>
        <v>0</v>
      </c>
      <c r="F43" s="99">
        <f t="shared" ca="1" si="80"/>
        <v>0</v>
      </c>
      <c r="G43" s="99">
        <f t="shared" ca="1" si="65"/>
        <v>0</v>
      </c>
      <c r="H43" s="99">
        <f t="shared" ca="1" si="66"/>
        <v>0</v>
      </c>
      <c r="I43" s="99">
        <f t="shared" ca="1" si="67"/>
        <v>0</v>
      </c>
      <c r="J43" s="99">
        <f t="shared" ca="1" si="68"/>
        <v>0</v>
      </c>
      <c r="K43" s="99">
        <f t="shared" ca="1" si="69"/>
        <v>0</v>
      </c>
      <c r="L43" s="99">
        <f t="shared" ca="1" si="70"/>
        <v>0</v>
      </c>
      <c r="M43" s="99">
        <f t="shared" ca="1" si="71"/>
        <v>0</v>
      </c>
      <c r="N43" s="99">
        <f t="shared" ca="1" si="72"/>
        <v>0</v>
      </c>
      <c r="O43" s="99">
        <f t="shared" ca="1" si="73"/>
        <v>0</v>
      </c>
      <c r="P43" s="99">
        <f t="shared" ca="1" si="74"/>
        <v>0</v>
      </c>
      <c r="Q43" s="99">
        <f t="shared" ca="1" si="75"/>
        <v>0</v>
      </c>
      <c r="R43" s="99">
        <f t="shared" ca="1" si="76"/>
        <v>0</v>
      </c>
      <c r="S43" s="99">
        <f t="shared" ca="1" si="77"/>
        <v>0</v>
      </c>
      <c r="T43" s="99">
        <f t="shared" ca="1" si="78"/>
        <v>0</v>
      </c>
      <c r="V43" t="str">
        <f t="shared" si="81"/>
        <v>Musterhaft</v>
      </c>
      <c r="W43" t="s">
        <v>77</v>
      </c>
      <c r="Y43" s="73" t="s">
        <v>132</v>
      </c>
      <c r="Z43" s="73" t="s">
        <v>133</v>
      </c>
      <c r="AA43" t="s">
        <v>134</v>
      </c>
      <c r="AB43" t="s">
        <v>135</v>
      </c>
      <c r="AC43" t="s">
        <v>136</v>
      </c>
      <c r="AD43" t="s">
        <v>137</v>
      </c>
      <c r="AE43" t="s">
        <v>138</v>
      </c>
      <c r="AF43" t="s">
        <v>139</v>
      </c>
      <c r="AG43" t="s">
        <v>140</v>
      </c>
      <c r="AH43" t="s">
        <v>141</v>
      </c>
      <c r="AI43" t="s">
        <v>142</v>
      </c>
      <c r="AJ43" t="s">
        <v>143</v>
      </c>
      <c r="AK43" t="s">
        <v>144</v>
      </c>
      <c r="AL43" t="s">
        <v>145</v>
      </c>
      <c r="AM43" t="s">
        <v>146</v>
      </c>
      <c r="AN43" t="s">
        <v>147</v>
      </c>
      <c r="AO43" t="s">
        <v>148</v>
      </c>
    </row>
    <row r="44" spans="1:41" ht="15.75" outlineLevel="1" x14ac:dyDescent="0.25">
      <c r="A44" s="95" t="str">
        <f t="shared" ca="1" si="79"/>
        <v>Post Doctorate</v>
      </c>
      <c r="B44" s="103" t="s">
        <v>30</v>
      </c>
      <c r="C44" s="455">
        <f ca="1">INDIRECT($V44&amp;"!"&amp;X44)</f>
        <v>0</v>
      </c>
      <c r="D44" s="97">
        <f t="shared" ca="1" si="63"/>
        <v>0</v>
      </c>
      <c r="E44" s="98">
        <f t="shared" ca="1" si="64"/>
        <v>0</v>
      </c>
      <c r="F44" s="99">
        <f t="shared" ca="1" si="80"/>
        <v>0</v>
      </c>
      <c r="G44" s="99">
        <f t="shared" ca="1" si="65"/>
        <v>0</v>
      </c>
      <c r="H44" s="99">
        <f t="shared" ca="1" si="66"/>
        <v>0</v>
      </c>
      <c r="I44" s="99">
        <f t="shared" ca="1" si="67"/>
        <v>0</v>
      </c>
      <c r="J44" s="99">
        <f t="shared" ca="1" si="68"/>
        <v>0</v>
      </c>
      <c r="K44" s="99">
        <f t="shared" ca="1" si="69"/>
        <v>0</v>
      </c>
      <c r="L44" s="99">
        <f t="shared" ca="1" si="70"/>
        <v>0</v>
      </c>
      <c r="M44" s="99">
        <f t="shared" ca="1" si="71"/>
        <v>0</v>
      </c>
      <c r="N44" s="99">
        <f t="shared" ca="1" si="72"/>
        <v>0</v>
      </c>
      <c r="O44" s="99">
        <f t="shared" ca="1" si="73"/>
        <v>0</v>
      </c>
      <c r="P44" s="99">
        <f t="shared" ca="1" si="74"/>
        <v>0</v>
      </c>
      <c r="Q44" s="99">
        <f t="shared" ca="1" si="75"/>
        <v>0</v>
      </c>
      <c r="R44" s="99">
        <f t="shared" ca="1" si="76"/>
        <v>0</v>
      </c>
      <c r="S44" s="99">
        <f t="shared" ca="1" si="77"/>
        <v>0</v>
      </c>
      <c r="T44" s="99">
        <f t="shared" ca="1" si="78"/>
        <v>0</v>
      </c>
      <c r="V44" t="str">
        <f t="shared" si="81"/>
        <v>Musterhaft</v>
      </c>
      <c r="W44" t="s">
        <v>77</v>
      </c>
      <c r="X44" t="s">
        <v>149</v>
      </c>
      <c r="Y44" s="73" t="s">
        <v>150</v>
      </c>
      <c r="Z44" s="73" t="s">
        <v>151</v>
      </c>
      <c r="AA44" t="s">
        <v>152</v>
      </c>
      <c r="AB44" t="s">
        <v>153</v>
      </c>
      <c r="AC44" t="s">
        <v>154</v>
      </c>
      <c r="AD44" t="s">
        <v>155</v>
      </c>
      <c r="AE44" t="s">
        <v>156</v>
      </c>
      <c r="AF44" t="s">
        <v>157</v>
      </c>
      <c r="AG44" t="s">
        <v>158</v>
      </c>
      <c r="AH44" t="s">
        <v>159</v>
      </c>
      <c r="AI44" t="s">
        <v>160</v>
      </c>
      <c r="AJ44" t="s">
        <v>161</v>
      </c>
      <c r="AK44" t="s">
        <v>162</v>
      </c>
      <c r="AL44" t="s">
        <v>163</v>
      </c>
      <c r="AM44" t="s">
        <v>164</v>
      </c>
      <c r="AN44" t="s">
        <v>165</v>
      </c>
      <c r="AO44" t="s">
        <v>166</v>
      </c>
    </row>
    <row r="45" spans="1:41" ht="15.75" outlineLevel="1" x14ac:dyDescent="0.25">
      <c r="A45" s="95" t="str">
        <f t="shared" ca="1" si="79"/>
        <v>Post Doctorate</v>
      </c>
      <c r="B45" s="104" t="s">
        <v>167</v>
      </c>
      <c r="C45" s="456"/>
      <c r="D45" s="97">
        <f t="shared" ca="1" si="63"/>
        <v>0</v>
      </c>
      <c r="E45" s="98">
        <f t="shared" ca="1" si="64"/>
        <v>0</v>
      </c>
      <c r="F45" s="99">
        <f t="shared" ca="1" si="80"/>
        <v>0</v>
      </c>
      <c r="G45" s="99">
        <f t="shared" ca="1" si="65"/>
        <v>0</v>
      </c>
      <c r="H45" s="99">
        <f t="shared" ca="1" si="66"/>
        <v>0</v>
      </c>
      <c r="I45" s="99">
        <f t="shared" ca="1" si="67"/>
        <v>0</v>
      </c>
      <c r="J45" s="99">
        <f t="shared" ca="1" si="68"/>
        <v>0</v>
      </c>
      <c r="K45" s="99">
        <f t="shared" ca="1" si="69"/>
        <v>0</v>
      </c>
      <c r="L45" s="99">
        <f t="shared" ca="1" si="70"/>
        <v>0</v>
      </c>
      <c r="M45" s="99">
        <f t="shared" ca="1" si="71"/>
        <v>0</v>
      </c>
      <c r="N45" s="99">
        <f t="shared" ca="1" si="72"/>
        <v>0</v>
      </c>
      <c r="O45" s="99">
        <f t="shared" ca="1" si="73"/>
        <v>0</v>
      </c>
      <c r="P45" s="99">
        <f t="shared" ca="1" si="74"/>
        <v>0</v>
      </c>
      <c r="Q45" s="99">
        <f t="shared" ca="1" si="75"/>
        <v>0</v>
      </c>
      <c r="R45" s="99">
        <f t="shared" ca="1" si="76"/>
        <v>0</v>
      </c>
      <c r="S45" s="99">
        <f t="shared" ca="1" si="77"/>
        <v>0</v>
      </c>
      <c r="T45" s="99">
        <f t="shared" ca="1" si="78"/>
        <v>0</v>
      </c>
      <c r="V45" t="str">
        <f t="shared" si="81"/>
        <v>Musterhaft</v>
      </c>
      <c r="W45" t="s">
        <v>77</v>
      </c>
      <c r="Y45" s="73" t="s">
        <v>168</v>
      </c>
      <c r="Z45" s="73" t="s">
        <v>169</v>
      </c>
      <c r="AA45" t="s">
        <v>170</v>
      </c>
      <c r="AB45" t="s">
        <v>171</v>
      </c>
      <c r="AC45" t="s">
        <v>172</v>
      </c>
      <c r="AD45" t="s">
        <v>173</v>
      </c>
      <c r="AE45" t="s">
        <v>174</v>
      </c>
      <c r="AF45" t="s">
        <v>175</v>
      </c>
      <c r="AG45" t="s">
        <v>176</v>
      </c>
      <c r="AH45" t="s">
        <v>177</v>
      </c>
      <c r="AI45" t="s">
        <v>178</v>
      </c>
      <c r="AJ45" t="s">
        <v>179</v>
      </c>
      <c r="AK45" t="s">
        <v>180</v>
      </c>
      <c r="AL45" t="s">
        <v>181</v>
      </c>
      <c r="AM45" t="s">
        <v>182</v>
      </c>
      <c r="AN45" t="s">
        <v>183</v>
      </c>
      <c r="AO45" t="s">
        <v>184</v>
      </c>
    </row>
    <row r="46" spans="1:41" ht="15.75" outlineLevel="1" x14ac:dyDescent="0.25">
      <c r="A46" s="95" t="str">
        <f t="shared" ca="1" si="79"/>
        <v>Post Doctorate</v>
      </c>
      <c r="B46" s="105" t="s">
        <v>31</v>
      </c>
      <c r="C46" s="455">
        <f ca="1">INDIRECT($V46&amp;"!"&amp;X46)</f>
        <v>0</v>
      </c>
      <c r="D46" s="97">
        <f t="shared" ca="1" si="63"/>
        <v>0</v>
      </c>
      <c r="E46" s="98">
        <f t="shared" ca="1" si="64"/>
        <v>0</v>
      </c>
      <c r="F46" s="99">
        <f t="shared" ca="1" si="80"/>
        <v>0</v>
      </c>
      <c r="G46" s="99">
        <f t="shared" ca="1" si="65"/>
        <v>0</v>
      </c>
      <c r="H46" s="99">
        <f t="shared" ca="1" si="66"/>
        <v>0</v>
      </c>
      <c r="I46" s="99">
        <f t="shared" ca="1" si="67"/>
        <v>0</v>
      </c>
      <c r="J46" s="99">
        <f t="shared" ca="1" si="68"/>
        <v>0</v>
      </c>
      <c r="K46" s="99">
        <f t="shared" ca="1" si="69"/>
        <v>0</v>
      </c>
      <c r="L46" s="99">
        <f t="shared" ca="1" si="70"/>
        <v>0</v>
      </c>
      <c r="M46" s="99">
        <f t="shared" ca="1" si="71"/>
        <v>0</v>
      </c>
      <c r="N46" s="99">
        <f t="shared" ca="1" si="72"/>
        <v>0</v>
      </c>
      <c r="O46" s="99">
        <f t="shared" ca="1" si="73"/>
        <v>0</v>
      </c>
      <c r="P46" s="99">
        <f t="shared" ca="1" si="74"/>
        <v>0</v>
      </c>
      <c r="Q46" s="99">
        <f t="shared" ca="1" si="75"/>
        <v>0</v>
      </c>
      <c r="R46" s="99">
        <f t="shared" ca="1" si="76"/>
        <v>0</v>
      </c>
      <c r="S46" s="99">
        <f t="shared" ca="1" si="77"/>
        <v>0</v>
      </c>
      <c r="T46" s="99">
        <f t="shared" ca="1" si="78"/>
        <v>0</v>
      </c>
      <c r="V46" t="str">
        <f t="shared" si="81"/>
        <v>Musterhaft</v>
      </c>
      <c r="W46" t="s">
        <v>77</v>
      </c>
      <c r="X46" t="s">
        <v>185</v>
      </c>
      <c r="Y46" s="73" t="s">
        <v>186</v>
      </c>
      <c r="Z46" s="73" t="s">
        <v>187</v>
      </c>
      <c r="AA46" t="s">
        <v>188</v>
      </c>
      <c r="AB46" t="s">
        <v>189</v>
      </c>
      <c r="AC46" t="s">
        <v>190</v>
      </c>
      <c r="AD46" t="s">
        <v>191</v>
      </c>
      <c r="AE46" t="s">
        <v>192</v>
      </c>
      <c r="AF46" t="s">
        <v>193</v>
      </c>
      <c r="AG46" t="s">
        <v>194</v>
      </c>
      <c r="AH46" t="s">
        <v>195</v>
      </c>
      <c r="AI46" t="s">
        <v>196</v>
      </c>
      <c r="AJ46" t="s">
        <v>197</v>
      </c>
      <c r="AK46" t="s">
        <v>198</v>
      </c>
      <c r="AL46" t="s">
        <v>199</v>
      </c>
      <c r="AM46" t="s">
        <v>200</v>
      </c>
      <c r="AN46" t="s">
        <v>201</v>
      </c>
      <c r="AO46" t="s">
        <v>202</v>
      </c>
    </row>
    <row r="47" spans="1:41" ht="15.75" outlineLevel="1" x14ac:dyDescent="0.25">
      <c r="A47" s="95" t="str">
        <f t="shared" ca="1" si="79"/>
        <v>Post Doctorate</v>
      </c>
      <c r="B47" s="105" t="s">
        <v>203</v>
      </c>
      <c r="C47" s="456"/>
      <c r="D47" s="97">
        <f t="shared" ca="1" si="63"/>
        <v>0</v>
      </c>
      <c r="E47" s="98">
        <f t="shared" ca="1" si="64"/>
        <v>0</v>
      </c>
      <c r="F47" s="99">
        <f t="shared" ca="1" si="80"/>
        <v>0</v>
      </c>
      <c r="G47" s="99">
        <f t="shared" ca="1" si="65"/>
        <v>0</v>
      </c>
      <c r="H47" s="99">
        <f t="shared" ca="1" si="66"/>
        <v>0</v>
      </c>
      <c r="I47" s="99">
        <f t="shared" ca="1" si="67"/>
        <v>0</v>
      </c>
      <c r="J47" s="99">
        <f t="shared" ca="1" si="68"/>
        <v>0</v>
      </c>
      <c r="K47" s="99">
        <f t="shared" ca="1" si="69"/>
        <v>0</v>
      </c>
      <c r="L47" s="99">
        <f t="shared" ca="1" si="70"/>
        <v>0</v>
      </c>
      <c r="M47" s="99">
        <f t="shared" ca="1" si="71"/>
        <v>0</v>
      </c>
      <c r="N47" s="99">
        <f t="shared" ca="1" si="72"/>
        <v>0</v>
      </c>
      <c r="O47" s="99">
        <f t="shared" ca="1" si="73"/>
        <v>0</v>
      </c>
      <c r="P47" s="99">
        <f t="shared" ca="1" si="74"/>
        <v>0</v>
      </c>
      <c r="Q47" s="99">
        <f t="shared" ca="1" si="75"/>
        <v>0</v>
      </c>
      <c r="R47" s="99">
        <f t="shared" ca="1" si="76"/>
        <v>0</v>
      </c>
      <c r="S47" s="99">
        <f t="shared" ca="1" si="77"/>
        <v>0</v>
      </c>
      <c r="T47" s="99">
        <f t="shared" ca="1" si="78"/>
        <v>0</v>
      </c>
      <c r="V47" t="str">
        <f t="shared" si="81"/>
        <v>Musterhaft</v>
      </c>
      <c r="W47" t="s">
        <v>77</v>
      </c>
      <c r="Y47" s="73" t="s">
        <v>204</v>
      </c>
      <c r="Z47" s="73" t="s">
        <v>205</v>
      </c>
      <c r="AA47" t="s">
        <v>206</v>
      </c>
      <c r="AB47" t="s">
        <v>207</v>
      </c>
      <c r="AC47" t="s">
        <v>208</v>
      </c>
      <c r="AD47" t="s">
        <v>209</v>
      </c>
      <c r="AE47" t="s">
        <v>210</v>
      </c>
      <c r="AF47" t="s">
        <v>211</v>
      </c>
      <c r="AG47" t="s">
        <v>212</v>
      </c>
      <c r="AH47" t="s">
        <v>213</v>
      </c>
      <c r="AI47" t="s">
        <v>214</v>
      </c>
      <c r="AJ47" t="s">
        <v>215</v>
      </c>
      <c r="AK47" t="s">
        <v>216</v>
      </c>
      <c r="AL47" t="s">
        <v>217</v>
      </c>
      <c r="AM47" t="s">
        <v>218</v>
      </c>
      <c r="AN47" t="s">
        <v>219</v>
      </c>
      <c r="AO47" t="s">
        <v>220</v>
      </c>
    </row>
    <row r="48" spans="1:41" ht="15.75" outlineLevel="1" x14ac:dyDescent="0.25">
      <c r="A48" s="95" t="str">
        <f t="shared" ca="1" si="79"/>
        <v>Post Doctorate</v>
      </c>
      <c r="B48" s="106" t="s">
        <v>32</v>
      </c>
      <c r="C48" s="107">
        <f ca="1">INDIRECT($V48&amp;"!"&amp;X48)</f>
        <v>0</v>
      </c>
      <c r="D48" s="97">
        <f t="shared" ca="1" si="63"/>
        <v>0</v>
      </c>
      <c r="E48" s="98">
        <f t="shared" ca="1" si="64"/>
        <v>0</v>
      </c>
      <c r="F48" s="99">
        <f t="shared" ca="1" si="80"/>
        <v>0</v>
      </c>
      <c r="G48" s="99">
        <f t="shared" ca="1" si="65"/>
        <v>0</v>
      </c>
      <c r="H48" s="99">
        <f t="shared" ca="1" si="66"/>
        <v>0</v>
      </c>
      <c r="I48" s="99">
        <f t="shared" ca="1" si="67"/>
        <v>0</v>
      </c>
      <c r="J48" s="99">
        <f t="shared" ca="1" si="68"/>
        <v>0</v>
      </c>
      <c r="K48" s="99">
        <f t="shared" ca="1" si="69"/>
        <v>0</v>
      </c>
      <c r="L48" s="99">
        <f t="shared" ca="1" si="70"/>
        <v>0</v>
      </c>
      <c r="M48" s="99">
        <f t="shared" ca="1" si="71"/>
        <v>0</v>
      </c>
      <c r="N48" s="99">
        <f t="shared" ca="1" si="72"/>
        <v>0</v>
      </c>
      <c r="O48" s="99">
        <f t="shared" ca="1" si="73"/>
        <v>0</v>
      </c>
      <c r="P48" s="99">
        <f t="shared" ca="1" si="74"/>
        <v>0</v>
      </c>
      <c r="Q48" s="99">
        <f t="shared" ca="1" si="75"/>
        <v>0</v>
      </c>
      <c r="R48" s="99">
        <f t="shared" ca="1" si="76"/>
        <v>0</v>
      </c>
      <c r="S48" s="99">
        <f t="shared" ca="1" si="77"/>
        <v>0</v>
      </c>
      <c r="T48" s="99">
        <f t="shared" ca="1" si="78"/>
        <v>0</v>
      </c>
      <c r="V48" t="str">
        <f t="shared" si="81"/>
        <v>Musterhaft</v>
      </c>
      <c r="W48" t="s">
        <v>77</v>
      </c>
      <c r="X48" t="s">
        <v>221</v>
      </c>
      <c r="Y48" s="73" t="s">
        <v>222</v>
      </c>
      <c r="Z48" s="73" t="s">
        <v>223</v>
      </c>
      <c r="AA48" t="s">
        <v>224</v>
      </c>
      <c r="AB48" t="s">
        <v>225</v>
      </c>
      <c r="AC48" t="s">
        <v>226</v>
      </c>
      <c r="AD48" t="s">
        <v>227</v>
      </c>
      <c r="AE48" t="s">
        <v>228</v>
      </c>
      <c r="AF48" t="s">
        <v>229</v>
      </c>
      <c r="AG48" t="s">
        <v>230</v>
      </c>
      <c r="AH48" t="s">
        <v>231</v>
      </c>
      <c r="AI48" t="s">
        <v>232</v>
      </c>
      <c r="AJ48" t="s">
        <v>233</v>
      </c>
      <c r="AK48" t="s">
        <v>234</v>
      </c>
      <c r="AL48" t="s">
        <v>235</v>
      </c>
      <c r="AM48" t="s">
        <v>236</v>
      </c>
      <c r="AN48" t="s">
        <v>237</v>
      </c>
      <c r="AO48" t="s">
        <v>238</v>
      </c>
    </row>
    <row r="49" spans="1:41" s="108" customFormat="1" ht="15.75" outlineLevel="1" x14ac:dyDescent="0.25">
      <c r="A49" s="95" t="str">
        <f t="shared" ca="1" si="79"/>
        <v>Post Doctorate</v>
      </c>
      <c r="B49" s="109" t="s">
        <v>56</v>
      </c>
      <c r="C49" s="110">
        <f ca="1">SUM(C40:C48)</f>
        <v>131317.12296671889</v>
      </c>
      <c r="D49" s="111">
        <f ca="1">SUM(D40:D48)</f>
        <v>132129.57</v>
      </c>
      <c r="E49" s="112">
        <f ca="1">SUM(E40:E48)</f>
        <v>20.66</v>
      </c>
      <c r="F49" s="112">
        <f t="shared" ref="F49:T49" ca="1" si="82">SUM(F40:F48)</f>
        <v>10.08</v>
      </c>
      <c r="G49" s="112">
        <f t="shared" ca="1" si="82"/>
        <v>2.84</v>
      </c>
      <c r="H49" s="112">
        <f t="shared" ca="1" si="82"/>
        <v>3.5</v>
      </c>
      <c r="I49" s="112">
        <f t="shared" ca="1" si="82"/>
        <v>1.69</v>
      </c>
      <c r="J49" s="112">
        <f t="shared" ca="1" si="82"/>
        <v>2.5499999999999998</v>
      </c>
      <c r="K49" s="112">
        <f t="shared" ca="1" si="82"/>
        <v>0</v>
      </c>
      <c r="L49" s="112">
        <f t="shared" ca="1" si="82"/>
        <v>0</v>
      </c>
      <c r="M49" s="112">
        <f t="shared" ca="1" si="82"/>
        <v>0</v>
      </c>
      <c r="N49" s="112">
        <f t="shared" ca="1" si="82"/>
        <v>0</v>
      </c>
      <c r="O49" s="112">
        <f t="shared" ca="1" si="82"/>
        <v>0</v>
      </c>
      <c r="P49" s="112">
        <f t="shared" ca="1" si="82"/>
        <v>0</v>
      </c>
      <c r="Q49" s="112">
        <f t="shared" ca="1" si="82"/>
        <v>0</v>
      </c>
      <c r="R49" s="112">
        <f t="shared" ca="1" si="82"/>
        <v>0</v>
      </c>
      <c r="S49" s="112">
        <f t="shared" ca="1" si="82"/>
        <v>0</v>
      </c>
      <c r="T49" s="112">
        <f t="shared" ca="1" si="82"/>
        <v>0</v>
      </c>
      <c r="Y49" s="113"/>
      <c r="Z49" s="113"/>
    </row>
    <row r="50" spans="1:41" ht="15.75" x14ac:dyDescent="0.25">
      <c r="A50" s="90" t="s">
        <v>471</v>
      </c>
      <c r="B50" s="93"/>
      <c r="C50" s="114"/>
      <c r="D50" s="93"/>
      <c r="E50" s="115"/>
      <c r="F50" s="93"/>
      <c r="G50" s="93"/>
      <c r="H50" s="93"/>
      <c r="I50" s="93"/>
      <c r="J50" s="93"/>
      <c r="K50" s="93"/>
      <c r="L50" s="93"/>
      <c r="M50" s="93"/>
      <c r="N50" s="93"/>
      <c r="O50" s="93"/>
      <c r="P50" s="93"/>
      <c r="Q50" s="93"/>
      <c r="R50" s="93"/>
      <c r="S50" s="93"/>
      <c r="T50" s="93"/>
    </row>
    <row r="51" spans="1:41" ht="15.75" outlineLevel="1" x14ac:dyDescent="0.25">
      <c r="A51" s="95" t="str">
        <f ca="1">INDIRECT($V51&amp;"!"&amp;W51)</f>
        <v>Senior Staff</v>
      </c>
      <c r="B51" s="96" t="s">
        <v>28</v>
      </c>
      <c r="C51" s="455">
        <f ca="1">INDIRECT($V51&amp;"!"&amp;X51)</f>
        <v>7725.1332376853206</v>
      </c>
      <c r="D51" s="97">
        <f t="shared" ref="D51:D59" ca="1" si="83">INDIRECT($V51&amp;"!"&amp;Y51)</f>
        <v>7751.78</v>
      </c>
      <c r="E51" s="98">
        <f t="shared" ref="E51:E59" ca="1" si="84">SUM(F51:T51)</f>
        <v>1.31</v>
      </c>
      <c r="F51" s="99">
        <f ca="1">ROUND(INDIRECT($V51&amp;"!"&amp;AA51)/215*12,2)</f>
        <v>0</v>
      </c>
      <c r="G51" s="99">
        <f t="shared" ref="G51:G59" ca="1" si="85">ROUND(INDIRECT($V51&amp;"!"&amp;AB51)/215*12,2)</f>
        <v>1.31</v>
      </c>
      <c r="H51" s="99">
        <f t="shared" ref="H51:H59" ca="1" si="86">ROUND(INDIRECT($V51&amp;"!"&amp;AC51)/215*12,2)</f>
        <v>0</v>
      </c>
      <c r="I51" s="99">
        <f t="shared" ref="I51:I59" ca="1" si="87">ROUND(INDIRECT($V51&amp;"!"&amp;AD51)/215*12,2)</f>
        <v>0</v>
      </c>
      <c r="J51" s="99">
        <f t="shared" ref="J51:J59" ca="1" si="88">ROUND(INDIRECT($V51&amp;"!"&amp;AE51)/215*12,2)</f>
        <v>0</v>
      </c>
      <c r="K51" s="99">
        <f t="shared" ref="K51:K59" ca="1" si="89">ROUND(INDIRECT($V51&amp;"!"&amp;AF51)/215*12,2)</f>
        <v>0</v>
      </c>
      <c r="L51" s="99">
        <f t="shared" ref="L51:L59" ca="1" si="90">ROUND(INDIRECT($V51&amp;"!"&amp;AG51)/215*12,2)</f>
        <v>0</v>
      </c>
      <c r="M51" s="99">
        <f t="shared" ref="M51:M59" ca="1" si="91">ROUND(INDIRECT($V51&amp;"!"&amp;AH51)/215*12,2)</f>
        <v>0</v>
      </c>
      <c r="N51" s="99">
        <f t="shared" ref="N51:N59" ca="1" si="92">ROUND(INDIRECT($V51&amp;"!"&amp;AI51)/215*12,2)</f>
        <v>0</v>
      </c>
      <c r="O51" s="99">
        <f t="shared" ref="O51:O59" ca="1" si="93">ROUND(INDIRECT($V51&amp;"!"&amp;AJ51)/215*12,2)</f>
        <v>0</v>
      </c>
      <c r="P51" s="99">
        <f t="shared" ref="P51:P59" ca="1" si="94">ROUND(INDIRECT($V51&amp;"!"&amp;AK51)/215*12,2)</f>
        <v>0</v>
      </c>
      <c r="Q51" s="99">
        <f t="shared" ref="Q51:Q59" ca="1" si="95">ROUND(INDIRECT($V51&amp;"!"&amp;AL51)/215*12,2)</f>
        <v>0</v>
      </c>
      <c r="R51" s="99">
        <f t="shared" ref="R51:R59" ca="1" si="96">ROUND(INDIRECT($V51&amp;"!"&amp;AM51)/215*12,2)</f>
        <v>0</v>
      </c>
      <c r="S51" s="99">
        <f t="shared" ref="S51:S59" ca="1" si="97">ROUND(INDIRECT($V51&amp;"!"&amp;AN51)/215*12,2)</f>
        <v>0</v>
      </c>
      <c r="T51" s="99">
        <f t="shared" ref="T51:T59" ca="1" si="98">ROUND(INDIRECT($V51&amp;"!"&amp;AO51)/215*12,2)</f>
        <v>0</v>
      </c>
      <c r="V51" t="str">
        <f>A50</f>
        <v>fester_Mustermitarbeiter</v>
      </c>
      <c r="W51" t="s">
        <v>77</v>
      </c>
      <c r="X51" t="s">
        <v>78</v>
      </c>
      <c r="Y51" s="73" t="s">
        <v>79</v>
      </c>
      <c r="Z51" s="73" t="s">
        <v>80</v>
      </c>
      <c r="AA51" t="s">
        <v>32</v>
      </c>
      <c r="AB51" t="s">
        <v>81</v>
      </c>
      <c r="AC51" t="s">
        <v>82</v>
      </c>
      <c r="AD51" t="s">
        <v>83</v>
      </c>
      <c r="AE51" t="s">
        <v>84</v>
      </c>
      <c r="AF51" t="s">
        <v>85</v>
      </c>
      <c r="AG51" t="s">
        <v>86</v>
      </c>
      <c r="AH51" t="s">
        <v>87</v>
      </c>
      <c r="AI51" t="s">
        <v>88</v>
      </c>
      <c r="AJ51" t="s">
        <v>89</v>
      </c>
      <c r="AK51" t="s">
        <v>90</v>
      </c>
      <c r="AL51" t="s">
        <v>91</v>
      </c>
      <c r="AM51" t="s">
        <v>92</v>
      </c>
      <c r="AN51" t="s">
        <v>93</v>
      </c>
      <c r="AO51" t="s">
        <v>94</v>
      </c>
    </row>
    <row r="52" spans="1:41" ht="15.75" outlineLevel="1" x14ac:dyDescent="0.25">
      <c r="A52" s="95" t="str">
        <f t="shared" ref="A52:A60" ca="1" si="99">INDIRECT($V51&amp;"!"&amp;W51)</f>
        <v>Senior Staff</v>
      </c>
      <c r="B52" s="100" t="s">
        <v>95</v>
      </c>
      <c r="C52" s="456"/>
      <c r="D52" s="97">
        <f t="shared" ca="1" si="83"/>
        <v>0</v>
      </c>
      <c r="E52" s="98">
        <f t="shared" ca="1" si="84"/>
        <v>0</v>
      </c>
      <c r="F52" s="99">
        <f t="shared" ref="F52:F59" ca="1" si="100">ROUND(INDIRECT($V52&amp;"!"&amp;AA52)/215*12,2)</f>
        <v>0</v>
      </c>
      <c r="G52" s="99">
        <f t="shared" ca="1" si="85"/>
        <v>0</v>
      </c>
      <c r="H52" s="99">
        <f t="shared" ca="1" si="86"/>
        <v>0</v>
      </c>
      <c r="I52" s="99">
        <f t="shared" ca="1" si="87"/>
        <v>0</v>
      </c>
      <c r="J52" s="99">
        <f t="shared" ca="1" si="88"/>
        <v>0</v>
      </c>
      <c r="K52" s="99">
        <f t="shared" ca="1" si="89"/>
        <v>0</v>
      </c>
      <c r="L52" s="99">
        <f t="shared" ca="1" si="90"/>
        <v>0</v>
      </c>
      <c r="M52" s="99">
        <f t="shared" ca="1" si="91"/>
        <v>0</v>
      </c>
      <c r="N52" s="99">
        <f t="shared" ca="1" si="92"/>
        <v>0</v>
      </c>
      <c r="O52" s="99">
        <f t="shared" ca="1" si="93"/>
        <v>0</v>
      </c>
      <c r="P52" s="99">
        <f t="shared" ca="1" si="94"/>
        <v>0</v>
      </c>
      <c r="Q52" s="99">
        <f t="shared" ca="1" si="95"/>
        <v>0</v>
      </c>
      <c r="R52" s="99">
        <f t="shared" ca="1" si="96"/>
        <v>0</v>
      </c>
      <c r="S52" s="99">
        <f t="shared" ca="1" si="97"/>
        <v>0</v>
      </c>
      <c r="T52" s="99">
        <f t="shared" ca="1" si="98"/>
        <v>0</v>
      </c>
      <c r="V52" t="str">
        <f t="shared" ref="V52:V59" si="101">V51</f>
        <v>fester_Mustermitarbeiter</v>
      </c>
      <c r="W52" t="s">
        <v>77</v>
      </c>
      <c r="Y52" s="73" t="s">
        <v>96</v>
      </c>
      <c r="Z52" s="73" t="s">
        <v>97</v>
      </c>
      <c r="AA52" t="s">
        <v>98</v>
      </c>
      <c r="AB52" t="s">
        <v>99</v>
      </c>
      <c r="AC52" t="s">
        <v>100</v>
      </c>
      <c r="AD52" t="s">
        <v>101</v>
      </c>
      <c r="AE52" t="s">
        <v>102</v>
      </c>
      <c r="AF52" t="s">
        <v>103</v>
      </c>
      <c r="AG52" t="s">
        <v>104</v>
      </c>
      <c r="AH52" t="s">
        <v>105</v>
      </c>
      <c r="AI52" t="s">
        <v>106</v>
      </c>
      <c r="AJ52" t="s">
        <v>107</v>
      </c>
      <c r="AK52" t="s">
        <v>108</v>
      </c>
      <c r="AL52" t="s">
        <v>109</v>
      </c>
      <c r="AM52" t="s">
        <v>110</v>
      </c>
      <c r="AN52" t="s">
        <v>111</v>
      </c>
      <c r="AO52" t="s">
        <v>112</v>
      </c>
    </row>
    <row r="53" spans="1:41" ht="15.75" outlineLevel="1" x14ac:dyDescent="0.25">
      <c r="A53" s="95" t="str">
        <f t="shared" ca="1" si="99"/>
        <v>Senior Staff</v>
      </c>
      <c r="B53" s="101" t="s">
        <v>29</v>
      </c>
      <c r="C53" s="455">
        <f ca="1">INDIRECT($V53&amp;"!"&amp;X53)</f>
        <v>0</v>
      </c>
      <c r="D53" s="97">
        <f t="shared" ca="1" si="83"/>
        <v>0</v>
      </c>
      <c r="E53" s="98">
        <f t="shared" ca="1" si="84"/>
        <v>0</v>
      </c>
      <c r="F53" s="99">
        <f t="shared" ca="1" si="100"/>
        <v>0</v>
      </c>
      <c r="G53" s="99">
        <f t="shared" ca="1" si="85"/>
        <v>0</v>
      </c>
      <c r="H53" s="99">
        <f t="shared" ca="1" si="86"/>
        <v>0</v>
      </c>
      <c r="I53" s="99">
        <f t="shared" ca="1" si="87"/>
        <v>0</v>
      </c>
      <c r="J53" s="99">
        <f t="shared" ca="1" si="88"/>
        <v>0</v>
      </c>
      <c r="K53" s="99">
        <f t="shared" ca="1" si="89"/>
        <v>0</v>
      </c>
      <c r="L53" s="99">
        <f t="shared" ca="1" si="90"/>
        <v>0</v>
      </c>
      <c r="M53" s="99">
        <f t="shared" ca="1" si="91"/>
        <v>0</v>
      </c>
      <c r="N53" s="99">
        <f t="shared" ca="1" si="92"/>
        <v>0</v>
      </c>
      <c r="O53" s="99">
        <f t="shared" ca="1" si="93"/>
        <v>0</v>
      </c>
      <c r="P53" s="99">
        <f t="shared" ca="1" si="94"/>
        <v>0</v>
      </c>
      <c r="Q53" s="99">
        <f t="shared" ca="1" si="95"/>
        <v>0</v>
      </c>
      <c r="R53" s="99">
        <f t="shared" ca="1" si="96"/>
        <v>0</v>
      </c>
      <c r="S53" s="99">
        <f t="shared" ca="1" si="97"/>
        <v>0</v>
      </c>
      <c r="T53" s="99">
        <f t="shared" ca="1" si="98"/>
        <v>0</v>
      </c>
      <c r="V53" t="str">
        <f t="shared" si="101"/>
        <v>fester_Mustermitarbeiter</v>
      </c>
      <c r="W53" t="s">
        <v>77</v>
      </c>
      <c r="X53" t="s">
        <v>113</v>
      </c>
      <c r="Y53" s="73" t="s">
        <v>114</v>
      </c>
      <c r="Z53" s="73" t="s">
        <v>115</v>
      </c>
      <c r="AA53" t="s">
        <v>116</v>
      </c>
      <c r="AB53" t="s">
        <v>117</v>
      </c>
      <c r="AC53" t="s">
        <v>118</v>
      </c>
      <c r="AD53" t="s">
        <v>119</v>
      </c>
      <c r="AE53" t="s">
        <v>120</v>
      </c>
      <c r="AF53" t="s">
        <v>121</v>
      </c>
      <c r="AG53" t="s">
        <v>122</v>
      </c>
      <c r="AH53" t="s">
        <v>123</v>
      </c>
      <c r="AI53" t="s">
        <v>124</v>
      </c>
      <c r="AJ53" t="s">
        <v>125</v>
      </c>
      <c r="AK53" t="s">
        <v>126</v>
      </c>
      <c r="AL53" t="s">
        <v>127</v>
      </c>
      <c r="AM53" t="s">
        <v>128</v>
      </c>
      <c r="AN53" t="s">
        <v>129</v>
      </c>
      <c r="AO53" t="s">
        <v>130</v>
      </c>
    </row>
    <row r="54" spans="1:41" ht="15.75" outlineLevel="1" x14ac:dyDescent="0.25">
      <c r="A54" s="95" t="str">
        <f t="shared" ca="1" si="99"/>
        <v>Senior Staff</v>
      </c>
      <c r="B54" s="102" t="s">
        <v>131</v>
      </c>
      <c r="C54" s="456"/>
      <c r="D54" s="97">
        <f t="shared" ca="1" si="83"/>
        <v>0</v>
      </c>
      <c r="E54" s="98">
        <f t="shared" ca="1" si="84"/>
        <v>0</v>
      </c>
      <c r="F54" s="99">
        <f t="shared" ca="1" si="100"/>
        <v>0</v>
      </c>
      <c r="G54" s="99">
        <f t="shared" ca="1" si="85"/>
        <v>0</v>
      </c>
      <c r="H54" s="99">
        <f t="shared" ca="1" si="86"/>
        <v>0</v>
      </c>
      <c r="I54" s="99">
        <f t="shared" ca="1" si="87"/>
        <v>0</v>
      </c>
      <c r="J54" s="99">
        <f t="shared" ca="1" si="88"/>
        <v>0</v>
      </c>
      <c r="K54" s="99">
        <f t="shared" ca="1" si="89"/>
        <v>0</v>
      </c>
      <c r="L54" s="99">
        <f t="shared" ca="1" si="90"/>
        <v>0</v>
      </c>
      <c r="M54" s="99">
        <f t="shared" ca="1" si="91"/>
        <v>0</v>
      </c>
      <c r="N54" s="99">
        <f t="shared" ca="1" si="92"/>
        <v>0</v>
      </c>
      <c r="O54" s="99">
        <f t="shared" ca="1" si="93"/>
        <v>0</v>
      </c>
      <c r="P54" s="99">
        <f t="shared" ca="1" si="94"/>
        <v>0</v>
      </c>
      <c r="Q54" s="99">
        <f t="shared" ca="1" si="95"/>
        <v>0</v>
      </c>
      <c r="R54" s="99">
        <f t="shared" ca="1" si="96"/>
        <v>0</v>
      </c>
      <c r="S54" s="99">
        <f t="shared" ca="1" si="97"/>
        <v>0</v>
      </c>
      <c r="T54" s="99">
        <f t="shared" ca="1" si="98"/>
        <v>0</v>
      </c>
      <c r="V54" t="str">
        <f t="shared" si="101"/>
        <v>fester_Mustermitarbeiter</v>
      </c>
      <c r="W54" t="s">
        <v>77</v>
      </c>
      <c r="Y54" s="73" t="s">
        <v>132</v>
      </c>
      <c r="Z54" s="73" t="s">
        <v>133</v>
      </c>
      <c r="AA54" t="s">
        <v>134</v>
      </c>
      <c r="AB54" t="s">
        <v>135</v>
      </c>
      <c r="AC54" t="s">
        <v>136</v>
      </c>
      <c r="AD54" t="s">
        <v>137</v>
      </c>
      <c r="AE54" t="s">
        <v>138</v>
      </c>
      <c r="AF54" t="s">
        <v>139</v>
      </c>
      <c r="AG54" t="s">
        <v>140</v>
      </c>
      <c r="AH54" t="s">
        <v>141</v>
      </c>
      <c r="AI54" t="s">
        <v>142</v>
      </c>
      <c r="AJ54" t="s">
        <v>143</v>
      </c>
      <c r="AK54" t="s">
        <v>144</v>
      </c>
      <c r="AL54" t="s">
        <v>145</v>
      </c>
      <c r="AM54" t="s">
        <v>146</v>
      </c>
      <c r="AN54" t="s">
        <v>147</v>
      </c>
      <c r="AO54" t="s">
        <v>148</v>
      </c>
    </row>
    <row r="55" spans="1:41" ht="15.75" outlineLevel="1" x14ac:dyDescent="0.25">
      <c r="A55" s="95" t="str">
        <f t="shared" ca="1" si="99"/>
        <v>Senior Staff</v>
      </c>
      <c r="B55" s="103" t="s">
        <v>30</v>
      </c>
      <c r="C55" s="455">
        <f ca="1">INDIRECT($V55&amp;"!"&amp;X55)</f>
        <v>0</v>
      </c>
      <c r="D55" s="97">
        <f t="shared" ca="1" si="83"/>
        <v>0</v>
      </c>
      <c r="E55" s="98">
        <f t="shared" ca="1" si="84"/>
        <v>0</v>
      </c>
      <c r="F55" s="99">
        <f t="shared" ca="1" si="100"/>
        <v>0</v>
      </c>
      <c r="G55" s="99">
        <f t="shared" ca="1" si="85"/>
        <v>0</v>
      </c>
      <c r="H55" s="99">
        <f t="shared" ca="1" si="86"/>
        <v>0</v>
      </c>
      <c r="I55" s="99">
        <f t="shared" ca="1" si="87"/>
        <v>0</v>
      </c>
      <c r="J55" s="99">
        <f t="shared" ca="1" si="88"/>
        <v>0</v>
      </c>
      <c r="K55" s="99">
        <f t="shared" ca="1" si="89"/>
        <v>0</v>
      </c>
      <c r="L55" s="99">
        <f t="shared" ca="1" si="90"/>
        <v>0</v>
      </c>
      <c r="M55" s="99">
        <f t="shared" ca="1" si="91"/>
        <v>0</v>
      </c>
      <c r="N55" s="99">
        <f t="shared" ca="1" si="92"/>
        <v>0</v>
      </c>
      <c r="O55" s="99">
        <f t="shared" ca="1" si="93"/>
        <v>0</v>
      </c>
      <c r="P55" s="99">
        <f t="shared" ca="1" si="94"/>
        <v>0</v>
      </c>
      <c r="Q55" s="99">
        <f t="shared" ca="1" si="95"/>
        <v>0</v>
      </c>
      <c r="R55" s="99">
        <f t="shared" ca="1" si="96"/>
        <v>0</v>
      </c>
      <c r="S55" s="99">
        <f t="shared" ca="1" si="97"/>
        <v>0</v>
      </c>
      <c r="T55" s="99">
        <f t="shared" ca="1" si="98"/>
        <v>0</v>
      </c>
      <c r="V55" t="str">
        <f t="shared" si="101"/>
        <v>fester_Mustermitarbeiter</v>
      </c>
      <c r="W55" t="s">
        <v>77</v>
      </c>
      <c r="X55" t="s">
        <v>149</v>
      </c>
      <c r="Y55" s="73" t="s">
        <v>150</v>
      </c>
      <c r="Z55" s="73" t="s">
        <v>151</v>
      </c>
      <c r="AA55" t="s">
        <v>152</v>
      </c>
      <c r="AB55" t="s">
        <v>153</v>
      </c>
      <c r="AC55" t="s">
        <v>154</v>
      </c>
      <c r="AD55" t="s">
        <v>155</v>
      </c>
      <c r="AE55" t="s">
        <v>156</v>
      </c>
      <c r="AF55" t="s">
        <v>157</v>
      </c>
      <c r="AG55" t="s">
        <v>158</v>
      </c>
      <c r="AH55" t="s">
        <v>159</v>
      </c>
      <c r="AI55" t="s">
        <v>160</v>
      </c>
      <c r="AJ55" t="s">
        <v>161</v>
      </c>
      <c r="AK55" t="s">
        <v>162</v>
      </c>
      <c r="AL55" t="s">
        <v>163</v>
      </c>
      <c r="AM55" t="s">
        <v>164</v>
      </c>
      <c r="AN55" t="s">
        <v>165</v>
      </c>
      <c r="AO55" t="s">
        <v>166</v>
      </c>
    </row>
    <row r="56" spans="1:41" ht="15.75" outlineLevel="1" x14ac:dyDescent="0.25">
      <c r="A56" s="95" t="str">
        <f t="shared" ca="1" si="99"/>
        <v>Senior Staff</v>
      </c>
      <c r="B56" s="104" t="s">
        <v>167</v>
      </c>
      <c r="C56" s="456"/>
      <c r="D56" s="97">
        <f t="shared" ca="1" si="83"/>
        <v>0</v>
      </c>
      <c r="E56" s="98">
        <f t="shared" ca="1" si="84"/>
        <v>0</v>
      </c>
      <c r="F56" s="99">
        <f t="shared" ca="1" si="100"/>
        <v>0</v>
      </c>
      <c r="G56" s="99">
        <f t="shared" ca="1" si="85"/>
        <v>0</v>
      </c>
      <c r="H56" s="99">
        <f t="shared" ca="1" si="86"/>
        <v>0</v>
      </c>
      <c r="I56" s="99">
        <f t="shared" ca="1" si="87"/>
        <v>0</v>
      </c>
      <c r="J56" s="99">
        <f t="shared" ca="1" si="88"/>
        <v>0</v>
      </c>
      <c r="K56" s="99">
        <f t="shared" ca="1" si="89"/>
        <v>0</v>
      </c>
      <c r="L56" s="99">
        <f t="shared" ca="1" si="90"/>
        <v>0</v>
      </c>
      <c r="M56" s="99">
        <f t="shared" ca="1" si="91"/>
        <v>0</v>
      </c>
      <c r="N56" s="99">
        <f t="shared" ca="1" si="92"/>
        <v>0</v>
      </c>
      <c r="O56" s="99">
        <f t="shared" ca="1" si="93"/>
        <v>0</v>
      </c>
      <c r="P56" s="99">
        <f t="shared" ca="1" si="94"/>
        <v>0</v>
      </c>
      <c r="Q56" s="99">
        <f t="shared" ca="1" si="95"/>
        <v>0</v>
      </c>
      <c r="R56" s="99">
        <f t="shared" ca="1" si="96"/>
        <v>0</v>
      </c>
      <c r="S56" s="99">
        <f t="shared" ca="1" si="97"/>
        <v>0</v>
      </c>
      <c r="T56" s="99">
        <f t="shared" ca="1" si="98"/>
        <v>0</v>
      </c>
      <c r="V56" t="str">
        <f t="shared" si="101"/>
        <v>fester_Mustermitarbeiter</v>
      </c>
      <c r="W56" t="s">
        <v>77</v>
      </c>
      <c r="Y56" s="73" t="s">
        <v>168</v>
      </c>
      <c r="Z56" s="73" t="s">
        <v>169</v>
      </c>
      <c r="AA56" t="s">
        <v>170</v>
      </c>
      <c r="AB56" t="s">
        <v>171</v>
      </c>
      <c r="AC56" t="s">
        <v>172</v>
      </c>
      <c r="AD56" t="s">
        <v>173</v>
      </c>
      <c r="AE56" t="s">
        <v>174</v>
      </c>
      <c r="AF56" t="s">
        <v>175</v>
      </c>
      <c r="AG56" t="s">
        <v>176</v>
      </c>
      <c r="AH56" t="s">
        <v>177</v>
      </c>
      <c r="AI56" t="s">
        <v>178</v>
      </c>
      <c r="AJ56" t="s">
        <v>179</v>
      </c>
      <c r="AK56" t="s">
        <v>180</v>
      </c>
      <c r="AL56" t="s">
        <v>181</v>
      </c>
      <c r="AM56" t="s">
        <v>182</v>
      </c>
      <c r="AN56" t="s">
        <v>183</v>
      </c>
      <c r="AO56" t="s">
        <v>184</v>
      </c>
    </row>
    <row r="57" spans="1:41" ht="15.75" outlineLevel="1" x14ac:dyDescent="0.25">
      <c r="A57" s="95" t="str">
        <f t="shared" ca="1" si="99"/>
        <v>Senior Staff</v>
      </c>
      <c r="B57" s="105" t="s">
        <v>31</v>
      </c>
      <c r="C57" s="455">
        <f ca="1">INDIRECT($V57&amp;"!"&amp;X57)</f>
        <v>0</v>
      </c>
      <c r="D57" s="97">
        <f t="shared" ca="1" si="83"/>
        <v>0</v>
      </c>
      <c r="E57" s="98">
        <f t="shared" ca="1" si="84"/>
        <v>0</v>
      </c>
      <c r="F57" s="99">
        <f t="shared" ca="1" si="100"/>
        <v>0</v>
      </c>
      <c r="G57" s="99">
        <f t="shared" ca="1" si="85"/>
        <v>0</v>
      </c>
      <c r="H57" s="99">
        <f t="shared" ca="1" si="86"/>
        <v>0</v>
      </c>
      <c r="I57" s="99">
        <f t="shared" ca="1" si="87"/>
        <v>0</v>
      </c>
      <c r="J57" s="99">
        <f t="shared" ca="1" si="88"/>
        <v>0</v>
      </c>
      <c r="K57" s="99">
        <f t="shared" ca="1" si="89"/>
        <v>0</v>
      </c>
      <c r="L57" s="99">
        <f t="shared" ca="1" si="90"/>
        <v>0</v>
      </c>
      <c r="M57" s="99">
        <f t="shared" ca="1" si="91"/>
        <v>0</v>
      </c>
      <c r="N57" s="99">
        <f t="shared" ca="1" si="92"/>
        <v>0</v>
      </c>
      <c r="O57" s="99">
        <f t="shared" ca="1" si="93"/>
        <v>0</v>
      </c>
      <c r="P57" s="99">
        <f t="shared" ca="1" si="94"/>
        <v>0</v>
      </c>
      <c r="Q57" s="99">
        <f t="shared" ca="1" si="95"/>
        <v>0</v>
      </c>
      <c r="R57" s="99">
        <f t="shared" ca="1" si="96"/>
        <v>0</v>
      </c>
      <c r="S57" s="99">
        <f t="shared" ca="1" si="97"/>
        <v>0</v>
      </c>
      <c r="T57" s="99">
        <f t="shared" ca="1" si="98"/>
        <v>0</v>
      </c>
      <c r="V57" t="str">
        <f t="shared" si="101"/>
        <v>fester_Mustermitarbeiter</v>
      </c>
      <c r="W57" t="s">
        <v>77</v>
      </c>
      <c r="X57" t="s">
        <v>185</v>
      </c>
      <c r="Y57" s="73" t="s">
        <v>186</v>
      </c>
      <c r="Z57" s="73" t="s">
        <v>187</v>
      </c>
      <c r="AA57" t="s">
        <v>188</v>
      </c>
      <c r="AB57" t="s">
        <v>189</v>
      </c>
      <c r="AC57" t="s">
        <v>190</v>
      </c>
      <c r="AD57" t="s">
        <v>191</v>
      </c>
      <c r="AE57" t="s">
        <v>192</v>
      </c>
      <c r="AF57" t="s">
        <v>193</v>
      </c>
      <c r="AG57" t="s">
        <v>194</v>
      </c>
      <c r="AH57" t="s">
        <v>195</v>
      </c>
      <c r="AI57" t="s">
        <v>196</v>
      </c>
      <c r="AJ57" t="s">
        <v>197</v>
      </c>
      <c r="AK57" t="s">
        <v>198</v>
      </c>
      <c r="AL57" t="s">
        <v>199</v>
      </c>
      <c r="AM57" t="s">
        <v>200</v>
      </c>
      <c r="AN57" t="s">
        <v>201</v>
      </c>
      <c r="AO57" t="s">
        <v>202</v>
      </c>
    </row>
    <row r="58" spans="1:41" ht="15.75" outlineLevel="1" x14ac:dyDescent="0.25">
      <c r="A58" s="95" t="str">
        <f t="shared" ca="1" si="99"/>
        <v>Senior Staff</v>
      </c>
      <c r="B58" s="105" t="s">
        <v>203</v>
      </c>
      <c r="C58" s="456"/>
      <c r="D58" s="97">
        <f t="shared" ca="1" si="83"/>
        <v>0</v>
      </c>
      <c r="E58" s="98">
        <f t="shared" ca="1" si="84"/>
        <v>0</v>
      </c>
      <c r="F58" s="99">
        <f t="shared" ca="1" si="100"/>
        <v>0</v>
      </c>
      <c r="G58" s="99">
        <f t="shared" ca="1" si="85"/>
        <v>0</v>
      </c>
      <c r="H58" s="99">
        <f t="shared" ca="1" si="86"/>
        <v>0</v>
      </c>
      <c r="I58" s="99">
        <f t="shared" ca="1" si="87"/>
        <v>0</v>
      </c>
      <c r="J58" s="99">
        <f t="shared" ca="1" si="88"/>
        <v>0</v>
      </c>
      <c r="K58" s="99">
        <f t="shared" ca="1" si="89"/>
        <v>0</v>
      </c>
      <c r="L58" s="99">
        <f t="shared" ca="1" si="90"/>
        <v>0</v>
      </c>
      <c r="M58" s="99">
        <f t="shared" ca="1" si="91"/>
        <v>0</v>
      </c>
      <c r="N58" s="99">
        <f t="shared" ca="1" si="92"/>
        <v>0</v>
      </c>
      <c r="O58" s="99">
        <f t="shared" ca="1" si="93"/>
        <v>0</v>
      </c>
      <c r="P58" s="99">
        <f t="shared" ca="1" si="94"/>
        <v>0</v>
      </c>
      <c r="Q58" s="99">
        <f t="shared" ca="1" si="95"/>
        <v>0</v>
      </c>
      <c r="R58" s="99">
        <f t="shared" ca="1" si="96"/>
        <v>0</v>
      </c>
      <c r="S58" s="99">
        <f t="shared" ca="1" si="97"/>
        <v>0</v>
      </c>
      <c r="T58" s="99">
        <f t="shared" ca="1" si="98"/>
        <v>0</v>
      </c>
      <c r="V58" t="str">
        <f t="shared" si="101"/>
        <v>fester_Mustermitarbeiter</v>
      </c>
      <c r="W58" t="s">
        <v>77</v>
      </c>
      <c r="Y58" s="73" t="s">
        <v>204</v>
      </c>
      <c r="Z58" s="73" t="s">
        <v>205</v>
      </c>
      <c r="AA58" t="s">
        <v>206</v>
      </c>
      <c r="AB58" t="s">
        <v>207</v>
      </c>
      <c r="AC58" t="s">
        <v>208</v>
      </c>
      <c r="AD58" t="s">
        <v>209</v>
      </c>
      <c r="AE58" t="s">
        <v>210</v>
      </c>
      <c r="AF58" t="s">
        <v>211</v>
      </c>
      <c r="AG58" t="s">
        <v>212</v>
      </c>
      <c r="AH58" t="s">
        <v>213</v>
      </c>
      <c r="AI58" t="s">
        <v>214</v>
      </c>
      <c r="AJ58" t="s">
        <v>215</v>
      </c>
      <c r="AK58" t="s">
        <v>216</v>
      </c>
      <c r="AL58" t="s">
        <v>217</v>
      </c>
      <c r="AM58" t="s">
        <v>218</v>
      </c>
      <c r="AN58" t="s">
        <v>219</v>
      </c>
      <c r="AO58" t="s">
        <v>220</v>
      </c>
    </row>
    <row r="59" spans="1:41" ht="15.75" outlineLevel="1" x14ac:dyDescent="0.25">
      <c r="A59" s="95" t="str">
        <f t="shared" ca="1" si="99"/>
        <v>Senior Staff</v>
      </c>
      <c r="B59" s="106" t="s">
        <v>32</v>
      </c>
      <c r="C59" s="107">
        <f ca="1">INDIRECT($V59&amp;"!"&amp;X59)</f>
        <v>0</v>
      </c>
      <c r="D59" s="97">
        <f t="shared" ca="1" si="83"/>
        <v>0</v>
      </c>
      <c r="E59" s="98">
        <f t="shared" ca="1" si="84"/>
        <v>0</v>
      </c>
      <c r="F59" s="99">
        <f t="shared" ca="1" si="100"/>
        <v>0</v>
      </c>
      <c r="G59" s="99">
        <f t="shared" ca="1" si="85"/>
        <v>0</v>
      </c>
      <c r="H59" s="99">
        <f t="shared" ca="1" si="86"/>
        <v>0</v>
      </c>
      <c r="I59" s="99">
        <f t="shared" ca="1" si="87"/>
        <v>0</v>
      </c>
      <c r="J59" s="99">
        <f t="shared" ca="1" si="88"/>
        <v>0</v>
      </c>
      <c r="K59" s="99">
        <f t="shared" ca="1" si="89"/>
        <v>0</v>
      </c>
      <c r="L59" s="99">
        <f t="shared" ca="1" si="90"/>
        <v>0</v>
      </c>
      <c r="M59" s="99">
        <f t="shared" ca="1" si="91"/>
        <v>0</v>
      </c>
      <c r="N59" s="99">
        <f t="shared" ca="1" si="92"/>
        <v>0</v>
      </c>
      <c r="O59" s="99">
        <f t="shared" ca="1" si="93"/>
        <v>0</v>
      </c>
      <c r="P59" s="99">
        <f t="shared" ca="1" si="94"/>
        <v>0</v>
      </c>
      <c r="Q59" s="99">
        <f t="shared" ca="1" si="95"/>
        <v>0</v>
      </c>
      <c r="R59" s="99">
        <f t="shared" ca="1" si="96"/>
        <v>0</v>
      </c>
      <c r="S59" s="99">
        <f t="shared" ca="1" si="97"/>
        <v>0</v>
      </c>
      <c r="T59" s="99">
        <f t="shared" ca="1" si="98"/>
        <v>0</v>
      </c>
      <c r="V59" t="str">
        <f t="shared" si="101"/>
        <v>fester_Mustermitarbeiter</v>
      </c>
      <c r="W59" t="s">
        <v>77</v>
      </c>
      <c r="X59" t="s">
        <v>221</v>
      </c>
      <c r="Y59" s="73" t="s">
        <v>222</v>
      </c>
      <c r="Z59" s="73" t="s">
        <v>223</v>
      </c>
      <c r="AA59" t="s">
        <v>224</v>
      </c>
      <c r="AB59" t="s">
        <v>225</v>
      </c>
      <c r="AC59" t="s">
        <v>226</v>
      </c>
      <c r="AD59" t="s">
        <v>227</v>
      </c>
      <c r="AE59" t="s">
        <v>228</v>
      </c>
      <c r="AF59" t="s">
        <v>229</v>
      </c>
      <c r="AG59" t="s">
        <v>230</v>
      </c>
      <c r="AH59" t="s">
        <v>231</v>
      </c>
      <c r="AI59" t="s">
        <v>232</v>
      </c>
      <c r="AJ59" t="s">
        <v>233</v>
      </c>
      <c r="AK59" t="s">
        <v>234</v>
      </c>
      <c r="AL59" t="s">
        <v>235</v>
      </c>
      <c r="AM59" t="s">
        <v>236</v>
      </c>
      <c r="AN59" t="s">
        <v>237</v>
      </c>
      <c r="AO59" t="s">
        <v>238</v>
      </c>
    </row>
    <row r="60" spans="1:41" s="108" customFormat="1" ht="15.75" outlineLevel="1" x14ac:dyDescent="0.25">
      <c r="A60" s="95" t="str">
        <f t="shared" ca="1" si="99"/>
        <v>Senior Staff</v>
      </c>
      <c r="B60" s="109" t="s">
        <v>56</v>
      </c>
      <c r="C60" s="110">
        <f ca="1">SUM(C51:C59)</f>
        <v>7725.1332376853206</v>
      </c>
      <c r="D60" s="111">
        <f ca="1">SUM(D51:D59)</f>
        <v>7751.78</v>
      </c>
      <c r="E60" s="112">
        <f ca="1">SUM(E51:E59)</f>
        <v>1.31</v>
      </c>
      <c r="F60" s="112">
        <f t="shared" ref="F60:T60" ca="1" si="102">SUM(F51:F59)</f>
        <v>0</v>
      </c>
      <c r="G60" s="112">
        <f t="shared" ca="1" si="102"/>
        <v>1.31</v>
      </c>
      <c r="H60" s="112">
        <f t="shared" ca="1" si="102"/>
        <v>0</v>
      </c>
      <c r="I60" s="112">
        <f t="shared" ca="1" si="102"/>
        <v>0</v>
      </c>
      <c r="J60" s="112">
        <f t="shared" ca="1" si="102"/>
        <v>0</v>
      </c>
      <c r="K60" s="112">
        <f t="shared" ca="1" si="102"/>
        <v>0</v>
      </c>
      <c r="L60" s="112">
        <f t="shared" ca="1" si="102"/>
        <v>0</v>
      </c>
      <c r="M60" s="112">
        <f t="shared" ca="1" si="102"/>
        <v>0</v>
      </c>
      <c r="N60" s="112">
        <f t="shared" ca="1" si="102"/>
        <v>0</v>
      </c>
      <c r="O60" s="112">
        <f t="shared" ca="1" si="102"/>
        <v>0</v>
      </c>
      <c r="P60" s="112">
        <f t="shared" ca="1" si="102"/>
        <v>0</v>
      </c>
      <c r="Q60" s="112">
        <f t="shared" ca="1" si="102"/>
        <v>0</v>
      </c>
      <c r="R60" s="112">
        <f t="shared" ca="1" si="102"/>
        <v>0</v>
      </c>
      <c r="S60" s="112">
        <f t="shared" ca="1" si="102"/>
        <v>0</v>
      </c>
      <c r="T60" s="112">
        <f t="shared" ca="1" si="102"/>
        <v>0</v>
      </c>
      <c r="Y60" s="113"/>
      <c r="Z60" s="113"/>
    </row>
    <row r="61" spans="1:41" ht="15.75" x14ac:dyDescent="0.25">
      <c r="A61" s="90" t="s">
        <v>568</v>
      </c>
      <c r="B61" s="93"/>
      <c r="C61" s="114"/>
      <c r="D61" s="93"/>
      <c r="E61" s="115"/>
      <c r="F61" s="93"/>
      <c r="G61" s="93"/>
      <c r="H61" s="93"/>
      <c r="I61" s="93"/>
      <c r="J61" s="93"/>
      <c r="K61" s="93"/>
      <c r="L61" s="93"/>
      <c r="M61" s="93"/>
      <c r="N61" s="93"/>
      <c r="O61" s="93"/>
      <c r="P61" s="93"/>
      <c r="Q61" s="93"/>
      <c r="R61" s="93"/>
      <c r="S61" s="93"/>
      <c r="T61" s="93"/>
    </row>
    <row r="62" spans="1:41" ht="15.75" outlineLevel="1" x14ac:dyDescent="0.25">
      <c r="A62" s="95" t="str">
        <f ca="1">INDIRECT($V62&amp;"!"&amp;W62)</f>
        <v>Post Doctorate</v>
      </c>
      <c r="B62" s="96" t="s">
        <v>28</v>
      </c>
      <c r="C62" s="455">
        <f ca="1">INDIRECT($V62&amp;"!"&amp;X62)</f>
        <v>50861.42</v>
      </c>
      <c r="D62" s="97">
        <f t="shared" ref="D62:D70" ca="1" si="103">INDIRECT($V62&amp;"!"&amp;Y62)</f>
        <v>50861.42</v>
      </c>
      <c r="E62" s="98">
        <f t="shared" ref="E62:E70" ca="1" si="104">SUM(F62:T62)</f>
        <v>8.25</v>
      </c>
      <c r="F62" s="99">
        <f ca="1">ROUND(INDIRECT($V62&amp;"!"&amp;AA62)/215*12,2)</f>
        <v>6.05</v>
      </c>
      <c r="G62" s="99">
        <f t="shared" ref="G62:G70" ca="1" si="105">ROUND(INDIRECT($V62&amp;"!"&amp;AB62)/215*12,2)</f>
        <v>0.15</v>
      </c>
      <c r="H62" s="99">
        <f t="shared" ref="H62:H70" ca="1" si="106">ROUND(INDIRECT($V62&amp;"!"&amp;AC62)/215*12,2)</f>
        <v>0.55000000000000004</v>
      </c>
      <c r="I62" s="99">
        <f t="shared" ref="I62:I70" ca="1" si="107">ROUND(INDIRECT($V62&amp;"!"&amp;AD62)/215*12,2)</f>
        <v>1.5</v>
      </c>
      <c r="J62" s="99">
        <f t="shared" ref="J62:J70" ca="1" si="108">ROUND(INDIRECT($V62&amp;"!"&amp;AE62)/215*12,2)</f>
        <v>0</v>
      </c>
      <c r="K62" s="99">
        <f t="shared" ref="K62:K70" ca="1" si="109">ROUND(INDIRECT($V62&amp;"!"&amp;AF62)/215*12,2)</f>
        <v>0</v>
      </c>
      <c r="L62" s="99">
        <f t="shared" ref="L62:L70" ca="1" si="110">ROUND(INDIRECT($V62&amp;"!"&amp;AG62)/215*12,2)</f>
        <v>0</v>
      </c>
      <c r="M62" s="99">
        <f t="shared" ref="M62:M70" ca="1" si="111">ROUND(INDIRECT($V62&amp;"!"&amp;AH62)/215*12,2)</f>
        <v>0</v>
      </c>
      <c r="N62" s="99">
        <f t="shared" ref="N62:N70" ca="1" si="112">ROUND(INDIRECT($V62&amp;"!"&amp;AI62)/215*12,2)</f>
        <v>0</v>
      </c>
      <c r="O62" s="99">
        <f t="shared" ref="O62:O70" ca="1" si="113">ROUND(INDIRECT($V62&amp;"!"&amp;AJ62)/215*12,2)</f>
        <v>0</v>
      </c>
      <c r="P62" s="99">
        <f t="shared" ref="P62:P70" ca="1" si="114">ROUND(INDIRECT($V62&amp;"!"&amp;AK62)/215*12,2)</f>
        <v>0</v>
      </c>
      <c r="Q62" s="99">
        <f t="shared" ref="Q62:Q70" ca="1" si="115">ROUND(INDIRECT($V62&amp;"!"&amp;AL62)/215*12,2)</f>
        <v>0</v>
      </c>
      <c r="R62" s="99">
        <f t="shared" ref="R62:R70" ca="1" si="116">ROUND(INDIRECT($V62&amp;"!"&amp;AM62)/215*12,2)</f>
        <v>0</v>
      </c>
      <c r="S62" s="99">
        <f t="shared" ref="S62:S70" ca="1" si="117">ROUND(INDIRECT($V62&amp;"!"&amp;AN62)/215*12,2)</f>
        <v>0</v>
      </c>
      <c r="T62" s="99">
        <f t="shared" ref="T62:T70" ca="1" si="118">ROUND(INDIRECT($V62&amp;"!"&amp;AO62)/215*12,2)</f>
        <v>0</v>
      </c>
      <c r="V62" t="str">
        <f>A61</f>
        <v>Musterdoktor</v>
      </c>
      <c r="W62" t="s">
        <v>77</v>
      </c>
      <c r="X62" t="s">
        <v>78</v>
      </c>
      <c r="Y62" s="73" t="s">
        <v>79</v>
      </c>
      <c r="Z62" s="73" t="s">
        <v>80</v>
      </c>
      <c r="AA62" t="s">
        <v>32</v>
      </c>
      <c r="AB62" t="s">
        <v>81</v>
      </c>
      <c r="AC62" t="s">
        <v>82</v>
      </c>
      <c r="AD62" t="s">
        <v>83</v>
      </c>
      <c r="AE62" t="s">
        <v>84</v>
      </c>
      <c r="AF62" t="s">
        <v>85</v>
      </c>
      <c r="AG62" t="s">
        <v>86</v>
      </c>
      <c r="AH62" t="s">
        <v>87</v>
      </c>
      <c r="AI62" t="s">
        <v>88</v>
      </c>
      <c r="AJ62" t="s">
        <v>89</v>
      </c>
      <c r="AK62" t="s">
        <v>90</v>
      </c>
      <c r="AL62" t="s">
        <v>91</v>
      </c>
      <c r="AM62" t="s">
        <v>92</v>
      </c>
      <c r="AN62" t="s">
        <v>93</v>
      </c>
      <c r="AO62" t="s">
        <v>94</v>
      </c>
    </row>
    <row r="63" spans="1:41" ht="15.75" outlineLevel="1" x14ac:dyDescent="0.25">
      <c r="A63" s="95" t="str">
        <f t="shared" ref="A63:A71" ca="1" si="119">INDIRECT($V62&amp;"!"&amp;W62)</f>
        <v>Post Doctorate</v>
      </c>
      <c r="B63" s="100" t="s">
        <v>95</v>
      </c>
      <c r="C63" s="456"/>
      <c r="D63" s="97">
        <f t="shared" ca="1" si="103"/>
        <v>0</v>
      </c>
      <c r="E63" s="98">
        <f t="shared" ca="1" si="104"/>
        <v>0</v>
      </c>
      <c r="F63" s="99">
        <f t="shared" ref="F63:F70" ca="1" si="120">ROUND(INDIRECT($V63&amp;"!"&amp;AA63)/215*12,2)</f>
        <v>0</v>
      </c>
      <c r="G63" s="99">
        <f t="shared" ca="1" si="105"/>
        <v>0</v>
      </c>
      <c r="H63" s="99">
        <f t="shared" ca="1" si="106"/>
        <v>0</v>
      </c>
      <c r="I63" s="99">
        <f t="shared" ca="1" si="107"/>
        <v>0</v>
      </c>
      <c r="J63" s="99">
        <f t="shared" ca="1" si="108"/>
        <v>0</v>
      </c>
      <c r="K63" s="99">
        <f t="shared" ca="1" si="109"/>
        <v>0</v>
      </c>
      <c r="L63" s="99">
        <f t="shared" ca="1" si="110"/>
        <v>0</v>
      </c>
      <c r="M63" s="99">
        <f t="shared" ca="1" si="111"/>
        <v>0</v>
      </c>
      <c r="N63" s="99">
        <f t="shared" ca="1" si="112"/>
        <v>0</v>
      </c>
      <c r="O63" s="99">
        <f t="shared" ca="1" si="113"/>
        <v>0</v>
      </c>
      <c r="P63" s="99">
        <f t="shared" ca="1" si="114"/>
        <v>0</v>
      </c>
      <c r="Q63" s="99">
        <f t="shared" ca="1" si="115"/>
        <v>0</v>
      </c>
      <c r="R63" s="99">
        <f t="shared" ca="1" si="116"/>
        <v>0</v>
      </c>
      <c r="S63" s="99">
        <f t="shared" ca="1" si="117"/>
        <v>0</v>
      </c>
      <c r="T63" s="99">
        <f t="shared" ca="1" si="118"/>
        <v>0</v>
      </c>
      <c r="V63" t="str">
        <f t="shared" ref="V63:V70" si="121">V62</f>
        <v>Musterdoktor</v>
      </c>
      <c r="W63" t="s">
        <v>77</v>
      </c>
      <c r="Y63" s="73" t="s">
        <v>96</v>
      </c>
      <c r="Z63" s="73" t="s">
        <v>97</v>
      </c>
      <c r="AA63" t="s">
        <v>98</v>
      </c>
      <c r="AB63" t="s">
        <v>99</v>
      </c>
      <c r="AC63" t="s">
        <v>100</v>
      </c>
      <c r="AD63" t="s">
        <v>101</v>
      </c>
      <c r="AE63" t="s">
        <v>102</v>
      </c>
      <c r="AF63" t="s">
        <v>103</v>
      </c>
      <c r="AG63" t="s">
        <v>104</v>
      </c>
      <c r="AH63" t="s">
        <v>105</v>
      </c>
      <c r="AI63" t="s">
        <v>106</v>
      </c>
      <c r="AJ63" t="s">
        <v>107</v>
      </c>
      <c r="AK63" t="s">
        <v>108</v>
      </c>
      <c r="AL63" t="s">
        <v>109</v>
      </c>
      <c r="AM63" t="s">
        <v>110</v>
      </c>
      <c r="AN63" t="s">
        <v>111</v>
      </c>
      <c r="AO63" t="s">
        <v>112</v>
      </c>
    </row>
    <row r="64" spans="1:41" ht="15.75" outlineLevel="1" x14ac:dyDescent="0.25">
      <c r="A64" s="95" t="str">
        <f t="shared" ca="1" si="119"/>
        <v>Post Doctorate</v>
      </c>
      <c r="B64" s="101" t="s">
        <v>29</v>
      </c>
      <c r="C64" s="455">
        <f ca="1">INDIRECT($V64&amp;"!"&amp;X64)</f>
        <v>78863.130000000034</v>
      </c>
      <c r="D64" s="97">
        <f t="shared" ca="1" si="103"/>
        <v>78219.320000000007</v>
      </c>
      <c r="E64" s="98">
        <f t="shared" ca="1" si="104"/>
        <v>11.92</v>
      </c>
      <c r="F64" s="99">
        <f t="shared" ca="1" si="120"/>
        <v>3.24</v>
      </c>
      <c r="G64" s="99">
        <f t="shared" ca="1" si="105"/>
        <v>2.54</v>
      </c>
      <c r="H64" s="99">
        <f t="shared" ca="1" si="106"/>
        <v>3.04</v>
      </c>
      <c r="I64" s="99">
        <f t="shared" ca="1" si="107"/>
        <v>0.79</v>
      </c>
      <c r="J64" s="99">
        <f t="shared" ca="1" si="108"/>
        <v>2.31</v>
      </c>
      <c r="K64" s="99">
        <f t="shared" ca="1" si="109"/>
        <v>0</v>
      </c>
      <c r="L64" s="99">
        <f t="shared" ca="1" si="110"/>
        <v>0</v>
      </c>
      <c r="M64" s="99">
        <f t="shared" ca="1" si="111"/>
        <v>0</v>
      </c>
      <c r="N64" s="99">
        <f t="shared" ca="1" si="112"/>
        <v>0</v>
      </c>
      <c r="O64" s="99">
        <f t="shared" ca="1" si="113"/>
        <v>0</v>
      </c>
      <c r="P64" s="99">
        <f t="shared" ca="1" si="114"/>
        <v>0</v>
      </c>
      <c r="Q64" s="99">
        <f t="shared" ca="1" si="115"/>
        <v>0</v>
      </c>
      <c r="R64" s="99">
        <f t="shared" ca="1" si="116"/>
        <v>0</v>
      </c>
      <c r="S64" s="99">
        <f t="shared" ca="1" si="117"/>
        <v>0</v>
      </c>
      <c r="T64" s="99">
        <f t="shared" ca="1" si="118"/>
        <v>0</v>
      </c>
      <c r="V64" t="str">
        <f t="shared" si="121"/>
        <v>Musterdoktor</v>
      </c>
      <c r="W64" t="s">
        <v>77</v>
      </c>
      <c r="X64" t="s">
        <v>113</v>
      </c>
      <c r="Y64" s="73" t="s">
        <v>114</v>
      </c>
      <c r="Z64" s="73" t="s">
        <v>115</v>
      </c>
      <c r="AA64" t="s">
        <v>116</v>
      </c>
      <c r="AB64" t="s">
        <v>117</v>
      </c>
      <c r="AC64" t="s">
        <v>118</v>
      </c>
      <c r="AD64" t="s">
        <v>119</v>
      </c>
      <c r="AE64" t="s">
        <v>120</v>
      </c>
      <c r="AF64" t="s">
        <v>121</v>
      </c>
      <c r="AG64" t="s">
        <v>122</v>
      </c>
      <c r="AH64" t="s">
        <v>123</v>
      </c>
      <c r="AI64" t="s">
        <v>124</v>
      </c>
      <c r="AJ64" t="s">
        <v>125</v>
      </c>
      <c r="AK64" t="s">
        <v>126</v>
      </c>
      <c r="AL64" t="s">
        <v>127</v>
      </c>
      <c r="AM64" t="s">
        <v>128</v>
      </c>
      <c r="AN64" t="s">
        <v>129</v>
      </c>
      <c r="AO64" t="s">
        <v>130</v>
      </c>
    </row>
    <row r="65" spans="1:41" ht="15.75" outlineLevel="1" x14ac:dyDescent="0.25">
      <c r="A65" s="95" t="str">
        <f t="shared" ca="1" si="119"/>
        <v>Post Doctorate</v>
      </c>
      <c r="B65" s="102" t="s">
        <v>131</v>
      </c>
      <c r="C65" s="456"/>
      <c r="D65" s="97">
        <f t="shared" ca="1" si="103"/>
        <v>0</v>
      </c>
      <c r="E65" s="98">
        <f t="shared" ca="1" si="104"/>
        <v>0</v>
      </c>
      <c r="F65" s="99">
        <f t="shared" ca="1" si="120"/>
        <v>0</v>
      </c>
      <c r="G65" s="99">
        <f t="shared" ca="1" si="105"/>
        <v>0</v>
      </c>
      <c r="H65" s="99">
        <f t="shared" ca="1" si="106"/>
        <v>0</v>
      </c>
      <c r="I65" s="99">
        <f t="shared" ca="1" si="107"/>
        <v>0</v>
      </c>
      <c r="J65" s="99">
        <f t="shared" ca="1" si="108"/>
        <v>0</v>
      </c>
      <c r="K65" s="99">
        <f t="shared" ca="1" si="109"/>
        <v>0</v>
      </c>
      <c r="L65" s="99">
        <f t="shared" ca="1" si="110"/>
        <v>0</v>
      </c>
      <c r="M65" s="99">
        <f t="shared" ca="1" si="111"/>
        <v>0</v>
      </c>
      <c r="N65" s="99">
        <f t="shared" ca="1" si="112"/>
        <v>0</v>
      </c>
      <c r="O65" s="99">
        <f t="shared" ca="1" si="113"/>
        <v>0</v>
      </c>
      <c r="P65" s="99">
        <f t="shared" ca="1" si="114"/>
        <v>0</v>
      </c>
      <c r="Q65" s="99">
        <f t="shared" ca="1" si="115"/>
        <v>0</v>
      </c>
      <c r="R65" s="99">
        <f t="shared" ca="1" si="116"/>
        <v>0</v>
      </c>
      <c r="S65" s="99">
        <f t="shared" ca="1" si="117"/>
        <v>0</v>
      </c>
      <c r="T65" s="99">
        <f t="shared" ca="1" si="118"/>
        <v>0</v>
      </c>
      <c r="V65" t="str">
        <f t="shared" si="121"/>
        <v>Musterdoktor</v>
      </c>
      <c r="W65" t="s">
        <v>77</v>
      </c>
      <c r="Y65" s="73" t="s">
        <v>132</v>
      </c>
      <c r="Z65" s="73" t="s">
        <v>133</v>
      </c>
      <c r="AA65" t="s">
        <v>134</v>
      </c>
      <c r="AB65" t="s">
        <v>135</v>
      </c>
      <c r="AC65" t="s">
        <v>136</v>
      </c>
      <c r="AD65" t="s">
        <v>137</v>
      </c>
      <c r="AE65" t="s">
        <v>138</v>
      </c>
      <c r="AF65" t="s">
        <v>139</v>
      </c>
      <c r="AG65" t="s">
        <v>140</v>
      </c>
      <c r="AH65" t="s">
        <v>141</v>
      </c>
      <c r="AI65" t="s">
        <v>142</v>
      </c>
      <c r="AJ65" t="s">
        <v>143</v>
      </c>
      <c r="AK65" t="s">
        <v>144</v>
      </c>
      <c r="AL65" t="s">
        <v>145</v>
      </c>
      <c r="AM65" t="s">
        <v>146</v>
      </c>
      <c r="AN65" t="s">
        <v>147</v>
      </c>
      <c r="AO65" t="s">
        <v>148</v>
      </c>
    </row>
    <row r="66" spans="1:41" ht="15.75" outlineLevel="1" x14ac:dyDescent="0.25">
      <c r="A66" s="95" t="str">
        <f t="shared" ca="1" si="119"/>
        <v>Post Doctorate</v>
      </c>
      <c r="B66" s="103" t="s">
        <v>30</v>
      </c>
      <c r="C66" s="455">
        <f ca="1">INDIRECT($V66&amp;"!"&amp;X66)</f>
        <v>0</v>
      </c>
      <c r="D66" s="97">
        <f t="shared" ca="1" si="103"/>
        <v>0</v>
      </c>
      <c r="E66" s="98">
        <f t="shared" ca="1" si="104"/>
        <v>0</v>
      </c>
      <c r="F66" s="99">
        <f t="shared" ca="1" si="120"/>
        <v>0</v>
      </c>
      <c r="G66" s="99">
        <f t="shared" ca="1" si="105"/>
        <v>0</v>
      </c>
      <c r="H66" s="99">
        <f t="shared" ca="1" si="106"/>
        <v>0</v>
      </c>
      <c r="I66" s="99">
        <f t="shared" ca="1" si="107"/>
        <v>0</v>
      </c>
      <c r="J66" s="99">
        <f t="shared" ca="1" si="108"/>
        <v>0</v>
      </c>
      <c r="K66" s="99">
        <f t="shared" ca="1" si="109"/>
        <v>0</v>
      </c>
      <c r="L66" s="99">
        <f t="shared" ca="1" si="110"/>
        <v>0</v>
      </c>
      <c r="M66" s="99">
        <f t="shared" ca="1" si="111"/>
        <v>0</v>
      </c>
      <c r="N66" s="99">
        <f t="shared" ca="1" si="112"/>
        <v>0</v>
      </c>
      <c r="O66" s="99">
        <f t="shared" ca="1" si="113"/>
        <v>0</v>
      </c>
      <c r="P66" s="99">
        <f t="shared" ca="1" si="114"/>
        <v>0</v>
      </c>
      <c r="Q66" s="99">
        <f t="shared" ca="1" si="115"/>
        <v>0</v>
      </c>
      <c r="R66" s="99">
        <f t="shared" ca="1" si="116"/>
        <v>0</v>
      </c>
      <c r="S66" s="99">
        <f t="shared" ca="1" si="117"/>
        <v>0</v>
      </c>
      <c r="T66" s="99">
        <f t="shared" ca="1" si="118"/>
        <v>0</v>
      </c>
      <c r="V66" t="str">
        <f t="shared" si="121"/>
        <v>Musterdoktor</v>
      </c>
      <c r="W66" t="s">
        <v>77</v>
      </c>
      <c r="X66" t="s">
        <v>149</v>
      </c>
      <c r="Y66" s="73" t="s">
        <v>150</v>
      </c>
      <c r="Z66" s="73" t="s">
        <v>151</v>
      </c>
      <c r="AA66" t="s">
        <v>152</v>
      </c>
      <c r="AB66" t="s">
        <v>153</v>
      </c>
      <c r="AC66" t="s">
        <v>154</v>
      </c>
      <c r="AD66" t="s">
        <v>155</v>
      </c>
      <c r="AE66" t="s">
        <v>156</v>
      </c>
      <c r="AF66" t="s">
        <v>157</v>
      </c>
      <c r="AG66" t="s">
        <v>158</v>
      </c>
      <c r="AH66" t="s">
        <v>159</v>
      </c>
      <c r="AI66" t="s">
        <v>160</v>
      </c>
      <c r="AJ66" t="s">
        <v>161</v>
      </c>
      <c r="AK66" t="s">
        <v>162</v>
      </c>
      <c r="AL66" t="s">
        <v>163</v>
      </c>
      <c r="AM66" t="s">
        <v>164</v>
      </c>
      <c r="AN66" t="s">
        <v>165</v>
      </c>
      <c r="AO66" t="s">
        <v>166</v>
      </c>
    </row>
    <row r="67" spans="1:41" ht="15.75" outlineLevel="1" x14ac:dyDescent="0.25">
      <c r="A67" s="95" t="str">
        <f t="shared" ca="1" si="119"/>
        <v>Post Doctorate</v>
      </c>
      <c r="B67" s="104" t="s">
        <v>167</v>
      </c>
      <c r="C67" s="456"/>
      <c r="D67" s="97">
        <f t="shared" ca="1" si="103"/>
        <v>0</v>
      </c>
      <c r="E67" s="98">
        <f t="shared" ca="1" si="104"/>
        <v>0</v>
      </c>
      <c r="F67" s="99">
        <f t="shared" ca="1" si="120"/>
        <v>0</v>
      </c>
      <c r="G67" s="99">
        <f t="shared" ca="1" si="105"/>
        <v>0</v>
      </c>
      <c r="H67" s="99">
        <f t="shared" ca="1" si="106"/>
        <v>0</v>
      </c>
      <c r="I67" s="99">
        <f t="shared" ca="1" si="107"/>
        <v>0</v>
      </c>
      <c r="J67" s="99">
        <f t="shared" ca="1" si="108"/>
        <v>0</v>
      </c>
      <c r="K67" s="99">
        <f t="shared" ca="1" si="109"/>
        <v>0</v>
      </c>
      <c r="L67" s="99">
        <f t="shared" ca="1" si="110"/>
        <v>0</v>
      </c>
      <c r="M67" s="99">
        <f t="shared" ca="1" si="111"/>
        <v>0</v>
      </c>
      <c r="N67" s="99">
        <f t="shared" ca="1" si="112"/>
        <v>0</v>
      </c>
      <c r="O67" s="99">
        <f t="shared" ca="1" si="113"/>
        <v>0</v>
      </c>
      <c r="P67" s="99">
        <f t="shared" ca="1" si="114"/>
        <v>0</v>
      </c>
      <c r="Q67" s="99">
        <f t="shared" ca="1" si="115"/>
        <v>0</v>
      </c>
      <c r="R67" s="99">
        <f t="shared" ca="1" si="116"/>
        <v>0</v>
      </c>
      <c r="S67" s="99">
        <f t="shared" ca="1" si="117"/>
        <v>0</v>
      </c>
      <c r="T67" s="99">
        <f t="shared" ca="1" si="118"/>
        <v>0</v>
      </c>
      <c r="V67" t="str">
        <f t="shared" si="121"/>
        <v>Musterdoktor</v>
      </c>
      <c r="W67" t="s">
        <v>77</v>
      </c>
      <c r="Y67" s="73" t="s">
        <v>168</v>
      </c>
      <c r="Z67" s="73" t="s">
        <v>169</v>
      </c>
      <c r="AA67" t="s">
        <v>170</v>
      </c>
      <c r="AB67" t="s">
        <v>171</v>
      </c>
      <c r="AC67" t="s">
        <v>172</v>
      </c>
      <c r="AD67" t="s">
        <v>173</v>
      </c>
      <c r="AE67" t="s">
        <v>174</v>
      </c>
      <c r="AF67" t="s">
        <v>175</v>
      </c>
      <c r="AG67" t="s">
        <v>176</v>
      </c>
      <c r="AH67" t="s">
        <v>177</v>
      </c>
      <c r="AI67" t="s">
        <v>178</v>
      </c>
      <c r="AJ67" t="s">
        <v>179</v>
      </c>
      <c r="AK67" t="s">
        <v>180</v>
      </c>
      <c r="AL67" t="s">
        <v>181</v>
      </c>
      <c r="AM67" t="s">
        <v>182</v>
      </c>
      <c r="AN67" t="s">
        <v>183</v>
      </c>
      <c r="AO67" t="s">
        <v>184</v>
      </c>
    </row>
    <row r="68" spans="1:41" ht="15.75" outlineLevel="1" x14ac:dyDescent="0.25">
      <c r="A68" s="95" t="str">
        <f t="shared" ca="1" si="119"/>
        <v>Post Doctorate</v>
      </c>
      <c r="B68" s="105" t="s">
        <v>31</v>
      </c>
      <c r="C68" s="455">
        <f ca="1">INDIRECT($V68&amp;"!"&amp;X68)</f>
        <v>0</v>
      </c>
      <c r="D68" s="97">
        <f t="shared" ca="1" si="103"/>
        <v>0</v>
      </c>
      <c r="E68" s="98">
        <f t="shared" ca="1" si="104"/>
        <v>0</v>
      </c>
      <c r="F68" s="99">
        <f t="shared" ca="1" si="120"/>
        <v>0</v>
      </c>
      <c r="G68" s="99">
        <f t="shared" ca="1" si="105"/>
        <v>0</v>
      </c>
      <c r="H68" s="99">
        <f t="shared" ca="1" si="106"/>
        <v>0</v>
      </c>
      <c r="I68" s="99">
        <f t="shared" ca="1" si="107"/>
        <v>0</v>
      </c>
      <c r="J68" s="99">
        <f t="shared" ca="1" si="108"/>
        <v>0</v>
      </c>
      <c r="K68" s="99">
        <f t="shared" ca="1" si="109"/>
        <v>0</v>
      </c>
      <c r="L68" s="99">
        <f t="shared" ca="1" si="110"/>
        <v>0</v>
      </c>
      <c r="M68" s="99">
        <f t="shared" ca="1" si="111"/>
        <v>0</v>
      </c>
      <c r="N68" s="99">
        <f t="shared" ca="1" si="112"/>
        <v>0</v>
      </c>
      <c r="O68" s="99">
        <f t="shared" ca="1" si="113"/>
        <v>0</v>
      </c>
      <c r="P68" s="99">
        <f t="shared" ca="1" si="114"/>
        <v>0</v>
      </c>
      <c r="Q68" s="99">
        <f t="shared" ca="1" si="115"/>
        <v>0</v>
      </c>
      <c r="R68" s="99">
        <f t="shared" ca="1" si="116"/>
        <v>0</v>
      </c>
      <c r="S68" s="99">
        <f t="shared" ca="1" si="117"/>
        <v>0</v>
      </c>
      <c r="T68" s="99">
        <f t="shared" ca="1" si="118"/>
        <v>0</v>
      </c>
      <c r="V68" t="str">
        <f t="shared" si="121"/>
        <v>Musterdoktor</v>
      </c>
      <c r="W68" t="s">
        <v>77</v>
      </c>
      <c r="X68" t="s">
        <v>185</v>
      </c>
      <c r="Y68" s="73" t="s">
        <v>186</v>
      </c>
      <c r="Z68" s="73" t="s">
        <v>187</v>
      </c>
      <c r="AA68" t="s">
        <v>188</v>
      </c>
      <c r="AB68" t="s">
        <v>189</v>
      </c>
      <c r="AC68" t="s">
        <v>190</v>
      </c>
      <c r="AD68" t="s">
        <v>191</v>
      </c>
      <c r="AE68" t="s">
        <v>192</v>
      </c>
      <c r="AF68" t="s">
        <v>193</v>
      </c>
      <c r="AG68" t="s">
        <v>194</v>
      </c>
      <c r="AH68" t="s">
        <v>195</v>
      </c>
      <c r="AI68" t="s">
        <v>196</v>
      </c>
      <c r="AJ68" t="s">
        <v>197</v>
      </c>
      <c r="AK68" t="s">
        <v>198</v>
      </c>
      <c r="AL68" t="s">
        <v>199</v>
      </c>
      <c r="AM68" t="s">
        <v>200</v>
      </c>
      <c r="AN68" t="s">
        <v>201</v>
      </c>
      <c r="AO68" t="s">
        <v>202</v>
      </c>
    </row>
    <row r="69" spans="1:41" ht="15.75" outlineLevel="1" x14ac:dyDescent="0.25">
      <c r="A69" s="95" t="str">
        <f t="shared" ca="1" si="119"/>
        <v>Post Doctorate</v>
      </c>
      <c r="B69" s="105" t="s">
        <v>203</v>
      </c>
      <c r="C69" s="456"/>
      <c r="D69" s="97">
        <f t="shared" ca="1" si="103"/>
        <v>0</v>
      </c>
      <c r="E69" s="98">
        <f t="shared" ca="1" si="104"/>
        <v>0</v>
      </c>
      <c r="F69" s="99">
        <f t="shared" ca="1" si="120"/>
        <v>0</v>
      </c>
      <c r="G69" s="99">
        <f t="shared" ca="1" si="105"/>
        <v>0</v>
      </c>
      <c r="H69" s="99">
        <f t="shared" ca="1" si="106"/>
        <v>0</v>
      </c>
      <c r="I69" s="99">
        <f t="shared" ca="1" si="107"/>
        <v>0</v>
      </c>
      <c r="J69" s="99">
        <f t="shared" ca="1" si="108"/>
        <v>0</v>
      </c>
      <c r="K69" s="99">
        <f t="shared" ca="1" si="109"/>
        <v>0</v>
      </c>
      <c r="L69" s="99">
        <f t="shared" ca="1" si="110"/>
        <v>0</v>
      </c>
      <c r="M69" s="99">
        <f t="shared" ca="1" si="111"/>
        <v>0</v>
      </c>
      <c r="N69" s="99">
        <f t="shared" ca="1" si="112"/>
        <v>0</v>
      </c>
      <c r="O69" s="99">
        <f t="shared" ca="1" si="113"/>
        <v>0</v>
      </c>
      <c r="P69" s="99">
        <f t="shared" ca="1" si="114"/>
        <v>0</v>
      </c>
      <c r="Q69" s="99">
        <f t="shared" ca="1" si="115"/>
        <v>0</v>
      </c>
      <c r="R69" s="99">
        <f t="shared" ca="1" si="116"/>
        <v>0</v>
      </c>
      <c r="S69" s="99">
        <f t="shared" ca="1" si="117"/>
        <v>0</v>
      </c>
      <c r="T69" s="99">
        <f t="shared" ca="1" si="118"/>
        <v>0</v>
      </c>
      <c r="V69" t="str">
        <f t="shared" si="121"/>
        <v>Musterdoktor</v>
      </c>
      <c r="W69" t="s">
        <v>77</v>
      </c>
      <c r="Y69" s="73" t="s">
        <v>204</v>
      </c>
      <c r="Z69" s="73" t="s">
        <v>205</v>
      </c>
      <c r="AA69" t="s">
        <v>206</v>
      </c>
      <c r="AB69" t="s">
        <v>207</v>
      </c>
      <c r="AC69" t="s">
        <v>208</v>
      </c>
      <c r="AD69" t="s">
        <v>209</v>
      </c>
      <c r="AE69" t="s">
        <v>210</v>
      </c>
      <c r="AF69" t="s">
        <v>211</v>
      </c>
      <c r="AG69" t="s">
        <v>212</v>
      </c>
      <c r="AH69" t="s">
        <v>213</v>
      </c>
      <c r="AI69" t="s">
        <v>214</v>
      </c>
      <c r="AJ69" t="s">
        <v>215</v>
      </c>
      <c r="AK69" t="s">
        <v>216</v>
      </c>
      <c r="AL69" t="s">
        <v>217</v>
      </c>
      <c r="AM69" t="s">
        <v>218</v>
      </c>
      <c r="AN69" t="s">
        <v>219</v>
      </c>
      <c r="AO69" t="s">
        <v>220</v>
      </c>
    </row>
    <row r="70" spans="1:41" ht="15.75" outlineLevel="1" x14ac:dyDescent="0.25">
      <c r="A70" s="95" t="str">
        <f t="shared" ca="1" si="119"/>
        <v>Post Doctorate</v>
      </c>
      <c r="B70" s="106" t="s">
        <v>32</v>
      </c>
      <c r="C70" s="107">
        <f ca="1">INDIRECT($V70&amp;"!"&amp;X70)</f>
        <v>0</v>
      </c>
      <c r="D70" s="97">
        <f t="shared" ca="1" si="103"/>
        <v>0</v>
      </c>
      <c r="E70" s="98">
        <f t="shared" ca="1" si="104"/>
        <v>0</v>
      </c>
      <c r="F70" s="99">
        <f t="shared" ca="1" si="120"/>
        <v>0</v>
      </c>
      <c r="G70" s="99">
        <f t="shared" ca="1" si="105"/>
        <v>0</v>
      </c>
      <c r="H70" s="99">
        <f t="shared" ca="1" si="106"/>
        <v>0</v>
      </c>
      <c r="I70" s="99">
        <f t="shared" ca="1" si="107"/>
        <v>0</v>
      </c>
      <c r="J70" s="99">
        <f t="shared" ca="1" si="108"/>
        <v>0</v>
      </c>
      <c r="K70" s="99">
        <f t="shared" ca="1" si="109"/>
        <v>0</v>
      </c>
      <c r="L70" s="99">
        <f t="shared" ca="1" si="110"/>
        <v>0</v>
      </c>
      <c r="M70" s="99">
        <f t="shared" ca="1" si="111"/>
        <v>0</v>
      </c>
      <c r="N70" s="99">
        <f t="shared" ca="1" si="112"/>
        <v>0</v>
      </c>
      <c r="O70" s="99">
        <f t="shared" ca="1" si="113"/>
        <v>0</v>
      </c>
      <c r="P70" s="99">
        <f t="shared" ca="1" si="114"/>
        <v>0</v>
      </c>
      <c r="Q70" s="99">
        <f t="shared" ca="1" si="115"/>
        <v>0</v>
      </c>
      <c r="R70" s="99">
        <f t="shared" ca="1" si="116"/>
        <v>0</v>
      </c>
      <c r="S70" s="99">
        <f t="shared" ca="1" si="117"/>
        <v>0</v>
      </c>
      <c r="T70" s="99">
        <f t="shared" ca="1" si="118"/>
        <v>0</v>
      </c>
      <c r="V70" t="str">
        <f t="shared" si="121"/>
        <v>Musterdoktor</v>
      </c>
      <c r="W70" t="s">
        <v>77</v>
      </c>
      <c r="X70" t="s">
        <v>221</v>
      </c>
      <c r="Y70" s="73" t="s">
        <v>222</v>
      </c>
      <c r="Z70" s="73" t="s">
        <v>223</v>
      </c>
      <c r="AA70" t="s">
        <v>224</v>
      </c>
      <c r="AB70" t="s">
        <v>225</v>
      </c>
      <c r="AC70" t="s">
        <v>226</v>
      </c>
      <c r="AD70" t="s">
        <v>227</v>
      </c>
      <c r="AE70" t="s">
        <v>228</v>
      </c>
      <c r="AF70" t="s">
        <v>229</v>
      </c>
      <c r="AG70" t="s">
        <v>230</v>
      </c>
      <c r="AH70" t="s">
        <v>231</v>
      </c>
      <c r="AI70" t="s">
        <v>232</v>
      </c>
      <c r="AJ70" t="s">
        <v>233</v>
      </c>
      <c r="AK70" t="s">
        <v>234</v>
      </c>
      <c r="AL70" t="s">
        <v>235</v>
      </c>
      <c r="AM70" t="s">
        <v>236</v>
      </c>
      <c r="AN70" t="s">
        <v>237</v>
      </c>
      <c r="AO70" t="s">
        <v>238</v>
      </c>
    </row>
    <row r="71" spans="1:41" s="108" customFormat="1" ht="15.75" outlineLevel="1" x14ac:dyDescent="0.25">
      <c r="A71" s="95" t="str">
        <f t="shared" ca="1" si="119"/>
        <v>Post Doctorate</v>
      </c>
      <c r="B71" s="109" t="s">
        <v>56</v>
      </c>
      <c r="C71" s="110">
        <f ca="1">SUM(C62:C70)</f>
        <v>129724.55000000003</v>
      </c>
      <c r="D71" s="111">
        <f ca="1">SUM(D62:D70)</f>
        <v>129080.74</v>
      </c>
      <c r="E71" s="112">
        <f ca="1">SUM(E62:E70)</f>
        <v>20.170000000000002</v>
      </c>
      <c r="F71" s="112">
        <f t="shared" ref="F71:T71" ca="1" si="122">SUM(F62:F70)</f>
        <v>9.2899999999999991</v>
      </c>
      <c r="G71" s="112">
        <f t="shared" ca="1" si="122"/>
        <v>2.69</v>
      </c>
      <c r="H71" s="112">
        <f t="shared" ca="1" si="122"/>
        <v>3.59</v>
      </c>
      <c r="I71" s="112">
        <f t="shared" ca="1" si="122"/>
        <v>2.29</v>
      </c>
      <c r="J71" s="112">
        <f t="shared" ca="1" si="122"/>
        <v>2.31</v>
      </c>
      <c r="K71" s="112">
        <f t="shared" ca="1" si="122"/>
        <v>0</v>
      </c>
      <c r="L71" s="112">
        <f t="shared" ca="1" si="122"/>
        <v>0</v>
      </c>
      <c r="M71" s="112">
        <f t="shared" ca="1" si="122"/>
        <v>0</v>
      </c>
      <c r="N71" s="112">
        <f t="shared" ca="1" si="122"/>
        <v>0</v>
      </c>
      <c r="O71" s="112">
        <f t="shared" ca="1" si="122"/>
        <v>0</v>
      </c>
      <c r="P71" s="112">
        <f t="shared" ca="1" si="122"/>
        <v>0</v>
      </c>
      <c r="Q71" s="112">
        <f t="shared" ca="1" si="122"/>
        <v>0</v>
      </c>
      <c r="R71" s="112">
        <f t="shared" ca="1" si="122"/>
        <v>0</v>
      </c>
      <c r="S71" s="112">
        <f t="shared" ca="1" si="122"/>
        <v>0</v>
      </c>
      <c r="T71" s="112">
        <f t="shared" ca="1" si="122"/>
        <v>0</v>
      </c>
      <c r="Y71" s="113"/>
      <c r="Z71" s="113"/>
    </row>
    <row r="72" spans="1:41" ht="15.75" x14ac:dyDescent="0.25">
      <c r="A72" s="90" t="s">
        <v>577</v>
      </c>
      <c r="B72" s="93"/>
      <c r="C72" s="114"/>
      <c r="D72" s="93"/>
      <c r="E72" s="115"/>
      <c r="F72" s="93"/>
      <c r="G72" s="93"/>
      <c r="H72" s="93"/>
      <c r="I72" s="93"/>
      <c r="J72" s="93"/>
      <c r="K72" s="93"/>
      <c r="L72" s="93"/>
      <c r="M72" s="93"/>
      <c r="N72" s="93"/>
      <c r="O72" s="93"/>
      <c r="P72" s="93"/>
      <c r="Q72" s="93"/>
      <c r="R72" s="93"/>
      <c r="S72" s="93"/>
      <c r="T72" s="93"/>
    </row>
    <row r="73" spans="1:41" ht="15.75" outlineLevel="1" x14ac:dyDescent="0.25">
      <c r="A73" s="95" t="str">
        <f ca="1">INDIRECT($V73&amp;"!"&amp;W73)</f>
        <v>Post Doctorate</v>
      </c>
      <c r="B73" s="96" t="s">
        <v>28</v>
      </c>
      <c r="C73" s="455">
        <f ca="1">INDIRECT($V73&amp;"!"&amp;X73)</f>
        <v>50861.434999999998</v>
      </c>
      <c r="D73" s="97">
        <f t="shared" ref="D73:D81" ca="1" si="123">INDIRECT($V73&amp;"!"&amp;Y73)</f>
        <v>0</v>
      </c>
      <c r="E73" s="98">
        <f t="shared" ref="E73:E81" ca="1" si="124">SUM(F73:T73)</f>
        <v>0</v>
      </c>
      <c r="F73" s="99">
        <f ca="1">ROUND(INDIRECT($V73&amp;"!"&amp;AA73)/215*12,2)</f>
        <v>0</v>
      </c>
      <c r="G73" s="99">
        <f t="shared" ref="G73:G81" ca="1" si="125">ROUND(INDIRECT($V73&amp;"!"&amp;AB73)/215*12,2)</f>
        <v>0</v>
      </c>
      <c r="H73" s="99">
        <f t="shared" ref="H73:H81" ca="1" si="126">ROUND(INDIRECT($V73&amp;"!"&amp;AC73)/215*12,2)</f>
        <v>0</v>
      </c>
      <c r="I73" s="99">
        <f t="shared" ref="I73:I81" ca="1" si="127">ROUND(INDIRECT($V73&amp;"!"&amp;AD73)/215*12,2)</f>
        <v>0</v>
      </c>
      <c r="J73" s="99">
        <f t="shared" ref="J73:J81" ca="1" si="128">ROUND(INDIRECT($V73&amp;"!"&amp;AE73)/215*12,2)</f>
        <v>0</v>
      </c>
      <c r="K73" s="99">
        <f t="shared" ref="K73:K81" ca="1" si="129">ROUND(INDIRECT($V73&amp;"!"&amp;AF73)/215*12,2)</f>
        <v>0</v>
      </c>
      <c r="L73" s="99">
        <f t="shared" ref="L73:L81" ca="1" si="130">ROUND(INDIRECT($V73&amp;"!"&amp;AG73)/215*12,2)</f>
        <v>0</v>
      </c>
      <c r="M73" s="99">
        <f t="shared" ref="M73:M81" ca="1" si="131">ROUND(INDIRECT($V73&amp;"!"&amp;AH73)/215*12,2)</f>
        <v>0</v>
      </c>
      <c r="N73" s="99">
        <f t="shared" ref="N73:N81" ca="1" si="132">ROUND(INDIRECT($V73&amp;"!"&amp;AI73)/215*12,2)</f>
        <v>0</v>
      </c>
      <c r="O73" s="99">
        <f t="shared" ref="O73:O81" ca="1" si="133">ROUND(INDIRECT($V73&amp;"!"&amp;AJ73)/215*12,2)</f>
        <v>0</v>
      </c>
      <c r="P73" s="99">
        <f t="shared" ref="P73:P81" ca="1" si="134">ROUND(INDIRECT($V73&amp;"!"&amp;AK73)/215*12,2)</f>
        <v>0</v>
      </c>
      <c r="Q73" s="99">
        <f t="shared" ref="Q73:Q81" ca="1" si="135">ROUND(INDIRECT($V73&amp;"!"&amp;AL73)/215*12,2)</f>
        <v>0</v>
      </c>
      <c r="R73" s="99">
        <f t="shared" ref="R73:R81" ca="1" si="136">ROUND(INDIRECT($V73&amp;"!"&amp;AM73)/215*12,2)</f>
        <v>0</v>
      </c>
      <c r="S73" s="99">
        <f t="shared" ref="S73:S81" ca="1" si="137">ROUND(INDIRECT($V73&amp;"!"&amp;AN73)/215*12,2)</f>
        <v>0</v>
      </c>
      <c r="T73" s="99">
        <f t="shared" ref="T73:T81" ca="1" si="138">ROUND(INDIRECT($V73&amp;"!"&amp;AO73)/215*12,2)</f>
        <v>0</v>
      </c>
      <c r="V73" t="str">
        <f>A72</f>
        <v>Musterreport</v>
      </c>
      <c r="W73" t="s">
        <v>77</v>
      </c>
      <c r="X73" t="s">
        <v>78</v>
      </c>
      <c r="Y73" s="73" t="s">
        <v>79</v>
      </c>
      <c r="Z73" s="73" t="s">
        <v>80</v>
      </c>
      <c r="AA73" t="s">
        <v>32</v>
      </c>
      <c r="AB73" t="s">
        <v>81</v>
      </c>
      <c r="AC73" t="s">
        <v>82</v>
      </c>
      <c r="AD73" t="s">
        <v>83</v>
      </c>
      <c r="AE73" t="s">
        <v>84</v>
      </c>
      <c r="AF73" t="s">
        <v>85</v>
      </c>
      <c r="AG73" t="s">
        <v>86</v>
      </c>
      <c r="AH73" t="s">
        <v>87</v>
      </c>
      <c r="AI73" t="s">
        <v>88</v>
      </c>
      <c r="AJ73" t="s">
        <v>89</v>
      </c>
      <c r="AK73" t="s">
        <v>90</v>
      </c>
      <c r="AL73" t="s">
        <v>91</v>
      </c>
      <c r="AM73" t="s">
        <v>92</v>
      </c>
      <c r="AN73" t="s">
        <v>93</v>
      </c>
      <c r="AO73" t="s">
        <v>94</v>
      </c>
    </row>
    <row r="74" spans="1:41" ht="15.75" outlineLevel="1" x14ac:dyDescent="0.25">
      <c r="A74" s="95" t="str">
        <f t="shared" ref="A74:A82" ca="1" si="139">INDIRECT($V73&amp;"!"&amp;W73)</f>
        <v>Post Doctorate</v>
      </c>
      <c r="B74" s="100" t="s">
        <v>95</v>
      </c>
      <c r="C74" s="456"/>
      <c r="D74" s="97">
        <f t="shared" ca="1" si="123"/>
        <v>0</v>
      </c>
      <c r="E74" s="98">
        <f t="shared" ca="1" si="124"/>
        <v>0</v>
      </c>
      <c r="F74" s="99">
        <f t="shared" ref="F74:F81" ca="1" si="140">ROUND(INDIRECT($V74&amp;"!"&amp;AA74)/215*12,2)</f>
        <v>0</v>
      </c>
      <c r="G74" s="99">
        <f t="shared" ca="1" si="125"/>
        <v>0</v>
      </c>
      <c r="H74" s="99">
        <f t="shared" ca="1" si="126"/>
        <v>0</v>
      </c>
      <c r="I74" s="99">
        <f t="shared" ca="1" si="127"/>
        <v>0</v>
      </c>
      <c r="J74" s="99">
        <f t="shared" ca="1" si="128"/>
        <v>0</v>
      </c>
      <c r="K74" s="99">
        <f t="shared" ca="1" si="129"/>
        <v>0</v>
      </c>
      <c r="L74" s="99">
        <f t="shared" ca="1" si="130"/>
        <v>0</v>
      </c>
      <c r="M74" s="99">
        <f t="shared" ca="1" si="131"/>
        <v>0</v>
      </c>
      <c r="N74" s="99">
        <f t="shared" ca="1" si="132"/>
        <v>0</v>
      </c>
      <c r="O74" s="99">
        <f t="shared" ca="1" si="133"/>
        <v>0</v>
      </c>
      <c r="P74" s="99">
        <f t="shared" ca="1" si="134"/>
        <v>0</v>
      </c>
      <c r="Q74" s="99">
        <f t="shared" ca="1" si="135"/>
        <v>0</v>
      </c>
      <c r="R74" s="99">
        <f t="shared" ca="1" si="136"/>
        <v>0</v>
      </c>
      <c r="S74" s="99">
        <f t="shared" ca="1" si="137"/>
        <v>0</v>
      </c>
      <c r="T74" s="99">
        <f t="shared" ca="1" si="138"/>
        <v>0</v>
      </c>
      <c r="V74" t="str">
        <f t="shared" ref="V74:V81" si="141">V73</f>
        <v>Musterreport</v>
      </c>
      <c r="W74" t="s">
        <v>77</v>
      </c>
      <c r="Y74" s="73" t="s">
        <v>96</v>
      </c>
      <c r="Z74" s="73" t="s">
        <v>97</v>
      </c>
      <c r="AA74" t="s">
        <v>98</v>
      </c>
      <c r="AB74" t="s">
        <v>99</v>
      </c>
      <c r="AC74" t="s">
        <v>100</v>
      </c>
      <c r="AD74" t="s">
        <v>101</v>
      </c>
      <c r="AE74" t="s">
        <v>102</v>
      </c>
      <c r="AF74" t="s">
        <v>103</v>
      </c>
      <c r="AG74" t="s">
        <v>104</v>
      </c>
      <c r="AH74" t="s">
        <v>105</v>
      </c>
      <c r="AI74" t="s">
        <v>106</v>
      </c>
      <c r="AJ74" t="s">
        <v>107</v>
      </c>
      <c r="AK74" t="s">
        <v>108</v>
      </c>
      <c r="AL74" t="s">
        <v>109</v>
      </c>
      <c r="AM74" t="s">
        <v>110</v>
      </c>
      <c r="AN74" t="s">
        <v>111</v>
      </c>
      <c r="AO74" t="s">
        <v>112</v>
      </c>
    </row>
    <row r="75" spans="1:41" ht="15.75" outlineLevel="1" x14ac:dyDescent="0.25">
      <c r="A75" s="95" t="str">
        <f t="shared" ca="1" si="139"/>
        <v>Post Doctorate</v>
      </c>
      <c r="B75" s="101" t="s">
        <v>29</v>
      </c>
      <c r="C75" s="455">
        <f ca="1">INDIRECT($V75&amp;"!"&amp;X75)</f>
        <v>82030.14733684354</v>
      </c>
      <c r="D75" s="97">
        <f t="shared" ca="1" si="123"/>
        <v>0</v>
      </c>
      <c r="E75" s="98">
        <f t="shared" ca="1" si="124"/>
        <v>0</v>
      </c>
      <c r="F75" s="99">
        <f t="shared" ca="1" si="140"/>
        <v>0</v>
      </c>
      <c r="G75" s="99">
        <f t="shared" ca="1" si="125"/>
        <v>0</v>
      </c>
      <c r="H75" s="99">
        <f t="shared" ca="1" si="126"/>
        <v>0</v>
      </c>
      <c r="I75" s="99">
        <f t="shared" ca="1" si="127"/>
        <v>0</v>
      </c>
      <c r="J75" s="99">
        <f t="shared" ca="1" si="128"/>
        <v>0</v>
      </c>
      <c r="K75" s="99">
        <f t="shared" ca="1" si="129"/>
        <v>0</v>
      </c>
      <c r="L75" s="99">
        <f t="shared" ca="1" si="130"/>
        <v>0</v>
      </c>
      <c r="M75" s="99">
        <f t="shared" ca="1" si="131"/>
        <v>0</v>
      </c>
      <c r="N75" s="99">
        <f t="shared" ca="1" si="132"/>
        <v>0</v>
      </c>
      <c r="O75" s="99">
        <f t="shared" ca="1" si="133"/>
        <v>0</v>
      </c>
      <c r="P75" s="99">
        <f t="shared" ca="1" si="134"/>
        <v>0</v>
      </c>
      <c r="Q75" s="99">
        <f t="shared" ca="1" si="135"/>
        <v>0</v>
      </c>
      <c r="R75" s="99">
        <f t="shared" ca="1" si="136"/>
        <v>0</v>
      </c>
      <c r="S75" s="99">
        <f t="shared" ca="1" si="137"/>
        <v>0</v>
      </c>
      <c r="T75" s="99">
        <f t="shared" ca="1" si="138"/>
        <v>0</v>
      </c>
      <c r="V75" t="str">
        <f t="shared" si="141"/>
        <v>Musterreport</v>
      </c>
      <c r="W75" t="s">
        <v>77</v>
      </c>
      <c r="X75" t="s">
        <v>113</v>
      </c>
      <c r="Y75" s="73" t="s">
        <v>114</v>
      </c>
      <c r="Z75" s="73" t="s">
        <v>115</v>
      </c>
      <c r="AA75" t="s">
        <v>116</v>
      </c>
      <c r="AB75" t="s">
        <v>117</v>
      </c>
      <c r="AC75" t="s">
        <v>118</v>
      </c>
      <c r="AD75" t="s">
        <v>119</v>
      </c>
      <c r="AE75" t="s">
        <v>120</v>
      </c>
      <c r="AF75" t="s">
        <v>121</v>
      </c>
      <c r="AG75" t="s">
        <v>122</v>
      </c>
      <c r="AH75" t="s">
        <v>123</v>
      </c>
      <c r="AI75" t="s">
        <v>124</v>
      </c>
      <c r="AJ75" t="s">
        <v>125</v>
      </c>
      <c r="AK75" t="s">
        <v>126</v>
      </c>
      <c r="AL75" t="s">
        <v>127</v>
      </c>
      <c r="AM75" t="s">
        <v>128</v>
      </c>
      <c r="AN75" t="s">
        <v>129</v>
      </c>
      <c r="AO75" t="s">
        <v>130</v>
      </c>
    </row>
    <row r="76" spans="1:41" ht="15.75" outlineLevel="1" x14ac:dyDescent="0.25">
      <c r="A76" s="95" t="str">
        <f t="shared" ca="1" si="139"/>
        <v>Post Doctorate</v>
      </c>
      <c r="B76" s="102" t="s">
        <v>131</v>
      </c>
      <c r="C76" s="456"/>
      <c r="D76" s="97">
        <f t="shared" ca="1" si="123"/>
        <v>0</v>
      </c>
      <c r="E76" s="98">
        <f t="shared" ca="1" si="124"/>
        <v>0</v>
      </c>
      <c r="F76" s="99">
        <f t="shared" ca="1" si="140"/>
        <v>0</v>
      </c>
      <c r="G76" s="99">
        <f t="shared" ca="1" si="125"/>
        <v>0</v>
      </c>
      <c r="H76" s="99">
        <f t="shared" ca="1" si="126"/>
        <v>0</v>
      </c>
      <c r="I76" s="99">
        <f t="shared" ca="1" si="127"/>
        <v>0</v>
      </c>
      <c r="J76" s="99">
        <f t="shared" ca="1" si="128"/>
        <v>0</v>
      </c>
      <c r="K76" s="99">
        <f t="shared" ca="1" si="129"/>
        <v>0</v>
      </c>
      <c r="L76" s="99">
        <f t="shared" ca="1" si="130"/>
        <v>0</v>
      </c>
      <c r="M76" s="99">
        <f t="shared" ca="1" si="131"/>
        <v>0</v>
      </c>
      <c r="N76" s="99">
        <f t="shared" ca="1" si="132"/>
        <v>0</v>
      </c>
      <c r="O76" s="99">
        <f t="shared" ca="1" si="133"/>
        <v>0</v>
      </c>
      <c r="P76" s="99">
        <f t="shared" ca="1" si="134"/>
        <v>0</v>
      </c>
      <c r="Q76" s="99">
        <f t="shared" ca="1" si="135"/>
        <v>0</v>
      </c>
      <c r="R76" s="99">
        <f t="shared" ca="1" si="136"/>
        <v>0</v>
      </c>
      <c r="S76" s="99">
        <f t="shared" ca="1" si="137"/>
        <v>0</v>
      </c>
      <c r="T76" s="99">
        <f t="shared" ca="1" si="138"/>
        <v>0</v>
      </c>
      <c r="V76" t="str">
        <f t="shared" si="141"/>
        <v>Musterreport</v>
      </c>
      <c r="W76" t="s">
        <v>77</v>
      </c>
      <c r="Y76" s="73" t="s">
        <v>132</v>
      </c>
      <c r="Z76" s="73" t="s">
        <v>133</v>
      </c>
      <c r="AA76" t="s">
        <v>134</v>
      </c>
      <c r="AB76" t="s">
        <v>135</v>
      </c>
      <c r="AC76" t="s">
        <v>136</v>
      </c>
      <c r="AD76" t="s">
        <v>137</v>
      </c>
      <c r="AE76" t="s">
        <v>138</v>
      </c>
      <c r="AF76" t="s">
        <v>139</v>
      </c>
      <c r="AG76" t="s">
        <v>140</v>
      </c>
      <c r="AH76" t="s">
        <v>141</v>
      </c>
      <c r="AI76" t="s">
        <v>142</v>
      </c>
      <c r="AJ76" t="s">
        <v>143</v>
      </c>
      <c r="AK76" t="s">
        <v>144</v>
      </c>
      <c r="AL76" t="s">
        <v>145</v>
      </c>
      <c r="AM76" t="s">
        <v>146</v>
      </c>
      <c r="AN76" t="s">
        <v>147</v>
      </c>
      <c r="AO76" t="s">
        <v>148</v>
      </c>
    </row>
    <row r="77" spans="1:41" ht="15.75" outlineLevel="1" x14ac:dyDescent="0.25">
      <c r="A77" s="95" t="str">
        <f t="shared" ca="1" si="139"/>
        <v>Post Doctorate</v>
      </c>
      <c r="B77" s="103" t="s">
        <v>30</v>
      </c>
      <c r="C77" s="455">
        <f ca="1">INDIRECT($V77&amp;"!"&amp;X77)</f>
        <v>0</v>
      </c>
      <c r="D77" s="97">
        <f t="shared" ca="1" si="123"/>
        <v>0</v>
      </c>
      <c r="E77" s="98">
        <f t="shared" ca="1" si="124"/>
        <v>0</v>
      </c>
      <c r="F77" s="99">
        <f t="shared" ca="1" si="140"/>
        <v>0</v>
      </c>
      <c r="G77" s="99">
        <f t="shared" ca="1" si="125"/>
        <v>0</v>
      </c>
      <c r="H77" s="99">
        <f t="shared" ca="1" si="126"/>
        <v>0</v>
      </c>
      <c r="I77" s="99">
        <f t="shared" ca="1" si="127"/>
        <v>0</v>
      </c>
      <c r="J77" s="99">
        <f t="shared" ca="1" si="128"/>
        <v>0</v>
      </c>
      <c r="K77" s="99">
        <f t="shared" ca="1" si="129"/>
        <v>0</v>
      </c>
      <c r="L77" s="99">
        <f t="shared" ca="1" si="130"/>
        <v>0</v>
      </c>
      <c r="M77" s="99">
        <f t="shared" ca="1" si="131"/>
        <v>0</v>
      </c>
      <c r="N77" s="99">
        <f t="shared" ca="1" si="132"/>
        <v>0</v>
      </c>
      <c r="O77" s="99">
        <f t="shared" ca="1" si="133"/>
        <v>0</v>
      </c>
      <c r="P77" s="99">
        <f t="shared" ca="1" si="134"/>
        <v>0</v>
      </c>
      <c r="Q77" s="99">
        <f t="shared" ca="1" si="135"/>
        <v>0</v>
      </c>
      <c r="R77" s="99">
        <f t="shared" ca="1" si="136"/>
        <v>0</v>
      </c>
      <c r="S77" s="99">
        <f t="shared" ca="1" si="137"/>
        <v>0</v>
      </c>
      <c r="T77" s="99">
        <f t="shared" ca="1" si="138"/>
        <v>0</v>
      </c>
      <c r="V77" t="str">
        <f t="shared" si="141"/>
        <v>Musterreport</v>
      </c>
      <c r="W77" t="s">
        <v>77</v>
      </c>
      <c r="X77" t="s">
        <v>149</v>
      </c>
      <c r="Y77" s="73" t="s">
        <v>150</v>
      </c>
      <c r="Z77" s="73" t="s">
        <v>151</v>
      </c>
      <c r="AA77" t="s">
        <v>152</v>
      </c>
      <c r="AB77" t="s">
        <v>153</v>
      </c>
      <c r="AC77" t="s">
        <v>154</v>
      </c>
      <c r="AD77" t="s">
        <v>155</v>
      </c>
      <c r="AE77" t="s">
        <v>156</v>
      </c>
      <c r="AF77" t="s">
        <v>157</v>
      </c>
      <c r="AG77" t="s">
        <v>158</v>
      </c>
      <c r="AH77" t="s">
        <v>159</v>
      </c>
      <c r="AI77" t="s">
        <v>160</v>
      </c>
      <c r="AJ77" t="s">
        <v>161</v>
      </c>
      <c r="AK77" t="s">
        <v>162</v>
      </c>
      <c r="AL77" t="s">
        <v>163</v>
      </c>
      <c r="AM77" t="s">
        <v>164</v>
      </c>
      <c r="AN77" t="s">
        <v>165</v>
      </c>
      <c r="AO77" t="s">
        <v>166</v>
      </c>
    </row>
    <row r="78" spans="1:41" ht="15.75" outlineLevel="1" x14ac:dyDescent="0.25">
      <c r="A78" s="95" t="str">
        <f t="shared" ca="1" si="139"/>
        <v>Post Doctorate</v>
      </c>
      <c r="B78" s="104" t="s">
        <v>167</v>
      </c>
      <c r="C78" s="456"/>
      <c r="D78" s="97">
        <f t="shared" ca="1" si="123"/>
        <v>0</v>
      </c>
      <c r="E78" s="98">
        <f t="shared" ca="1" si="124"/>
        <v>0</v>
      </c>
      <c r="F78" s="99">
        <f t="shared" ca="1" si="140"/>
        <v>0</v>
      </c>
      <c r="G78" s="99">
        <f t="shared" ca="1" si="125"/>
        <v>0</v>
      </c>
      <c r="H78" s="99">
        <f t="shared" ca="1" si="126"/>
        <v>0</v>
      </c>
      <c r="I78" s="99">
        <f t="shared" ca="1" si="127"/>
        <v>0</v>
      </c>
      <c r="J78" s="99">
        <f t="shared" ca="1" si="128"/>
        <v>0</v>
      </c>
      <c r="K78" s="99">
        <f t="shared" ca="1" si="129"/>
        <v>0</v>
      </c>
      <c r="L78" s="99">
        <f t="shared" ca="1" si="130"/>
        <v>0</v>
      </c>
      <c r="M78" s="99">
        <f t="shared" ca="1" si="131"/>
        <v>0</v>
      </c>
      <c r="N78" s="99">
        <f t="shared" ca="1" si="132"/>
        <v>0</v>
      </c>
      <c r="O78" s="99">
        <f t="shared" ca="1" si="133"/>
        <v>0</v>
      </c>
      <c r="P78" s="99">
        <f t="shared" ca="1" si="134"/>
        <v>0</v>
      </c>
      <c r="Q78" s="99">
        <f t="shared" ca="1" si="135"/>
        <v>0</v>
      </c>
      <c r="R78" s="99">
        <f t="shared" ca="1" si="136"/>
        <v>0</v>
      </c>
      <c r="S78" s="99">
        <f t="shared" ca="1" si="137"/>
        <v>0</v>
      </c>
      <c r="T78" s="99">
        <f t="shared" ca="1" si="138"/>
        <v>0</v>
      </c>
      <c r="V78" t="str">
        <f t="shared" si="141"/>
        <v>Musterreport</v>
      </c>
      <c r="W78" t="s">
        <v>77</v>
      </c>
      <c r="Y78" s="73" t="s">
        <v>168</v>
      </c>
      <c r="Z78" s="73" t="s">
        <v>169</v>
      </c>
      <c r="AA78" t="s">
        <v>170</v>
      </c>
      <c r="AB78" t="s">
        <v>171</v>
      </c>
      <c r="AC78" t="s">
        <v>172</v>
      </c>
      <c r="AD78" t="s">
        <v>173</v>
      </c>
      <c r="AE78" t="s">
        <v>174</v>
      </c>
      <c r="AF78" t="s">
        <v>175</v>
      </c>
      <c r="AG78" t="s">
        <v>176</v>
      </c>
      <c r="AH78" t="s">
        <v>177</v>
      </c>
      <c r="AI78" t="s">
        <v>178</v>
      </c>
      <c r="AJ78" t="s">
        <v>179</v>
      </c>
      <c r="AK78" t="s">
        <v>180</v>
      </c>
      <c r="AL78" t="s">
        <v>181</v>
      </c>
      <c r="AM78" t="s">
        <v>182</v>
      </c>
      <c r="AN78" t="s">
        <v>183</v>
      </c>
      <c r="AO78" t="s">
        <v>184</v>
      </c>
    </row>
    <row r="79" spans="1:41" ht="15.75" outlineLevel="1" x14ac:dyDescent="0.25">
      <c r="A79" s="95" t="str">
        <f t="shared" ca="1" si="139"/>
        <v>Post Doctorate</v>
      </c>
      <c r="B79" s="105" t="s">
        <v>31</v>
      </c>
      <c r="C79" s="455">
        <f ca="1">INDIRECT($V79&amp;"!"&amp;X79)</f>
        <v>0</v>
      </c>
      <c r="D79" s="97">
        <f t="shared" ca="1" si="123"/>
        <v>0</v>
      </c>
      <c r="E79" s="98">
        <f t="shared" ca="1" si="124"/>
        <v>0</v>
      </c>
      <c r="F79" s="99">
        <f t="shared" ca="1" si="140"/>
        <v>0</v>
      </c>
      <c r="G79" s="99">
        <f t="shared" ca="1" si="125"/>
        <v>0</v>
      </c>
      <c r="H79" s="99">
        <f t="shared" ca="1" si="126"/>
        <v>0</v>
      </c>
      <c r="I79" s="99">
        <f t="shared" ca="1" si="127"/>
        <v>0</v>
      </c>
      <c r="J79" s="99">
        <f t="shared" ca="1" si="128"/>
        <v>0</v>
      </c>
      <c r="K79" s="99">
        <f t="shared" ca="1" si="129"/>
        <v>0</v>
      </c>
      <c r="L79" s="99">
        <f t="shared" ca="1" si="130"/>
        <v>0</v>
      </c>
      <c r="M79" s="99">
        <f t="shared" ca="1" si="131"/>
        <v>0</v>
      </c>
      <c r="N79" s="99">
        <f t="shared" ca="1" si="132"/>
        <v>0</v>
      </c>
      <c r="O79" s="99">
        <f t="shared" ca="1" si="133"/>
        <v>0</v>
      </c>
      <c r="P79" s="99">
        <f t="shared" ca="1" si="134"/>
        <v>0</v>
      </c>
      <c r="Q79" s="99">
        <f t="shared" ca="1" si="135"/>
        <v>0</v>
      </c>
      <c r="R79" s="99">
        <f t="shared" ca="1" si="136"/>
        <v>0</v>
      </c>
      <c r="S79" s="99">
        <f t="shared" ca="1" si="137"/>
        <v>0</v>
      </c>
      <c r="T79" s="99">
        <f t="shared" ca="1" si="138"/>
        <v>0</v>
      </c>
      <c r="V79" t="str">
        <f t="shared" si="141"/>
        <v>Musterreport</v>
      </c>
      <c r="W79" t="s">
        <v>77</v>
      </c>
      <c r="X79" t="s">
        <v>185</v>
      </c>
      <c r="Y79" s="73" t="s">
        <v>186</v>
      </c>
      <c r="Z79" s="73" t="s">
        <v>187</v>
      </c>
      <c r="AA79" t="s">
        <v>188</v>
      </c>
      <c r="AB79" t="s">
        <v>189</v>
      </c>
      <c r="AC79" t="s">
        <v>190</v>
      </c>
      <c r="AD79" t="s">
        <v>191</v>
      </c>
      <c r="AE79" t="s">
        <v>192</v>
      </c>
      <c r="AF79" t="s">
        <v>193</v>
      </c>
      <c r="AG79" t="s">
        <v>194</v>
      </c>
      <c r="AH79" t="s">
        <v>195</v>
      </c>
      <c r="AI79" t="s">
        <v>196</v>
      </c>
      <c r="AJ79" t="s">
        <v>197</v>
      </c>
      <c r="AK79" t="s">
        <v>198</v>
      </c>
      <c r="AL79" t="s">
        <v>199</v>
      </c>
      <c r="AM79" t="s">
        <v>200</v>
      </c>
      <c r="AN79" t="s">
        <v>201</v>
      </c>
      <c r="AO79" t="s">
        <v>202</v>
      </c>
    </row>
    <row r="80" spans="1:41" ht="15.75" outlineLevel="1" x14ac:dyDescent="0.25">
      <c r="A80" s="95" t="str">
        <f t="shared" ca="1" si="139"/>
        <v>Post Doctorate</v>
      </c>
      <c r="B80" s="105" t="s">
        <v>203</v>
      </c>
      <c r="C80" s="456"/>
      <c r="D80" s="97">
        <f t="shared" ca="1" si="123"/>
        <v>0</v>
      </c>
      <c r="E80" s="98">
        <f t="shared" ca="1" si="124"/>
        <v>0</v>
      </c>
      <c r="F80" s="99">
        <f t="shared" ca="1" si="140"/>
        <v>0</v>
      </c>
      <c r="G80" s="99">
        <f t="shared" ca="1" si="125"/>
        <v>0</v>
      </c>
      <c r="H80" s="99">
        <f t="shared" ca="1" si="126"/>
        <v>0</v>
      </c>
      <c r="I80" s="99">
        <f t="shared" ca="1" si="127"/>
        <v>0</v>
      </c>
      <c r="J80" s="99">
        <f t="shared" ca="1" si="128"/>
        <v>0</v>
      </c>
      <c r="K80" s="99">
        <f t="shared" ca="1" si="129"/>
        <v>0</v>
      </c>
      <c r="L80" s="99">
        <f t="shared" ca="1" si="130"/>
        <v>0</v>
      </c>
      <c r="M80" s="99">
        <f t="shared" ca="1" si="131"/>
        <v>0</v>
      </c>
      <c r="N80" s="99">
        <f t="shared" ca="1" si="132"/>
        <v>0</v>
      </c>
      <c r="O80" s="99">
        <f t="shared" ca="1" si="133"/>
        <v>0</v>
      </c>
      <c r="P80" s="99">
        <f t="shared" ca="1" si="134"/>
        <v>0</v>
      </c>
      <c r="Q80" s="99">
        <f t="shared" ca="1" si="135"/>
        <v>0</v>
      </c>
      <c r="R80" s="99">
        <f t="shared" ca="1" si="136"/>
        <v>0</v>
      </c>
      <c r="S80" s="99">
        <f t="shared" ca="1" si="137"/>
        <v>0</v>
      </c>
      <c r="T80" s="99">
        <f t="shared" ca="1" si="138"/>
        <v>0</v>
      </c>
      <c r="V80" t="str">
        <f t="shared" si="141"/>
        <v>Musterreport</v>
      </c>
      <c r="W80" t="s">
        <v>77</v>
      </c>
      <c r="Y80" s="73" t="s">
        <v>204</v>
      </c>
      <c r="Z80" s="73" t="s">
        <v>205</v>
      </c>
      <c r="AA80" t="s">
        <v>206</v>
      </c>
      <c r="AB80" t="s">
        <v>207</v>
      </c>
      <c r="AC80" t="s">
        <v>208</v>
      </c>
      <c r="AD80" t="s">
        <v>209</v>
      </c>
      <c r="AE80" t="s">
        <v>210</v>
      </c>
      <c r="AF80" t="s">
        <v>211</v>
      </c>
      <c r="AG80" t="s">
        <v>212</v>
      </c>
      <c r="AH80" t="s">
        <v>213</v>
      </c>
      <c r="AI80" t="s">
        <v>214</v>
      </c>
      <c r="AJ80" t="s">
        <v>215</v>
      </c>
      <c r="AK80" t="s">
        <v>216</v>
      </c>
      <c r="AL80" t="s">
        <v>217</v>
      </c>
      <c r="AM80" t="s">
        <v>218</v>
      </c>
      <c r="AN80" t="s">
        <v>219</v>
      </c>
      <c r="AO80" t="s">
        <v>220</v>
      </c>
    </row>
    <row r="81" spans="1:41" ht="15.75" outlineLevel="1" x14ac:dyDescent="0.25">
      <c r="A81" s="95" t="str">
        <f t="shared" ca="1" si="139"/>
        <v>Post Doctorate</v>
      </c>
      <c r="B81" s="106" t="s">
        <v>32</v>
      </c>
      <c r="C81" s="107">
        <f ca="1">INDIRECT($V81&amp;"!"&amp;X81)</f>
        <v>0</v>
      </c>
      <c r="D81" s="97">
        <f t="shared" ca="1" si="123"/>
        <v>0</v>
      </c>
      <c r="E81" s="98">
        <f t="shared" ca="1" si="124"/>
        <v>0</v>
      </c>
      <c r="F81" s="99">
        <f t="shared" ca="1" si="140"/>
        <v>0</v>
      </c>
      <c r="G81" s="99">
        <f t="shared" ca="1" si="125"/>
        <v>0</v>
      </c>
      <c r="H81" s="99">
        <f t="shared" ca="1" si="126"/>
        <v>0</v>
      </c>
      <c r="I81" s="99">
        <f t="shared" ca="1" si="127"/>
        <v>0</v>
      </c>
      <c r="J81" s="99">
        <f t="shared" ca="1" si="128"/>
        <v>0</v>
      </c>
      <c r="K81" s="99">
        <f t="shared" ca="1" si="129"/>
        <v>0</v>
      </c>
      <c r="L81" s="99">
        <f t="shared" ca="1" si="130"/>
        <v>0</v>
      </c>
      <c r="M81" s="99">
        <f t="shared" ca="1" si="131"/>
        <v>0</v>
      </c>
      <c r="N81" s="99">
        <f t="shared" ca="1" si="132"/>
        <v>0</v>
      </c>
      <c r="O81" s="99">
        <f t="shared" ca="1" si="133"/>
        <v>0</v>
      </c>
      <c r="P81" s="99">
        <f t="shared" ca="1" si="134"/>
        <v>0</v>
      </c>
      <c r="Q81" s="99">
        <f t="shared" ca="1" si="135"/>
        <v>0</v>
      </c>
      <c r="R81" s="99">
        <f t="shared" ca="1" si="136"/>
        <v>0</v>
      </c>
      <c r="S81" s="99">
        <f t="shared" ca="1" si="137"/>
        <v>0</v>
      </c>
      <c r="T81" s="99">
        <f t="shared" ca="1" si="138"/>
        <v>0</v>
      </c>
      <c r="V81" t="str">
        <f t="shared" si="141"/>
        <v>Musterreport</v>
      </c>
      <c r="W81" t="s">
        <v>77</v>
      </c>
      <c r="X81" t="s">
        <v>221</v>
      </c>
      <c r="Y81" s="73" t="s">
        <v>222</v>
      </c>
      <c r="Z81" s="73" t="s">
        <v>223</v>
      </c>
      <c r="AA81" t="s">
        <v>224</v>
      </c>
      <c r="AB81" t="s">
        <v>225</v>
      </c>
      <c r="AC81" t="s">
        <v>226</v>
      </c>
      <c r="AD81" t="s">
        <v>227</v>
      </c>
      <c r="AE81" t="s">
        <v>228</v>
      </c>
      <c r="AF81" t="s">
        <v>229</v>
      </c>
      <c r="AG81" t="s">
        <v>230</v>
      </c>
      <c r="AH81" t="s">
        <v>231</v>
      </c>
      <c r="AI81" t="s">
        <v>232</v>
      </c>
      <c r="AJ81" t="s">
        <v>233</v>
      </c>
      <c r="AK81" t="s">
        <v>234</v>
      </c>
      <c r="AL81" t="s">
        <v>235</v>
      </c>
      <c r="AM81" t="s">
        <v>236</v>
      </c>
      <c r="AN81" t="s">
        <v>237</v>
      </c>
      <c r="AO81" t="s">
        <v>238</v>
      </c>
    </row>
    <row r="82" spans="1:41" s="108" customFormat="1" ht="15.75" outlineLevel="1" x14ac:dyDescent="0.25">
      <c r="A82" s="95" t="str">
        <f t="shared" ca="1" si="139"/>
        <v>Post Doctorate</v>
      </c>
      <c r="B82" s="109" t="s">
        <v>56</v>
      </c>
      <c r="C82" s="110">
        <f ca="1">SUM(C73:C81)</f>
        <v>132891.58233684354</v>
      </c>
      <c r="D82" s="111">
        <f ca="1">SUM(D73:D81)</f>
        <v>0</v>
      </c>
      <c r="E82" s="112">
        <f ca="1">SUM(E73:E81)</f>
        <v>0</v>
      </c>
      <c r="F82" s="112">
        <f t="shared" ref="F82:T82" ca="1" si="142">SUM(F73:F81)</f>
        <v>0</v>
      </c>
      <c r="G82" s="112">
        <f t="shared" ca="1" si="142"/>
        <v>0</v>
      </c>
      <c r="H82" s="112">
        <f t="shared" ca="1" si="142"/>
        <v>0</v>
      </c>
      <c r="I82" s="112">
        <f t="shared" ca="1" si="142"/>
        <v>0</v>
      </c>
      <c r="J82" s="112">
        <f t="shared" ca="1" si="142"/>
        <v>0</v>
      </c>
      <c r="K82" s="112">
        <f t="shared" ca="1" si="142"/>
        <v>0</v>
      </c>
      <c r="L82" s="112">
        <f t="shared" ca="1" si="142"/>
        <v>0</v>
      </c>
      <c r="M82" s="112">
        <f t="shared" ca="1" si="142"/>
        <v>0</v>
      </c>
      <c r="N82" s="112">
        <f t="shared" ca="1" si="142"/>
        <v>0</v>
      </c>
      <c r="O82" s="112">
        <f t="shared" ca="1" si="142"/>
        <v>0</v>
      </c>
      <c r="P82" s="112">
        <f t="shared" ca="1" si="142"/>
        <v>0</v>
      </c>
      <c r="Q82" s="112">
        <f t="shared" ca="1" si="142"/>
        <v>0</v>
      </c>
      <c r="R82" s="112">
        <f t="shared" ca="1" si="142"/>
        <v>0</v>
      </c>
      <c r="S82" s="112">
        <f t="shared" ca="1" si="142"/>
        <v>0</v>
      </c>
      <c r="T82" s="112">
        <f t="shared" ca="1" si="142"/>
        <v>0</v>
      </c>
      <c r="Y82" s="113"/>
      <c r="Z82" s="113"/>
    </row>
    <row r="83" spans="1:41" ht="15.75" x14ac:dyDescent="0.25">
      <c r="A83" s="90" t="s">
        <v>472</v>
      </c>
      <c r="B83" s="93"/>
      <c r="C83" s="114"/>
      <c r="D83" s="93"/>
      <c r="E83" s="115"/>
      <c r="F83" s="93"/>
      <c r="G83" s="93"/>
      <c r="H83" s="93"/>
      <c r="I83" s="93"/>
      <c r="J83" s="93"/>
      <c r="K83" s="93"/>
      <c r="L83" s="93"/>
      <c r="M83" s="93"/>
      <c r="N83" s="93"/>
      <c r="O83" s="93"/>
      <c r="P83" s="93"/>
      <c r="Q83" s="93"/>
      <c r="R83" s="93"/>
      <c r="S83" s="93"/>
      <c r="T83" s="93"/>
    </row>
    <row r="84" spans="1:41" ht="15.75" outlineLevel="1" x14ac:dyDescent="0.25">
      <c r="A84" s="95">
        <f ca="1">INDIRECT($V84&amp;"!"&amp;W84)</f>
        <v>0</v>
      </c>
      <c r="B84" s="96" t="s">
        <v>28</v>
      </c>
      <c r="C84" s="455">
        <f ca="1">INDIRECT($V84&amp;"!"&amp;X84)</f>
        <v>0</v>
      </c>
      <c r="D84" s="97">
        <f t="shared" ref="D84:D92" ca="1" si="143">INDIRECT($V84&amp;"!"&amp;Y84)</f>
        <v>0</v>
      </c>
      <c r="E84" s="98">
        <f t="shared" ref="E84:E92" ca="1" si="144">SUM(F84:T84)</f>
        <v>0</v>
      </c>
      <c r="F84" s="99">
        <f ca="1">ROUND(INDIRECT($V84&amp;"!"&amp;AA84)/215*12,2)</f>
        <v>0</v>
      </c>
      <c r="G84" s="99">
        <f t="shared" ref="G84:G92" ca="1" si="145">ROUND(INDIRECT($V84&amp;"!"&amp;AB84)/215*12,2)</f>
        <v>0</v>
      </c>
      <c r="H84" s="99">
        <f t="shared" ref="H84:H92" ca="1" si="146">ROUND(INDIRECT($V84&amp;"!"&amp;AC84)/215*12,2)</f>
        <v>0</v>
      </c>
      <c r="I84" s="99">
        <f t="shared" ref="I84:I92" ca="1" si="147">ROUND(INDIRECT($V84&amp;"!"&amp;AD84)/215*12,2)</f>
        <v>0</v>
      </c>
      <c r="J84" s="99">
        <f t="shared" ref="J84:J92" ca="1" si="148">ROUND(INDIRECT($V84&amp;"!"&amp;AE84)/215*12,2)</f>
        <v>0</v>
      </c>
      <c r="K84" s="99">
        <f t="shared" ref="K84:K92" ca="1" si="149">ROUND(INDIRECT($V84&amp;"!"&amp;AF84)/215*12,2)</f>
        <v>0</v>
      </c>
      <c r="L84" s="99">
        <f t="shared" ref="L84:L92" ca="1" si="150">ROUND(INDIRECT($V84&amp;"!"&amp;AG84)/215*12,2)</f>
        <v>0</v>
      </c>
      <c r="M84" s="99">
        <f t="shared" ref="M84:M92" ca="1" si="151">ROUND(INDIRECT($V84&amp;"!"&amp;AH84)/215*12,2)</f>
        <v>0</v>
      </c>
      <c r="N84" s="99">
        <f t="shared" ref="N84:N92" ca="1" si="152">ROUND(INDIRECT($V84&amp;"!"&amp;AI84)/215*12,2)</f>
        <v>0</v>
      </c>
      <c r="O84" s="99">
        <f t="shared" ref="O84:O92" ca="1" si="153">ROUND(INDIRECT($V84&amp;"!"&amp;AJ84)/215*12,2)</f>
        <v>0</v>
      </c>
      <c r="P84" s="99">
        <f t="shared" ref="P84:P92" ca="1" si="154">ROUND(INDIRECT($V84&amp;"!"&amp;AK84)/215*12,2)</f>
        <v>0</v>
      </c>
      <c r="Q84" s="99">
        <f t="shared" ref="Q84:Q92" ca="1" si="155">ROUND(INDIRECT($V84&amp;"!"&amp;AL84)/215*12,2)</f>
        <v>0</v>
      </c>
      <c r="R84" s="99">
        <f t="shared" ref="R84:R92" ca="1" si="156">ROUND(INDIRECT($V84&amp;"!"&amp;AM84)/215*12,2)</f>
        <v>0</v>
      </c>
      <c r="S84" s="99">
        <f t="shared" ref="S84:S92" ca="1" si="157">ROUND(INDIRECT($V84&amp;"!"&amp;AN84)/215*12,2)</f>
        <v>0</v>
      </c>
      <c r="T84" s="99">
        <f t="shared" ref="T84:T92" ca="1" si="158">ROUND(INDIRECT($V84&amp;"!"&amp;AO84)/215*12,2)</f>
        <v>0</v>
      </c>
      <c r="V84" t="str">
        <f>A83</f>
        <v>Name_9</v>
      </c>
      <c r="W84" t="s">
        <v>77</v>
      </c>
      <c r="X84" t="s">
        <v>78</v>
      </c>
      <c r="Y84" s="73" t="s">
        <v>79</v>
      </c>
      <c r="Z84" s="73" t="s">
        <v>80</v>
      </c>
      <c r="AA84" t="s">
        <v>32</v>
      </c>
      <c r="AB84" t="s">
        <v>81</v>
      </c>
      <c r="AC84" t="s">
        <v>82</v>
      </c>
      <c r="AD84" t="s">
        <v>83</v>
      </c>
      <c r="AE84" t="s">
        <v>84</v>
      </c>
      <c r="AF84" t="s">
        <v>85</v>
      </c>
      <c r="AG84" t="s">
        <v>86</v>
      </c>
      <c r="AH84" t="s">
        <v>87</v>
      </c>
      <c r="AI84" t="s">
        <v>88</v>
      </c>
      <c r="AJ84" t="s">
        <v>89</v>
      </c>
      <c r="AK84" t="s">
        <v>90</v>
      </c>
      <c r="AL84" t="s">
        <v>91</v>
      </c>
      <c r="AM84" t="s">
        <v>92</v>
      </c>
      <c r="AN84" t="s">
        <v>93</v>
      </c>
      <c r="AO84" t="s">
        <v>94</v>
      </c>
    </row>
    <row r="85" spans="1:41" ht="15.75" outlineLevel="1" x14ac:dyDescent="0.25">
      <c r="A85" s="95">
        <f t="shared" ref="A85:A93" ca="1" si="159">INDIRECT($V84&amp;"!"&amp;W84)</f>
        <v>0</v>
      </c>
      <c r="B85" s="100" t="s">
        <v>95</v>
      </c>
      <c r="C85" s="456"/>
      <c r="D85" s="97">
        <f t="shared" ca="1" si="143"/>
        <v>0</v>
      </c>
      <c r="E85" s="98">
        <f t="shared" ca="1" si="144"/>
        <v>0</v>
      </c>
      <c r="F85" s="99">
        <f t="shared" ref="F85:F92" ca="1" si="160">ROUND(INDIRECT($V85&amp;"!"&amp;AA85)/215*12,2)</f>
        <v>0</v>
      </c>
      <c r="G85" s="99">
        <f t="shared" ca="1" si="145"/>
        <v>0</v>
      </c>
      <c r="H85" s="99">
        <f t="shared" ca="1" si="146"/>
        <v>0</v>
      </c>
      <c r="I85" s="99">
        <f t="shared" ca="1" si="147"/>
        <v>0</v>
      </c>
      <c r="J85" s="99">
        <f t="shared" ca="1" si="148"/>
        <v>0</v>
      </c>
      <c r="K85" s="99">
        <f t="shared" ca="1" si="149"/>
        <v>0</v>
      </c>
      <c r="L85" s="99">
        <f t="shared" ca="1" si="150"/>
        <v>0</v>
      </c>
      <c r="M85" s="99">
        <f t="shared" ca="1" si="151"/>
        <v>0</v>
      </c>
      <c r="N85" s="99">
        <f t="shared" ca="1" si="152"/>
        <v>0</v>
      </c>
      <c r="O85" s="99">
        <f t="shared" ca="1" si="153"/>
        <v>0</v>
      </c>
      <c r="P85" s="99">
        <f t="shared" ca="1" si="154"/>
        <v>0</v>
      </c>
      <c r="Q85" s="99">
        <f t="shared" ca="1" si="155"/>
        <v>0</v>
      </c>
      <c r="R85" s="99">
        <f t="shared" ca="1" si="156"/>
        <v>0</v>
      </c>
      <c r="S85" s="99">
        <f t="shared" ca="1" si="157"/>
        <v>0</v>
      </c>
      <c r="T85" s="99">
        <f t="shared" ca="1" si="158"/>
        <v>0</v>
      </c>
      <c r="V85" t="str">
        <f t="shared" ref="V85:V91" si="161">V84</f>
        <v>Name_9</v>
      </c>
      <c r="W85" t="s">
        <v>77</v>
      </c>
      <c r="Y85" s="73" t="s">
        <v>96</v>
      </c>
      <c r="Z85" s="73" t="s">
        <v>97</v>
      </c>
      <c r="AA85" t="s">
        <v>98</v>
      </c>
      <c r="AB85" t="s">
        <v>99</v>
      </c>
      <c r="AC85" t="s">
        <v>100</v>
      </c>
      <c r="AD85" t="s">
        <v>101</v>
      </c>
      <c r="AE85" t="s">
        <v>102</v>
      </c>
      <c r="AF85" t="s">
        <v>103</v>
      </c>
      <c r="AG85" t="s">
        <v>104</v>
      </c>
      <c r="AH85" t="s">
        <v>105</v>
      </c>
      <c r="AI85" t="s">
        <v>106</v>
      </c>
      <c r="AJ85" t="s">
        <v>107</v>
      </c>
      <c r="AK85" t="s">
        <v>108</v>
      </c>
      <c r="AL85" t="s">
        <v>109</v>
      </c>
      <c r="AM85" t="s">
        <v>110</v>
      </c>
      <c r="AN85" t="s">
        <v>111</v>
      </c>
      <c r="AO85" t="s">
        <v>112</v>
      </c>
    </row>
    <row r="86" spans="1:41" ht="15.75" outlineLevel="1" x14ac:dyDescent="0.25">
      <c r="A86" s="95">
        <f t="shared" ca="1" si="159"/>
        <v>0</v>
      </c>
      <c r="B86" s="101" t="s">
        <v>29</v>
      </c>
      <c r="C86" s="455">
        <f ca="1">INDIRECT($V86&amp;"!"&amp;X86)</f>
        <v>0</v>
      </c>
      <c r="D86" s="97">
        <f t="shared" ca="1" si="143"/>
        <v>0</v>
      </c>
      <c r="E86" s="98">
        <f t="shared" ca="1" si="144"/>
        <v>0</v>
      </c>
      <c r="F86" s="99">
        <f t="shared" ca="1" si="160"/>
        <v>0</v>
      </c>
      <c r="G86" s="99">
        <f t="shared" ca="1" si="145"/>
        <v>0</v>
      </c>
      <c r="H86" s="99">
        <f t="shared" ca="1" si="146"/>
        <v>0</v>
      </c>
      <c r="I86" s="99">
        <f t="shared" ca="1" si="147"/>
        <v>0</v>
      </c>
      <c r="J86" s="99">
        <f t="shared" ca="1" si="148"/>
        <v>0</v>
      </c>
      <c r="K86" s="99">
        <f t="shared" ca="1" si="149"/>
        <v>0</v>
      </c>
      <c r="L86" s="99">
        <f t="shared" ca="1" si="150"/>
        <v>0</v>
      </c>
      <c r="M86" s="99">
        <f t="shared" ca="1" si="151"/>
        <v>0</v>
      </c>
      <c r="N86" s="99">
        <f t="shared" ca="1" si="152"/>
        <v>0</v>
      </c>
      <c r="O86" s="99">
        <f t="shared" ca="1" si="153"/>
        <v>0</v>
      </c>
      <c r="P86" s="99">
        <f t="shared" ca="1" si="154"/>
        <v>0</v>
      </c>
      <c r="Q86" s="99">
        <f t="shared" ca="1" si="155"/>
        <v>0</v>
      </c>
      <c r="R86" s="99">
        <f t="shared" ca="1" si="156"/>
        <v>0</v>
      </c>
      <c r="S86" s="99">
        <f t="shared" ca="1" si="157"/>
        <v>0</v>
      </c>
      <c r="T86" s="99">
        <f t="shared" ca="1" si="158"/>
        <v>0</v>
      </c>
      <c r="V86" t="str">
        <f t="shared" si="161"/>
        <v>Name_9</v>
      </c>
      <c r="W86" t="s">
        <v>77</v>
      </c>
      <c r="X86" t="s">
        <v>113</v>
      </c>
      <c r="Y86" s="73" t="s">
        <v>114</v>
      </c>
      <c r="Z86" s="73" t="s">
        <v>115</v>
      </c>
      <c r="AA86" t="s">
        <v>116</v>
      </c>
      <c r="AB86" t="s">
        <v>117</v>
      </c>
      <c r="AC86" t="s">
        <v>118</v>
      </c>
      <c r="AD86" t="s">
        <v>119</v>
      </c>
      <c r="AE86" t="s">
        <v>120</v>
      </c>
      <c r="AF86" t="s">
        <v>121</v>
      </c>
      <c r="AG86" t="s">
        <v>122</v>
      </c>
      <c r="AH86" t="s">
        <v>123</v>
      </c>
      <c r="AI86" t="s">
        <v>124</v>
      </c>
      <c r="AJ86" t="s">
        <v>125</v>
      </c>
      <c r="AK86" t="s">
        <v>126</v>
      </c>
      <c r="AL86" t="s">
        <v>127</v>
      </c>
      <c r="AM86" t="s">
        <v>128</v>
      </c>
      <c r="AN86" t="s">
        <v>129</v>
      </c>
      <c r="AO86" t="s">
        <v>130</v>
      </c>
    </row>
    <row r="87" spans="1:41" ht="15.75" outlineLevel="1" x14ac:dyDescent="0.25">
      <c r="A87" s="95">
        <f t="shared" ca="1" si="159"/>
        <v>0</v>
      </c>
      <c r="B87" s="102" t="s">
        <v>131</v>
      </c>
      <c r="C87" s="456"/>
      <c r="D87" s="97">
        <f t="shared" ca="1" si="143"/>
        <v>0</v>
      </c>
      <c r="E87" s="98">
        <f t="shared" ca="1" si="144"/>
        <v>0</v>
      </c>
      <c r="F87" s="99">
        <f t="shared" ca="1" si="160"/>
        <v>0</v>
      </c>
      <c r="G87" s="99">
        <f t="shared" ca="1" si="145"/>
        <v>0</v>
      </c>
      <c r="H87" s="99">
        <f t="shared" ca="1" si="146"/>
        <v>0</v>
      </c>
      <c r="I87" s="99">
        <f t="shared" ca="1" si="147"/>
        <v>0</v>
      </c>
      <c r="J87" s="99">
        <f t="shared" ca="1" si="148"/>
        <v>0</v>
      </c>
      <c r="K87" s="99">
        <f t="shared" ca="1" si="149"/>
        <v>0</v>
      </c>
      <c r="L87" s="99">
        <f t="shared" ca="1" si="150"/>
        <v>0</v>
      </c>
      <c r="M87" s="99">
        <f t="shared" ca="1" si="151"/>
        <v>0</v>
      </c>
      <c r="N87" s="99">
        <f t="shared" ca="1" si="152"/>
        <v>0</v>
      </c>
      <c r="O87" s="99">
        <f t="shared" ca="1" si="153"/>
        <v>0</v>
      </c>
      <c r="P87" s="99">
        <f t="shared" ca="1" si="154"/>
        <v>0</v>
      </c>
      <c r="Q87" s="99">
        <f t="shared" ca="1" si="155"/>
        <v>0</v>
      </c>
      <c r="R87" s="99">
        <f t="shared" ca="1" si="156"/>
        <v>0</v>
      </c>
      <c r="S87" s="99">
        <f t="shared" ca="1" si="157"/>
        <v>0</v>
      </c>
      <c r="T87" s="99">
        <f t="shared" ca="1" si="158"/>
        <v>0</v>
      </c>
      <c r="V87" t="str">
        <f t="shared" si="161"/>
        <v>Name_9</v>
      </c>
      <c r="W87" t="s">
        <v>77</v>
      </c>
      <c r="Y87" s="73" t="s">
        <v>132</v>
      </c>
      <c r="Z87" s="73" t="s">
        <v>133</v>
      </c>
      <c r="AA87" t="s">
        <v>134</v>
      </c>
      <c r="AB87" t="s">
        <v>135</v>
      </c>
      <c r="AC87" t="s">
        <v>136</v>
      </c>
      <c r="AD87" t="s">
        <v>137</v>
      </c>
      <c r="AE87" t="s">
        <v>138</v>
      </c>
      <c r="AF87" t="s">
        <v>139</v>
      </c>
      <c r="AG87" t="s">
        <v>140</v>
      </c>
      <c r="AH87" t="s">
        <v>141</v>
      </c>
      <c r="AI87" t="s">
        <v>142</v>
      </c>
      <c r="AJ87" t="s">
        <v>143</v>
      </c>
      <c r="AK87" t="s">
        <v>144</v>
      </c>
      <c r="AL87" t="s">
        <v>145</v>
      </c>
      <c r="AM87" t="s">
        <v>146</v>
      </c>
      <c r="AN87" t="s">
        <v>147</v>
      </c>
      <c r="AO87" t="s">
        <v>148</v>
      </c>
    </row>
    <row r="88" spans="1:41" ht="15.75" outlineLevel="1" x14ac:dyDescent="0.25">
      <c r="A88" s="95">
        <f t="shared" ca="1" si="159"/>
        <v>0</v>
      </c>
      <c r="B88" s="103" t="s">
        <v>30</v>
      </c>
      <c r="C88" s="455">
        <f ca="1">INDIRECT($V88&amp;"!"&amp;X88)</f>
        <v>0</v>
      </c>
      <c r="D88" s="97">
        <f t="shared" ca="1" si="143"/>
        <v>0</v>
      </c>
      <c r="E88" s="98">
        <f t="shared" ca="1" si="144"/>
        <v>0</v>
      </c>
      <c r="F88" s="99">
        <f t="shared" ca="1" si="160"/>
        <v>0</v>
      </c>
      <c r="G88" s="99">
        <f t="shared" ca="1" si="145"/>
        <v>0</v>
      </c>
      <c r="H88" s="99">
        <f t="shared" ca="1" si="146"/>
        <v>0</v>
      </c>
      <c r="I88" s="99">
        <f t="shared" ca="1" si="147"/>
        <v>0</v>
      </c>
      <c r="J88" s="99">
        <f t="shared" ca="1" si="148"/>
        <v>0</v>
      </c>
      <c r="K88" s="99">
        <f t="shared" ca="1" si="149"/>
        <v>0</v>
      </c>
      <c r="L88" s="99">
        <f t="shared" ca="1" si="150"/>
        <v>0</v>
      </c>
      <c r="M88" s="99">
        <f t="shared" ca="1" si="151"/>
        <v>0</v>
      </c>
      <c r="N88" s="99">
        <f t="shared" ca="1" si="152"/>
        <v>0</v>
      </c>
      <c r="O88" s="99">
        <f t="shared" ca="1" si="153"/>
        <v>0</v>
      </c>
      <c r="P88" s="99">
        <f t="shared" ca="1" si="154"/>
        <v>0</v>
      </c>
      <c r="Q88" s="99">
        <f t="shared" ca="1" si="155"/>
        <v>0</v>
      </c>
      <c r="R88" s="99">
        <f t="shared" ca="1" si="156"/>
        <v>0</v>
      </c>
      <c r="S88" s="99">
        <f t="shared" ca="1" si="157"/>
        <v>0</v>
      </c>
      <c r="T88" s="99">
        <f t="shared" ca="1" si="158"/>
        <v>0</v>
      </c>
      <c r="V88" t="str">
        <f t="shared" si="161"/>
        <v>Name_9</v>
      </c>
      <c r="W88" t="s">
        <v>77</v>
      </c>
      <c r="X88" t="s">
        <v>149</v>
      </c>
      <c r="Y88" s="73" t="s">
        <v>150</v>
      </c>
      <c r="Z88" s="73" t="s">
        <v>151</v>
      </c>
      <c r="AA88" t="s">
        <v>152</v>
      </c>
      <c r="AB88" t="s">
        <v>153</v>
      </c>
      <c r="AC88" t="s">
        <v>154</v>
      </c>
      <c r="AD88" t="s">
        <v>155</v>
      </c>
      <c r="AE88" t="s">
        <v>156</v>
      </c>
      <c r="AF88" t="s">
        <v>157</v>
      </c>
      <c r="AG88" t="s">
        <v>158</v>
      </c>
      <c r="AH88" t="s">
        <v>159</v>
      </c>
      <c r="AI88" t="s">
        <v>160</v>
      </c>
      <c r="AJ88" t="s">
        <v>161</v>
      </c>
      <c r="AK88" t="s">
        <v>162</v>
      </c>
      <c r="AL88" t="s">
        <v>163</v>
      </c>
      <c r="AM88" t="s">
        <v>164</v>
      </c>
      <c r="AN88" t="s">
        <v>165</v>
      </c>
      <c r="AO88" t="s">
        <v>166</v>
      </c>
    </row>
    <row r="89" spans="1:41" ht="15.75" outlineLevel="1" x14ac:dyDescent="0.25">
      <c r="A89" s="95">
        <f t="shared" ca="1" si="159"/>
        <v>0</v>
      </c>
      <c r="B89" s="104" t="s">
        <v>167</v>
      </c>
      <c r="C89" s="456"/>
      <c r="D89" s="97">
        <f t="shared" ca="1" si="143"/>
        <v>0</v>
      </c>
      <c r="E89" s="98">
        <f t="shared" ca="1" si="144"/>
        <v>0</v>
      </c>
      <c r="F89" s="99">
        <f t="shared" ca="1" si="160"/>
        <v>0</v>
      </c>
      <c r="G89" s="99">
        <f t="shared" ca="1" si="145"/>
        <v>0</v>
      </c>
      <c r="H89" s="99">
        <f t="shared" ca="1" si="146"/>
        <v>0</v>
      </c>
      <c r="I89" s="99">
        <f t="shared" ca="1" si="147"/>
        <v>0</v>
      </c>
      <c r="J89" s="99">
        <f t="shared" ca="1" si="148"/>
        <v>0</v>
      </c>
      <c r="K89" s="99">
        <f t="shared" ca="1" si="149"/>
        <v>0</v>
      </c>
      <c r="L89" s="99">
        <f t="shared" ca="1" si="150"/>
        <v>0</v>
      </c>
      <c r="M89" s="99">
        <f t="shared" ca="1" si="151"/>
        <v>0</v>
      </c>
      <c r="N89" s="99">
        <f t="shared" ca="1" si="152"/>
        <v>0</v>
      </c>
      <c r="O89" s="99">
        <f t="shared" ca="1" si="153"/>
        <v>0</v>
      </c>
      <c r="P89" s="99">
        <f t="shared" ca="1" si="154"/>
        <v>0</v>
      </c>
      <c r="Q89" s="99">
        <f t="shared" ca="1" si="155"/>
        <v>0</v>
      </c>
      <c r="R89" s="99">
        <f t="shared" ca="1" si="156"/>
        <v>0</v>
      </c>
      <c r="S89" s="99">
        <f t="shared" ca="1" si="157"/>
        <v>0</v>
      </c>
      <c r="T89" s="99">
        <f t="shared" ca="1" si="158"/>
        <v>0</v>
      </c>
      <c r="V89" t="str">
        <f t="shared" si="161"/>
        <v>Name_9</v>
      </c>
      <c r="W89" t="s">
        <v>77</v>
      </c>
      <c r="Y89" s="73" t="s">
        <v>168</v>
      </c>
      <c r="Z89" s="73" t="s">
        <v>169</v>
      </c>
      <c r="AA89" t="s">
        <v>170</v>
      </c>
      <c r="AB89" t="s">
        <v>171</v>
      </c>
      <c r="AC89" t="s">
        <v>172</v>
      </c>
      <c r="AD89" t="s">
        <v>173</v>
      </c>
      <c r="AE89" t="s">
        <v>174</v>
      </c>
      <c r="AF89" t="s">
        <v>175</v>
      </c>
      <c r="AG89" t="s">
        <v>176</v>
      </c>
      <c r="AH89" t="s">
        <v>177</v>
      </c>
      <c r="AI89" t="s">
        <v>178</v>
      </c>
      <c r="AJ89" t="s">
        <v>179</v>
      </c>
      <c r="AK89" t="s">
        <v>180</v>
      </c>
      <c r="AL89" t="s">
        <v>181</v>
      </c>
      <c r="AM89" t="s">
        <v>182</v>
      </c>
      <c r="AN89" t="s">
        <v>183</v>
      </c>
      <c r="AO89" t="s">
        <v>184</v>
      </c>
    </row>
    <row r="90" spans="1:41" ht="15.75" outlineLevel="1" x14ac:dyDescent="0.25">
      <c r="A90" s="95">
        <f t="shared" ca="1" si="159"/>
        <v>0</v>
      </c>
      <c r="B90" s="105" t="s">
        <v>31</v>
      </c>
      <c r="C90" s="455">
        <f ca="1">INDIRECT($V90&amp;"!"&amp;X90)</f>
        <v>0</v>
      </c>
      <c r="D90" s="97">
        <f t="shared" ca="1" si="143"/>
        <v>0</v>
      </c>
      <c r="E90" s="98">
        <f t="shared" ca="1" si="144"/>
        <v>0</v>
      </c>
      <c r="F90" s="99">
        <f t="shared" ca="1" si="160"/>
        <v>0</v>
      </c>
      <c r="G90" s="99">
        <f t="shared" ca="1" si="145"/>
        <v>0</v>
      </c>
      <c r="H90" s="99">
        <f t="shared" ca="1" si="146"/>
        <v>0</v>
      </c>
      <c r="I90" s="99">
        <f t="shared" ca="1" si="147"/>
        <v>0</v>
      </c>
      <c r="J90" s="99">
        <f t="shared" ca="1" si="148"/>
        <v>0</v>
      </c>
      <c r="K90" s="99">
        <f t="shared" ca="1" si="149"/>
        <v>0</v>
      </c>
      <c r="L90" s="99">
        <f t="shared" ca="1" si="150"/>
        <v>0</v>
      </c>
      <c r="M90" s="99">
        <f t="shared" ca="1" si="151"/>
        <v>0</v>
      </c>
      <c r="N90" s="99">
        <f t="shared" ca="1" si="152"/>
        <v>0</v>
      </c>
      <c r="O90" s="99">
        <f t="shared" ca="1" si="153"/>
        <v>0</v>
      </c>
      <c r="P90" s="99">
        <f t="shared" ca="1" si="154"/>
        <v>0</v>
      </c>
      <c r="Q90" s="99">
        <f t="shared" ca="1" si="155"/>
        <v>0</v>
      </c>
      <c r="R90" s="99">
        <f t="shared" ca="1" si="156"/>
        <v>0</v>
      </c>
      <c r="S90" s="99">
        <f t="shared" ca="1" si="157"/>
        <v>0</v>
      </c>
      <c r="T90" s="99">
        <f t="shared" ca="1" si="158"/>
        <v>0</v>
      </c>
      <c r="V90" t="str">
        <f t="shared" si="161"/>
        <v>Name_9</v>
      </c>
      <c r="W90" t="s">
        <v>77</v>
      </c>
      <c r="X90" t="s">
        <v>185</v>
      </c>
      <c r="Y90" s="73" t="s">
        <v>186</v>
      </c>
      <c r="Z90" s="73" t="s">
        <v>187</v>
      </c>
      <c r="AA90" t="s">
        <v>188</v>
      </c>
      <c r="AB90" t="s">
        <v>189</v>
      </c>
      <c r="AC90" t="s">
        <v>190</v>
      </c>
      <c r="AD90" t="s">
        <v>191</v>
      </c>
      <c r="AE90" t="s">
        <v>192</v>
      </c>
      <c r="AF90" t="s">
        <v>193</v>
      </c>
      <c r="AG90" t="s">
        <v>194</v>
      </c>
      <c r="AH90" t="s">
        <v>195</v>
      </c>
      <c r="AI90" t="s">
        <v>196</v>
      </c>
      <c r="AJ90" t="s">
        <v>197</v>
      </c>
      <c r="AK90" t="s">
        <v>198</v>
      </c>
      <c r="AL90" t="s">
        <v>199</v>
      </c>
      <c r="AM90" t="s">
        <v>200</v>
      </c>
      <c r="AN90" t="s">
        <v>201</v>
      </c>
      <c r="AO90" t="s">
        <v>202</v>
      </c>
    </row>
    <row r="91" spans="1:41" ht="15.75" outlineLevel="1" x14ac:dyDescent="0.25">
      <c r="A91" s="95">
        <f t="shared" ca="1" si="159"/>
        <v>0</v>
      </c>
      <c r="B91" s="105" t="s">
        <v>203</v>
      </c>
      <c r="C91" s="456"/>
      <c r="D91" s="97">
        <f t="shared" ca="1" si="143"/>
        <v>0</v>
      </c>
      <c r="E91" s="98">
        <f t="shared" ca="1" si="144"/>
        <v>0</v>
      </c>
      <c r="F91" s="99">
        <f t="shared" ca="1" si="160"/>
        <v>0</v>
      </c>
      <c r="G91" s="99">
        <f t="shared" ca="1" si="145"/>
        <v>0</v>
      </c>
      <c r="H91" s="99">
        <f t="shared" ca="1" si="146"/>
        <v>0</v>
      </c>
      <c r="I91" s="99">
        <f t="shared" ca="1" si="147"/>
        <v>0</v>
      </c>
      <c r="J91" s="99">
        <f t="shared" ca="1" si="148"/>
        <v>0</v>
      </c>
      <c r="K91" s="99">
        <f t="shared" ca="1" si="149"/>
        <v>0</v>
      </c>
      <c r="L91" s="99">
        <f t="shared" ca="1" si="150"/>
        <v>0</v>
      </c>
      <c r="M91" s="99">
        <f t="shared" ca="1" si="151"/>
        <v>0</v>
      </c>
      <c r="N91" s="99">
        <f t="shared" ca="1" si="152"/>
        <v>0</v>
      </c>
      <c r="O91" s="99">
        <f t="shared" ca="1" si="153"/>
        <v>0</v>
      </c>
      <c r="P91" s="99">
        <f t="shared" ca="1" si="154"/>
        <v>0</v>
      </c>
      <c r="Q91" s="99">
        <f t="shared" ca="1" si="155"/>
        <v>0</v>
      </c>
      <c r="R91" s="99">
        <f t="shared" ca="1" si="156"/>
        <v>0</v>
      </c>
      <c r="S91" s="99">
        <f t="shared" ca="1" si="157"/>
        <v>0</v>
      </c>
      <c r="T91" s="99">
        <f t="shared" ca="1" si="158"/>
        <v>0</v>
      </c>
      <c r="V91" t="str">
        <f t="shared" si="161"/>
        <v>Name_9</v>
      </c>
      <c r="W91" t="s">
        <v>77</v>
      </c>
      <c r="Y91" s="73" t="s">
        <v>204</v>
      </c>
      <c r="Z91" s="73" t="s">
        <v>205</v>
      </c>
      <c r="AA91" t="s">
        <v>206</v>
      </c>
      <c r="AB91" t="s">
        <v>207</v>
      </c>
      <c r="AC91" t="s">
        <v>208</v>
      </c>
      <c r="AD91" t="s">
        <v>209</v>
      </c>
      <c r="AE91" t="s">
        <v>210</v>
      </c>
      <c r="AF91" t="s">
        <v>211</v>
      </c>
      <c r="AG91" t="s">
        <v>212</v>
      </c>
      <c r="AH91" t="s">
        <v>213</v>
      </c>
      <c r="AI91" t="s">
        <v>214</v>
      </c>
      <c r="AJ91" t="s">
        <v>215</v>
      </c>
      <c r="AK91" t="s">
        <v>216</v>
      </c>
      <c r="AL91" t="s">
        <v>217</v>
      </c>
      <c r="AM91" t="s">
        <v>218</v>
      </c>
      <c r="AN91" t="s">
        <v>219</v>
      </c>
      <c r="AO91" t="s">
        <v>220</v>
      </c>
    </row>
    <row r="92" spans="1:41" ht="15.75" outlineLevel="1" x14ac:dyDescent="0.25">
      <c r="A92" s="95">
        <f t="shared" ca="1" si="159"/>
        <v>0</v>
      </c>
      <c r="B92" s="106" t="s">
        <v>32</v>
      </c>
      <c r="C92" s="107">
        <f ca="1">INDIRECT($V92&amp;"!"&amp;X92)</f>
        <v>0</v>
      </c>
      <c r="D92" s="97">
        <f t="shared" ca="1" si="143"/>
        <v>0</v>
      </c>
      <c r="E92" s="98">
        <f t="shared" ca="1" si="144"/>
        <v>0</v>
      </c>
      <c r="F92" s="99">
        <f t="shared" ca="1" si="160"/>
        <v>0</v>
      </c>
      <c r="G92" s="99">
        <f t="shared" ca="1" si="145"/>
        <v>0</v>
      </c>
      <c r="H92" s="99">
        <f t="shared" ca="1" si="146"/>
        <v>0</v>
      </c>
      <c r="I92" s="99">
        <f t="shared" ca="1" si="147"/>
        <v>0</v>
      </c>
      <c r="J92" s="99">
        <f t="shared" ca="1" si="148"/>
        <v>0</v>
      </c>
      <c r="K92" s="99">
        <f t="shared" ca="1" si="149"/>
        <v>0</v>
      </c>
      <c r="L92" s="99">
        <f t="shared" ca="1" si="150"/>
        <v>0</v>
      </c>
      <c r="M92" s="99">
        <f t="shared" ca="1" si="151"/>
        <v>0</v>
      </c>
      <c r="N92" s="99">
        <f t="shared" ca="1" si="152"/>
        <v>0</v>
      </c>
      <c r="O92" s="99">
        <f t="shared" ca="1" si="153"/>
        <v>0</v>
      </c>
      <c r="P92" s="99">
        <f t="shared" ca="1" si="154"/>
        <v>0</v>
      </c>
      <c r="Q92" s="99">
        <f t="shared" ca="1" si="155"/>
        <v>0</v>
      </c>
      <c r="R92" s="99">
        <f t="shared" ca="1" si="156"/>
        <v>0</v>
      </c>
      <c r="S92" s="99">
        <f t="shared" ca="1" si="157"/>
        <v>0</v>
      </c>
      <c r="T92" s="99">
        <f t="shared" ca="1" si="158"/>
        <v>0</v>
      </c>
      <c r="V92" t="str">
        <f>V91</f>
        <v>Name_9</v>
      </c>
      <c r="W92" t="s">
        <v>77</v>
      </c>
      <c r="X92" t="s">
        <v>221</v>
      </c>
      <c r="Y92" s="73" t="s">
        <v>222</v>
      </c>
      <c r="Z92" s="73" t="s">
        <v>223</v>
      </c>
      <c r="AA92" t="s">
        <v>224</v>
      </c>
      <c r="AB92" t="s">
        <v>225</v>
      </c>
      <c r="AC92" t="s">
        <v>226</v>
      </c>
      <c r="AD92" t="s">
        <v>227</v>
      </c>
      <c r="AE92" t="s">
        <v>228</v>
      </c>
      <c r="AF92" t="s">
        <v>229</v>
      </c>
      <c r="AG92" t="s">
        <v>230</v>
      </c>
      <c r="AH92" t="s">
        <v>231</v>
      </c>
      <c r="AI92" t="s">
        <v>232</v>
      </c>
      <c r="AJ92" t="s">
        <v>233</v>
      </c>
      <c r="AK92" t="s">
        <v>234</v>
      </c>
      <c r="AL92" t="s">
        <v>235</v>
      </c>
      <c r="AM92" t="s">
        <v>236</v>
      </c>
      <c r="AN92" t="s">
        <v>237</v>
      </c>
      <c r="AO92" t="s">
        <v>238</v>
      </c>
    </row>
    <row r="93" spans="1:41" s="108" customFormat="1" ht="15.75" outlineLevel="1" x14ac:dyDescent="0.25">
      <c r="A93" s="95">
        <f t="shared" ca="1" si="159"/>
        <v>0</v>
      </c>
      <c r="B93" s="109" t="s">
        <v>56</v>
      </c>
      <c r="C93" s="110">
        <f ca="1">SUM(C84:C92)</f>
        <v>0</v>
      </c>
      <c r="D93" s="111">
        <f ca="1">SUM(D84:D92)</f>
        <v>0</v>
      </c>
      <c r="E93" s="112">
        <f ca="1">SUM(E84:E92)</f>
        <v>0</v>
      </c>
      <c r="F93" s="112">
        <f t="shared" ref="F93:T93" ca="1" si="162">SUM(F84:F92)</f>
        <v>0</v>
      </c>
      <c r="G93" s="112">
        <f t="shared" ca="1" si="162"/>
        <v>0</v>
      </c>
      <c r="H93" s="112">
        <f t="shared" ca="1" si="162"/>
        <v>0</v>
      </c>
      <c r="I93" s="112">
        <f t="shared" ca="1" si="162"/>
        <v>0</v>
      </c>
      <c r="J93" s="112">
        <f t="shared" ca="1" si="162"/>
        <v>0</v>
      </c>
      <c r="K93" s="112">
        <f t="shared" ca="1" si="162"/>
        <v>0</v>
      </c>
      <c r="L93" s="112">
        <f t="shared" ca="1" si="162"/>
        <v>0</v>
      </c>
      <c r="M93" s="112">
        <f t="shared" ca="1" si="162"/>
        <v>0</v>
      </c>
      <c r="N93" s="112">
        <f t="shared" ca="1" si="162"/>
        <v>0</v>
      </c>
      <c r="O93" s="112">
        <f t="shared" ca="1" si="162"/>
        <v>0</v>
      </c>
      <c r="P93" s="112">
        <f t="shared" ca="1" si="162"/>
        <v>0</v>
      </c>
      <c r="Q93" s="112">
        <f t="shared" ca="1" si="162"/>
        <v>0</v>
      </c>
      <c r="R93" s="112">
        <f t="shared" ca="1" si="162"/>
        <v>0</v>
      </c>
      <c r="S93" s="112">
        <f t="shared" ca="1" si="162"/>
        <v>0</v>
      </c>
      <c r="T93" s="112">
        <f t="shared" ca="1" si="162"/>
        <v>0</v>
      </c>
      <c r="Y93" s="113"/>
      <c r="Z93" s="113"/>
    </row>
    <row r="94" spans="1:41" ht="15.75" x14ac:dyDescent="0.25">
      <c r="A94" s="90" t="s">
        <v>351</v>
      </c>
      <c r="B94" s="93"/>
      <c r="C94" s="114"/>
      <c r="D94" s="93"/>
      <c r="E94" s="115"/>
      <c r="F94" s="93"/>
      <c r="G94" s="93"/>
      <c r="H94" s="93"/>
      <c r="I94" s="93"/>
      <c r="J94" s="93"/>
      <c r="K94" s="93"/>
      <c r="L94" s="93"/>
      <c r="M94" s="93"/>
      <c r="N94" s="93"/>
      <c r="O94" s="93"/>
      <c r="P94" s="93"/>
      <c r="Q94" s="93"/>
      <c r="R94" s="93"/>
      <c r="S94" s="93"/>
      <c r="T94" s="93"/>
    </row>
    <row r="95" spans="1:41" ht="15.75" outlineLevel="1" x14ac:dyDescent="0.25">
      <c r="A95" s="95">
        <f ca="1">INDIRECT($V95&amp;"!"&amp;W95)</f>
        <v>0</v>
      </c>
      <c r="B95" s="96" t="s">
        <v>28</v>
      </c>
      <c r="C95" s="455">
        <f ca="1">INDIRECT($V95&amp;"!"&amp;X95)</f>
        <v>0</v>
      </c>
      <c r="D95" s="97">
        <f t="shared" ref="D95:D103" ca="1" si="163">INDIRECT($V95&amp;"!"&amp;Y95)</f>
        <v>0</v>
      </c>
      <c r="E95" s="98">
        <f t="shared" ref="E95:E103" ca="1" si="164">SUM(F95:T95)</f>
        <v>0</v>
      </c>
      <c r="F95" s="99">
        <f ca="1">ROUND(INDIRECT($V95&amp;"!"&amp;AA95)/215*12,2)</f>
        <v>0</v>
      </c>
      <c r="G95" s="99">
        <f t="shared" ref="G95:G103" ca="1" si="165">ROUND(INDIRECT($V95&amp;"!"&amp;AB95)/215*12,2)</f>
        <v>0</v>
      </c>
      <c r="H95" s="99">
        <f t="shared" ref="H95:H103" ca="1" si="166">ROUND(INDIRECT($V95&amp;"!"&amp;AC95)/215*12,2)</f>
        <v>0</v>
      </c>
      <c r="I95" s="99">
        <f t="shared" ref="I95:I103" ca="1" si="167">ROUND(INDIRECT($V95&amp;"!"&amp;AD95)/215*12,2)</f>
        <v>0</v>
      </c>
      <c r="J95" s="99">
        <f t="shared" ref="J95:J103" ca="1" si="168">ROUND(INDIRECT($V95&amp;"!"&amp;AE95)/215*12,2)</f>
        <v>0</v>
      </c>
      <c r="K95" s="99">
        <f t="shared" ref="K95:K103" ca="1" si="169">ROUND(INDIRECT($V95&amp;"!"&amp;AF95)/215*12,2)</f>
        <v>0</v>
      </c>
      <c r="L95" s="99">
        <f t="shared" ref="L95:L103" ca="1" si="170">ROUND(INDIRECT($V95&amp;"!"&amp;AG95)/215*12,2)</f>
        <v>0</v>
      </c>
      <c r="M95" s="99">
        <f t="shared" ref="M95:M103" ca="1" si="171">ROUND(INDIRECT($V95&amp;"!"&amp;AH95)/215*12,2)</f>
        <v>0</v>
      </c>
      <c r="N95" s="99">
        <f t="shared" ref="N95:N103" ca="1" si="172">ROUND(INDIRECT($V95&amp;"!"&amp;AI95)/215*12,2)</f>
        <v>0</v>
      </c>
      <c r="O95" s="99">
        <f t="shared" ref="O95:O103" ca="1" si="173">ROUND(INDIRECT($V95&amp;"!"&amp;AJ95)/215*12,2)</f>
        <v>0</v>
      </c>
      <c r="P95" s="99">
        <f t="shared" ref="P95:P103" ca="1" si="174">ROUND(INDIRECT($V95&amp;"!"&amp;AK95)/215*12,2)</f>
        <v>0</v>
      </c>
      <c r="Q95" s="99">
        <f t="shared" ref="Q95:Q103" ca="1" si="175">ROUND(INDIRECT($V95&amp;"!"&amp;AL95)/215*12,2)</f>
        <v>0</v>
      </c>
      <c r="R95" s="99">
        <f t="shared" ref="R95:R103" ca="1" si="176">ROUND(INDIRECT($V95&amp;"!"&amp;AM95)/215*12,2)</f>
        <v>0</v>
      </c>
      <c r="S95" s="99">
        <f t="shared" ref="S95:S103" ca="1" si="177">ROUND(INDIRECT($V95&amp;"!"&amp;AN95)/215*12,2)</f>
        <v>0</v>
      </c>
      <c r="T95" s="99">
        <f t="shared" ref="T95:T103" ca="1" si="178">ROUND(INDIRECT($V95&amp;"!"&amp;AO95)/215*12,2)</f>
        <v>0</v>
      </c>
      <c r="V95" t="str">
        <f>A94</f>
        <v>Name_10</v>
      </c>
      <c r="W95" t="s">
        <v>77</v>
      </c>
      <c r="X95" t="s">
        <v>78</v>
      </c>
      <c r="Y95" s="73" t="s">
        <v>79</v>
      </c>
      <c r="Z95" s="73" t="s">
        <v>80</v>
      </c>
      <c r="AA95" t="s">
        <v>32</v>
      </c>
      <c r="AB95" t="s">
        <v>81</v>
      </c>
      <c r="AC95" t="s">
        <v>82</v>
      </c>
      <c r="AD95" t="s">
        <v>83</v>
      </c>
      <c r="AE95" t="s">
        <v>84</v>
      </c>
      <c r="AF95" t="s">
        <v>85</v>
      </c>
      <c r="AG95" t="s">
        <v>86</v>
      </c>
      <c r="AH95" t="s">
        <v>87</v>
      </c>
      <c r="AI95" t="s">
        <v>88</v>
      </c>
      <c r="AJ95" t="s">
        <v>89</v>
      </c>
      <c r="AK95" t="s">
        <v>90</v>
      </c>
      <c r="AL95" t="s">
        <v>91</v>
      </c>
      <c r="AM95" t="s">
        <v>92</v>
      </c>
      <c r="AN95" t="s">
        <v>93</v>
      </c>
      <c r="AO95" t="s">
        <v>94</v>
      </c>
    </row>
    <row r="96" spans="1:41" ht="15.75" outlineLevel="1" x14ac:dyDescent="0.25">
      <c r="A96" s="95">
        <f t="shared" ref="A96:A104" ca="1" si="179">INDIRECT($V95&amp;"!"&amp;W95)</f>
        <v>0</v>
      </c>
      <c r="B96" s="100" t="s">
        <v>95</v>
      </c>
      <c r="C96" s="456"/>
      <c r="D96" s="97">
        <f t="shared" ca="1" si="163"/>
        <v>0</v>
      </c>
      <c r="E96" s="98">
        <f t="shared" ca="1" si="164"/>
        <v>0</v>
      </c>
      <c r="F96" s="99">
        <f t="shared" ref="F96:F103" ca="1" si="180">ROUND(INDIRECT($V96&amp;"!"&amp;AA96)/215*12,2)</f>
        <v>0</v>
      </c>
      <c r="G96" s="99">
        <f t="shared" ca="1" si="165"/>
        <v>0</v>
      </c>
      <c r="H96" s="99">
        <f t="shared" ca="1" si="166"/>
        <v>0</v>
      </c>
      <c r="I96" s="99">
        <f t="shared" ca="1" si="167"/>
        <v>0</v>
      </c>
      <c r="J96" s="99">
        <f t="shared" ca="1" si="168"/>
        <v>0</v>
      </c>
      <c r="K96" s="99">
        <f t="shared" ca="1" si="169"/>
        <v>0</v>
      </c>
      <c r="L96" s="99">
        <f t="shared" ca="1" si="170"/>
        <v>0</v>
      </c>
      <c r="M96" s="99">
        <f t="shared" ca="1" si="171"/>
        <v>0</v>
      </c>
      <c r="N96" s="99">
        <f t="shared" ca="1" si="172"/>
        <v>0</v>
      </c>
      <c r="O96" s="99">
        <f t="shared" ca="1" si="173"/>
        <v>0</v>
      </c>
      <c r="P96" s="99">
        <f t="shared" ca="1" si="174"/>
        <v>0</v>
      </c>
      <c r="Q96" s="99">
        <f t="shared" ca="1" si="175"/>
        <v>0</v>
      </c>
      <c r="R96" s="99">
        <f t="shared" ca="1" si="176"/>
        <v>0</v>
      </c>
      <c r="S96" s="99">
        <f t="shared" ca="1" si="177"/>
        <v>0</v>
      </c>
      <c r="T96" s="99">
        <f t="shared" ca="1" si="178"/>
        <v>0</v>
      </c>
      <c r="V96" t="str">
        <f t="shared" ref="V96:V103" si="181">V95</f>
        <v>Name_10</v>
      </c>
      <c r="W96" t="s">
        <v>77</v>
      </c>
      <c r="Y96" s="73" t="s">
        <v>96</v>
      </c>
      <c r="Z96" s="73" t="s">
        <v>97</v>
      </c>
      <c r="AA96" t="s">
        <v>98</v>
      </c>
      <c r="AB96" t="s">
        <v>99</v>
      </c>
      <c r="AC96" t="s">
        <v>100</v>
      </c>
      <c r="AD96" t="s">
        <v>101</v>
      </c>
      <c r="AE96" t="s">
        <v>102</v>
      </c>
      <c r="AF96" t="s">
        <v>103</v>
      </c>
      <c r="AG96" t="s">
        <v>104</v>
      </c>
      <c r="AH96" t="s">
        <v>105</v>
      </c>
      <c r="AI96" t="s">
        <v>106</v>
      </c>
      <c r="AJ96" t="s">
        <v>107</v>
      </c>
      <c r="AK96" t="s">
        <v>108</v>
      </c>
      <c r="AL96" t="s">
        <v>109</v>
      </c>
      <c r="AM96" t="s">
        <v>110</v>
      </c>
      <c r="AN96" t="s">
        <v>111</v>
      </c>
      <c r="AO96" t="s">
        <v>112</v>
      </c>
    </row>
    <row r="97" spans="1:41" ht="15.75" outlineLevel="1" x14ac:dyDescent="0.25">
      <c r="A97" s="95">
        <f t="shared" ca="1" si="179"/>
        <v>0</v>
      </c>
      <c r="B97" s="101" t="s">
        <v>29</v>
      </c>
      <c r="C97" s="455">
        <f ca="1">INDIRECT($V97&amp;"!"&amp;X97)</f>
        <v>0</v>
      </c>
      <c r="D97" s="97">
        <f t="shared" ca="1" si="163"/>
        <v>0</v>
      </c>
      <c r="E97" s="98">
        <f t="shared" ca="1" si="164"/>
        <v>0</v>
      </c>
      <c r="F97" s="99">
        <f t="shared" ca="1" si="180"/>
        <v>0</v>
      </c>
      <c r="G97" s="99">
        <f t="shared" ca="1" si="165"/>
        <v>0</v>
      </c>
      <c r="H97" s="99">
        <f t="shared" ca="1" si="166"/>
        <v>0</v>
      </c>
      <c r="I97" s="99">
        <f t="shared" ca="1" si="167"/>
        <v>0</v>
      </c>
      <c r="J97" s="99">
        <f t="shared" ca="1" si="168"/>
        <v>0</v>
      </c>
      <c r="K97" s="99">
        <f t="shared" ca="1" si="169"/>
        <v>0</v>
      </c>
      <c r="L97" s="99">
        <f t="shared" ca="1" si="170"/>
        <v>0</v>
      </c>
      <c r="M97" s="99">
        <f t="shared" ca="1" si="171"/>
        <v>0</v>
      </c>
      <c r="N97" s="99">
        <f t="shared" ca="1" si="172"/>
        <v>0</v>
      </c>
      <c r="O97" s="99">
        <f t="shared" ca="1" si="173"/>
        <v>0</v>
      </c>
      <c r="P97" s="99">
        <f t="shared" ca="1" si="174"/>
        <v>0</v>
      </c>
      <c r="Q97" s="99">
        <f t="shared" ca="1" si="175"/>
        <v>0</v>
      </c>
      <c r="R97" s="99">
        <f t="shared" ca="1" si="176"/>
        <v>0</v>
      </c>
      <c r="S97" s="99">
        <f t="shared" ca="1" si="177"/>
        <v>0</v>
      </c>
      <c r="T97" s="99">
        <f t="shared" ca="1" si="178"/>
        <v>0</v>
      </c>
      <c r="V97" t="str">
        <f t="shared" si="181"/>
        <v>Name_10</v>
      </c>
      <c r="W97" t="s">
        <v>77</v>
      </c>
      <c r="X97" t="s">
        <v>113</v>
      </c>
      <c r="Y97" s="73" t="s">
        <v>114</v>
      </c>
      <c r="Z97" s="73" t="s">
        <v>115</v>
      </c>
      <c r="AA97" t="s">
        <v>116</v>
      </c>
      <c r="AB97" t="s">
        <v>117</v>
      </c>
      <c r="AC97" t="s">
        <v>118</v>
      </c>
      <c r="AD97" t="s">
        <v>119</v>
      </c>
      <c r="AE97" t="s">
        <v>120</v>
      </c>
      <c r="AF97" t="s">
        <v>121</v>
      </c>
      <c r="AG97" t="s">
        <v>122</v>
      </c>
      <c r="AH97" t="s">
        <v>123</v>
      </c>
      <c r="AI97" t="s">
        <v>124</v>
      </c>
      <c r="AJ97" t="s">
        <v>125</v>
      </c>
      <c r="AK97" t="s">
        <v>126</v>
      </c>
      <c r="AL97" t="s">
        <v>127</v>
      </c>
      <c r="AM97" t="s">
        <v>128</v>
      </c>
      <c r="AN97" t="s">
        <v>129</v>
      </c>
      <c r="AO97" t="s">
        <v>130</v>
      </c>
    </row>
    <row r="98" spans="1:41" ht="15.75" outlineLevel="1" x14ac:dyDescent="0.25">
      <c r="A98" s="95">
        <f t="shared" ca="1" si="179"/>
        <v>0</v>
      </c>
      <c r="B98" s="102" t="s">
        <v>131</v>
      </c>
      <c r="C98" s="456"/>
      <c r="D98" s="97">
        <f t="shared" ca="1" si="163"/>
        <v>0</v>
      </c>
      <c r="E98" s="98">
        <f t="shared" ca="1" si="164"/>
        <v>0</v>
      </c>
      <c r="F98" s="99">
        <f t="shared" ca="1" si="180"/>
        <v>0</v>
      </c>
      <c r="G98" s="99">
        <f t="shared" ca="1" si="165"/>
        <v>0</v>
      </c>
      <c r="H98" s="99">
        <f t="shared" ca="1" si="166"/>
        <v>0</v>
      </c>
      <c r="I98" s="99">
        <f t="shared" ca="1" si="167"/>
        <v>0</v>
      </c>
      <c r="J98" s="99">
        <f t="shared" ca="1" si="168"/>
        <v>0</v>
      </c>
      <c r="K98" s="99">
        <f t="shared" ca="1" si="169"/>
        <v>0</v>
      </c>
      <c r="L98" s="99">
        <f t="shared" ca="1" si="170"/>
        <v>0</v>
      </c>
      <c r="M98" s="99">
        <f t="shared" ca="1" si="171"/>
        <v>0</v>
      </c>
      <c r="N98" s="99">
        <f t="shared" ca="1" si="172"/>
        <v>0</v>
      </c>
      <c r="O98" s="99">
        <f t="shared" ca="1" si="173"/>
        <v>0</v>
      </c>
      <c r="P98" s="99">
        <f t="shared" ca="1" si="174"/>
        <v>0</v>
      </c>
      <c r="Q98" s="99">
        <f t="shared" ca="1" si="175"/>
        <v>0</v>
      </c>
      <c r="R98" s="99">
        <f t="shared" ca="1" si="176"/>
        <v>0</v>
      </c>
      <c r="S98" s="99">
        <f t="shared" ca="1" si="177"/>
        <v>0</v>
      </c>
      <c r="T98" s="99">
        <f t="shared" ca="1" si="178"/>
        <v>0</v>
      </c>
      <c r="V98" t="str">
        <f t="shared" si="181"/>
        <v>Name_10</v>
      </c>
      <c r="W98" t="s">
        <v>77</v>
      </c>
      <c r="Y98" s="73" t="s">
        <v>132</v>
      </c>
      <c r="Z98" s="73" t="s">
        <v>133</v>
      </c>
      <c r="AA98" t="s">
        <v>134</v>
      </c>
      <c r="AB98" t="s">
        <v>135</v>
      </c>
      <c r="AC98" t="s">
        <v>136</v>
      </c>
      <c r="AD98" t="s">
        <v>137</v>
      </c>
      <c r="AE98" t="s">
        <v>138</v>
      </c>
      <c r="AF98" t="s">
        <v>139</v>
      </c>
      <c r="AG98" t="s">
        <v>140</v>
      </c>
      <c r="AH98" t="s">
        <v>141</v>
      </c>
      <c r="AI98" t="s">
        <v>142</v>
      </c>
      <c r="AJ98" t="s">
        <v>143</v>
      </c>
      <c r="AK98" t="s">
        <v>144</v>
      </c>
      <c r="AL98" t="s">
        <v>145</v>
      </c>
      <c r="AM98" t="s">
        <v>146</v>
      </c>
      <c r="AN98" t="s">
        <v>147</v>
      </c>
      <c r="AO98" t="s">
        <v>148</v>
      </c>
    </row>
    <row r="99" spans="1:41" ht="15.75" outlineLevel="1" x14ac:dyDescent="0.25">
      <c r="A99" s="95">
        <f t="shared" ca="1" si="179"/>
        <v>0</v>
      </c>
      <c r="B99" s="103" t="s">
        <v>30</v>
      </c>
      <c r="C99" s="455">
        <f ca="1">INDIRECT($V99&amp;"!"&amp;X99)</f>
        <v>0</v>
      </c>
      <c r="D99" s="97">
        <f t="shared" ca="1" si="163"/>
        <v>0</v>
      </c>
      <c r="E99" s="98">
        <f t="shared" ca="1" si="164"/>
        <v>0</v>
      </c>
      <c r="F99" s="99">
        <f t="shared" ca="1" si="180"/>
        <v>0</v>
      </c>
      <c r="G99" s="99">
        <f t="shared" ca="1" si="165"/>
        <v>0</v>
      </c>
      <c r="H99" s="99">
        <f t="shared" ca="1" si="166"/>
        <v>0</v>
      </c>
      <c r="I99" s="99">
        <f t="shared" ca="1" si="167"/>
        <v>0</v>
      </c>
      <c r="J99" s="99">
        <f t="shared" ca="1" si="168"/>
        <v>0</v>
      </c>
      <c r="K99" s="99">
        <f t="shared" ca="1" si="169"/>
        <v>0</v>
      </c>
      <c r="L99" s="99">
        <f t="shared" ca="1" si="170"/>
        <v>0</v>
      </c>
      <c r="M99" s="99">
        <f t="shared" ca="1" si="171"/>
        <v>0</v>
      </c>
      <c r="N99" s="99">
        <f t="shared" ca="1" si="172"/>
        <v>0</v>
      </c>
      <c r="O99" s="99">
        <f t="shared" ca="1" si="173"/>
        <v>0</v>
      </c>
      <c r="P99" s="99">
        <f t="shared" ca="1" si="174"/>
        <v>0</v>
      </c>
      <c r="Q99" s="99">
        <f t="shared" ca="1" si="175"/>
        <v>0</v>
      </c>
      <c r="R99" s="99">
        <f t="shared" ca="1" si="176"/>
        <v>0</v>
      </c>
      <c r="S99" s="99">
        <f t="shared" ca="1" si="177"/>
        <v>0</v>
      </c>
      <c r="T99" s="99">
        <f t="shared" ca="1" si="178"/>
        <v>0</v>
      </c>
      <c r="V99" t="str">
        <f t="shared" si="181"/>
        <v>Name_10</v>
      </c>
      <c r="W99" t="s">
        <v>77</v>
      </c>
      <c r="X99" t="s">
        <v>149</v>
      </c>
      <c r="Y99" s="73" t="s">
        <v>150</v>
      </c>
      <c r="Z99" s="73" t="s">
        <v>151</v>
      </c>
      <c r="AA99" t="s">
        <v>152</v>
      </c>
      <c r="AB99" t="s">
        <v>153</v>
      </c>
      <c r="AC99" t="s">
        <v>154</v>
      </c>
      <c r="AD99" t="s">
        <v>155</v>
      </c>
      <c r="AE99" t="s">
        <v>156</v>
      </c>
      <c r="AF99" t="s">
        <v>157</v>
      </c>
      <c r="AG99" t="s">
        <v>158</v>
      </c>
      <c r="AH99" t="s">
        <v>159</v>
      </c>
      <c r="AI99" t="s">
        <v>160</v>
      </c>
      <c r="AJ99" t="s">
        <v>161</v>
      </c>
      <c r="AK99" t="s">
        <v>162</v>
      </c>
      <c r="AL99" t="s">
        <v>163</v>
      </c>
      <c r="AM99" t="s">
        <v>164</v>
      </c>
      <c r="AN99" t="s">
        <v>165</v>
      </c>
      <c r="AO99" t="s">
        <v>166</v>
      </c>
    </row>
    <row r="100" spans="1:41" ht="15.75" outlineLevel="1" x14ac:dyDescent="0.25">
      <c r="A100" s="95">
        <f t="shared" ca="1" si="179"/>
        <v>0</v>
      </c>
      <c r="B100" s="104" t="s">
        <v>167</v>
      </c>
      <c r="C100" s="456"/>
      <c r="D100" s="97">
        <f t="shared" ca="1" si="163"/>
        <v>0</v>
      </c>
      <c r="E100" s="98">
        <f t="shared" ca="1" si="164"/>
        <v>0</v>
      </c>
      <c r="F100" s="99">
        <f t="shared" ca="1" si="180"/>
        <v>0</v>
      </c>
      <c r="G100" s="99">
        <f t="shared" ca="1" si="165"/>
        <v>0</v>
      </c>
      <c r="H100" s="99">
        <f t="shared" ca="1" si="166"/>
        <v>0</v>
      </c>
      <c r="I100" s="99">
        <f t="shared" ca="1" si="167"/>
        <v>0</v>
      </c>
      <c r="J100" s="99">
        <f t="shared" ca="1" si="168"/>
        <v>0</v>
      </c>
      <c r="K100" s="99">
        <f t="shared" ca="1" si="169"/>
        <v>0</v>
      </c>
      <c r="L100" s="99">
        <f t="shared" ca="1" si="170"/>
        <v>0</v>
      </c>
      <c r="M100" s="99">
        <f t="shared" ca="1" si="171"/>
        <v>0</v>
      </c>
      <c r="N100" s="99">
        <f t="shared" ca="1" si="172"/>
        <v>0</v>
      </c>
      <c r="O100" s="99">
        <f t="shared" ca="1" si="173"/>
        <v>0</v>
      </c>
      <c r="P100" s="99">
        <f t="shared" ca="1" si="174"/>
        <v>0</v>
      </c>
      <c r="Q100" s="99">
        <f t="shared" ca="1" si="175"/>
        <v>0</v>
      </c>
      <c r="R100" s="99">
        <f t="shared" ca="1" si="176"/>
        <v>0</v>
      </c>
      <c r="S100" s="99">
        <f t="shared" ca="1" si="177"/>
        <v>0</v>
      </c>
      <c r="T100" s="99">
        <f t="shared" ca="1" si="178"/>
        <v>0</v>
      </c>
      <c r="V100" t="str">
        <f t="shared" si="181"/>
        <v>Name_10</v>
      </c>
      <c r="W100" t="s">
        <v>77</v>
      </c>
      <c r="Y100" s="73" t="s">
        <v>168</v>
      </c>
      <c r="Z100" s="73" t="s">
        <v>169</v>
      </c>
      <c r="AA100" t="s">
        <v>170</v>
      </c>
      <c r="AB100" t="s">
        <v>171</v>
      </c>
      <c r="AC100" t="s">
        <v>172</v>
      </c>
      <c r="AD100" t="s">
        <v>173</v>
      </c>
      <c r="AE100" t="s">
        <v>174</v>
      </c>
      <c r="AF100" t="s">
        <v>175</v>
      </c>
      <c r="AG100" t="s">
        <v>176</v>
      </c>
      <c r="AH100" t="s">
        <v>177</v>
      </c>
      <c r="AI100" t="s">
        <v>178</v>
      </c>
      <c r="AJ100" t="s">
        <v>179</v>
      </c>
      <c r="AK100" t="s">
        <v>180</v>
      </c>
      <c r="AL100" t="s">
        <v>181</v>
      </c>
      <c r="AM100" t="s">
        <v>182</v>
      </c>
      <c r="AN100" t="s">
        <v>183</v>
      </c>
      <c r="AO100" t="s">
        <v>184</v>
      </c>
    </row>
    <row r="101" spans="1:41" ht="15.75" outlineLevel="1" x14ac:dyDescent="0.25">
      <c r="A101" s="95">
        <f t="shared" ca="1" si="179"/>
        <v>0</v>
      </c>
      <c r="B101" s="105" t="s">
        <v>31</v>
      </c>
      <c r="C101" s="455">
        <f ca="1">INDIRECT($V101&amp;"!"&amp;X101)</f>
        <v>0</v>
      </c>
      <c r="D101" s="97">
        <f t="shared" ca="1" si="163"/>
        <v>0</v>
      </c>
      <c r="E101" s="98">
        <f t="shared" ca="1" si="164"/>
        <v>0</v>
      </c>
      <c r="F101" s="99">
        <f t="shared" ca="1" si="180"/>
        <v>0</v>
      </c>
      <c r="G101" s="99">
        <f t="shared" ca="1" si="165"/>
        <v>0</v>
      </c>
      <c r="H101" s="99">
        <f t="shared" ca="1" si="166"/>
        <v>0</v>
      </c>
      <c r="I101" s="99">
        <f t="shared" ca="1" si="167"/>
        <v>0</v>
      </c>
      <c r="J101" s="99">
        <f t="shared" ca="1" si="168"/>
        <v>0</v>
      </c>
      <c r="K101" s="99">
        <f t="shared" ca="1" si="169"/>
        <v>0</v>
      </c>
      <c r="L101" s="99">
        <f t="shared" ca="1" si="170"/>
        <v>0</v>
      </c>
      <c r="M101" s="99">
        <f t="shared" ca="1" si="171"/>
        <v>0</v>
      </c>
      <c r="N101" s="99">
        <f t="shared" ca="1" si="172"/>
        <v>0</v>
      </c>
      <c r="O101" s="99">
        <f t="shared" ca="1" si="173"/>
        <v>0</v>
      </c>
      <c r="P101" s="99">
        <f t="shared" ca="1" si="174"/>
        <v>0</v>
      </c>
      <c r="Q101" s="99">
        <f t="shared" ca="1" si="175"/>
        <v>0</v>
      </c>
      <c r="R101" s="99">
        <f t="shared" ca="1" si="176"/>
        <v>0</v>
      </c>
      <c r="S101" s="99">
        <f t="shared" ca="1" si="177"/>
        <v>0</v>
      </c>
      <c r="T101" s="99">
        <f t="shared" ca="1" si="178"/>
        <v>0</v>
      </c>
      <c r="V101" t="str">
        <f t="shared" si="181"/>
        <v>Name_10</v>
      </c>
      <c r="W101" t="s">
        <v>77</v>
      </c>
      <c r="X101" t="s">
        <v>185</v>
      </c>
      <c r="Y101" s="73" t="s">
        <v>186</v>
      </c>
      <c r="Z101" s="73" t="s">
        <v>187</v>
      </c>
      <c r="AA101" t="s">
        <v>188</v>
      </c>
      <c r="AB101" t="s">
        <v>189</v>
      </c>
      <c r="AC101" t="s">
        <v>190</v>
      </c>
      <c r="AD101" t="s">
        <v>191</v>
      </c>
      <c r="AE101" t="s">
        <v>192</v>
      </c>
      <c r="AF101" t="s">
        <v>193</v>
      </c>
      <c r="AG101" t="s">
        <v>194</v>
      </c>
      <c r="AH101" t="s">
        <v>195</v>
      </c>
      <c r="AI101" t="s">
        <v>196</v>
      </c>
      <c r="AJ101" t="s">
        <v>197</v>
      </c>
      <c r="AK101" t="s">
        <v>198</v>
      </c>
      <c r="AL101" t="s">
        <v>199</v>
      </c>
      <c r="AM101" t="s">
        <v>200</v>
      </c>
      <c r="AN101" t="s">
        <v>201</v>
      </c>
      <c r="AO101" t="s">
        <v>202</v>
      </c>
    </row>
    <row r="102" spans="1:41" ht="15.75" outlineLevel="1" x14ac:dyDescent="0.25">
      <c r="A102" s="95">
        <f t="shared" ca="1" si="179"/>
        <v>0</v>
      </c>
      <c r="B102" s="105" t="s">
        <v>203</v>
      </c>
      <c r="C102" s="456"/>
      <c r="D102" s="97">
        <f t="shared" ca="1" si="163"/>
        <v>0</v>
      </c>
      <c r="E102" s="98">
        <f t="shared" ca="1" si="164"/>
        <v>0</v>
      </c>
      <c r="F102" s="99">
        <f t="shared" ca="1" si="180"/>
        <v>0</v>
      </c>
      <c r="G102" s="99">
        <f t="shared" ca="1" si="165"/>
        <v>0</v>
      </c>
      <c r="H102" s="99">
        <f t="shared" ca="1" si="166"/>
        <v>0</v>
      </c>
      <c r="I102" s="99">
        <f t="shared" ca="1" si="167"/>
        <v>0</v>
      </c>
      <c r="J102" s="99">
        <f t="shared" ca="1" si="168"/>
        <v>0</v>
      </c>
      <c r="K102" s="99">
        <f t="shared" ca="1" si="169"/>
        <v>0</v>
      </c>
      <c r="L102" s="99">
        <f t="shared" ca="1" si="170"/>
        <v>0</v>
      </c>
      <c r="M102" s="99">
        <f t="shared" ca="1" si="171"/>
        <v>0</v>
      </c>
      <c r="N102" s="99">
        <f t="shared" ca="1" si="172"/>
        <v>0</v>
      </c>
      <c r="O102" s="99">
        <f t="shared" ca="1" si="173"/>
        <v>0</v>
      </c>
      <c r="P102" s="99">
        <f t="shared" ca="1" si="174"/>
        <v>0</v>
      </c>
      <c r="Q102" s="99">
        <f t="shared" ca="1" si="175"/>
        <v>0</v>
      </c>
      <c r="R102" s="99">
        <f t="shared" ca="1" si="176"/>
        <v>0</v>
      </c>
      <c r="S102" s="99">
        <f t="shared" ca="1" si="177"/>
        <v>0</v>
      </c>
      <c r="T102" s="99">
        <f t="shared" ca="1" si="178"/>
        <v>0</v>
      </c>
      <c r="V102" t="str">
        <f t="shared" si="181"/>
        <v>Name_10</v>
      </c>
      <c r="W102" t="s">
        <v>77</v>
      </c>
      <c r="Y102" s="73" t="s">
        <v>204</v>
      </c>
      <c r="Z102" s="73" t="s">
        <v>205</v>
      </c>
      <c r="AA102" t="s">
        <v>206</v>
      </c>
      <c r="AB102" t="s">
        <v>207</v>
      </c>
      <c r="AC102" t="s">
        <v>208</v>
      </c>
      <c r="AD102" t="s">
        <v>209</v>
      </c>
      <c r="AE102" t="s">
        <v>210</v>
      </c>
      <c r="AF102" t="s">
        <v>211</v>
      </c>
      <c r="AG102" t="s">
        <v>212</v>
      </c>
      <c r="AH102" t="s">
        <v>213</v>
      </c>
      <c r="AI102" t="s">
        <v>214</v>
      </c>
      <c r="AJ102" t="s">
        <v>215</v>
      </c>
      <c r="AK102" t="s">
        <v>216</v>
      </c>
      <c r="AL102" t="s">
        <v>217</v>
      </c>
      <c r="AM102" t="s">
        <v>218</v>
      </c>
      <c r="AN102" t="s">
        <v>219</v>
      </c>
      <c r="AO102" t="s">
        <v>220</v>
      </c>
    </row>
    <row r="103" spans="1:41" ht="15.75" outlineLevel="1" x14ac:dyDescent="0.25">
      <c r="A103" s="95">
        <f t="shared" ca="1" si="179"/>
        <v>0</v>
      </c>
      <c r="B103" s="106" t="s">
        <v>32</v>
      </c>
      <c r="C103" s="107">
        <f ca="1">INDIRECT($V103&amp;"!"&amp;X103)</f>
        <v>0</v>
      </c>
      <c r="D103" s="97">
        <f t="shared" ca="1" si="163"/>
        <v>0</v>
      </c>
      <c r="E103" s="98">
        <f t="shared" ca="1" si="164"/>
        <v>0</v>
      </c>
      <c r="F103" s="99">
        <f t="shared" ca="1" si="180"/>
        <v>0</v>
      </c>
      <c r="G103" s="99">
        <f t="shared" ca="1" si="165"/>
        <v>0</v>
      </c>
      <c r="H103" s="99">
        <f t="shared" ca="1" si="166"/>
        <v>0</v>
      </c>
      <c r="I103" s="99">
        <f t="shared" ca="1" si="167"/>
        <v>0</v>
      </c>
      <c r="J103" s="99">
        <f t="shared" ca="1" si="168"/>
        <v>0</v>
      </c>
      <c r="K103" s="99">
        <f t="shared" ca="1" si="169"/>
        <v>0</v>
      </c>
      <c r="L103" s="99">
        <f t="shared" ca="1" si="170"/>
        <v>0</v>
      </c>
      <c r="M103" s="99">
        <f t="shared" ca="1" si="171"/>
        <v>0</v>
      </c>
      <c r="N103" s="99">
        <f t="shared" ca="1" si="172"/>
        <v>0</v>
      </c>
      <c r="O103" s="99">
        <f t="shared" ca="1" si="173"/>
        <v>0</v>
      </c>
      <c r="P103" s="99">
        <f t="shared" ca="1" si="174"/>
        <v>0</v>
      </c>
      <c r="Q103" s="99">
        <f t="shared" ca="1" si="175"/>
        <v>0</v>
      </c>
      <c r="R103" s="99">
        <f t="shared" ca="1" si="176"/>
        <v>0</v>
      </c>
      <c r="S103" s="99">
        <f t="shared" ca="1" si="177"/>
        <v>0</v>
      </c>
      <c r="T103" s="99">
        <f t="shared" ca="1" si="178"/>
        <v>0</v>
      </c>
      <c r="V103" t="str">
        <f t="shared" si="181"/>
        <v>Name_10</v>
      </c>
      <c r="W103" t="s">
        <v>77</v>
      </c>
      <c r="X103" t="s">
        <v>221</v>
      </c>
      <c r="Y103" s="73" t="s">
        <v>222</v>
      </c>
      <c r="Z103" s="73" t="s">
        <v>223</v>
      </c>
      <c r="AA103" t="s">
        <v>224</v>
      </c>
      <c r="AB103" t="s">
        <v>225</v>
      </c>
      <c r="AC103" t="s">
        <v>226</v>
      </c>
      <c r="AD103" t="s">
        <v>227</v>
      </c>
      <c r="AE103" t="s">
        <v>228</v>
      </c>
      <c r="AF103" t="s">
        <v>229</v>
      </c>
      <c r="AG103" t="s">
        <v>230</v>
      </c>
      <c r="AH103" t="s">
        <v>231</v>
      </c>
      <c r="AI103" t="s">
        <v>232</v>
      </c>
      <c r="AJ103" t="s">
        <v>233</v>
      </c>
      <c r="AK103" t="s">
        <v>234</v>
      </c>
      <c r="AL103" t="s">
        <v>235</v>
      </c>
      <c r="AM103" t="s">
        <v>236</v>
      </c>
      <c r="AN103" t="s">
        <v>237</v>
      </c>
      <c r="AO103" t="s">
        <v>238</v>
      </c>
    </row>
    <row r="104" spans="1:41" s="108" customFormat="1" ht="15.75" outlineLevel="1" x14ac:dyDescent="0.25">
      <c r="A104" s="95">
        <f t="shared" ca="1" si="179"/>
        <v>0</v>
      </c>
      <c r="B104" s="109" t="s">
        <v>56</v>
      </c>
      <c r="C104" s="110">
        <f ca="1">SUM(C95:C103)</f>
        <v>0</v>
      </c>
      <c r="D104" s="111">
        <f ca="1">SUM(D95:D103)</f>
        <v>0</v>
      </c>
      <c r="E104" s="112">
        <f ca="1">SUM(E95:E103)</f>
        <v>0</v>
      </c>
      <c r="F104" s="112">
        <f t="shared" ref="F104:T104" ca="1" si="182">SUM(F95:F103)</f>
        <v>0</v>
      </c>
      <c r="G104" s="112">
        <f t="shared" ca="1" si="182"/>
        <v>0</v>
      </c>
      <c r="H104" s="112">
        <f t="shared" ca="1" si="182"/>
        <v>0</v>
      </c>
      <c r="I104" s="112">
        <f t="shared" ca="1" si="182"/>
        <v>0</v>
      </c>
      <c r="J104" s="112">
        <f t="shared" ca="1" si="182"/>
        <v>0</v>
      </c>
      <c r="K104" s="112">
        <f t="shared" ca="1" si="182"/>
        <v>0</v>
      </c>
      <c r="L104" s="112">
        <f t="shared" ca="1" si="182"/>
        <v>0</v>
      </c>
      <c r="M104" s="112">
        <f t="shared" ca="1" si="182"/>
        <v>0</v>
      </c>
      <c r="N104" s="112">
        <f t="shared" ca="1" si="182"/>
        <v>0</v>
      </c>
      <c r="O104" s="112">
        <f t="shared" ca="1" si="182"/>
        <v>0</v>
      </c>
      <c r="P104" s="112">
        <f t="shared" ca="1" si="182"/>
        <v>0</v>
      </c>
      <c r="Q104" s="112">
        <f t="shared" ca="1" si="182"/>
        <v>0</v>
      </c>
      <c r="R104" s="112">
        <f t="shared" ca="1" si="182"/>
        <v>0</v>
      </c>
      <c r="S104" s="112">
        <f t="shared" ca="1" si="182"/>
        <v>0</v>
      </c>
      <c r="T104" s="112">
        <f t="shared" ca="1" si="182"/>
        <v>0</v>
      </c>
      <c r="Y104" s="113"/>
      <c r="Z104" s="113"/>
    </row>
  </sheetData>
  <mergeCells count="36">
    <mergeCell ref="C90:C91"/>
    <mergeCell ref="C95:C96"/>
    <mergeCell ref="C97:C98"/>
    <mergeCell ref="C99:C100"/>
    <mergeCell ref="C101:C102"/>
    <mergeCell ref="C77:C78"/>
    <mergeCell ref="C79:C80"/>
    <mergeCell ref="C84:C85"/>
    <mergeCell ref="C86:C87"/>
    <mergeCell ref="C88:C89"/>
    <mergeCell ref="C64:C65"/>
    <mergeCell ref="C66:C67"/>
    <mergeCell ref="C68:C69"/>
    <mergeCell ref="C73:C74"/>
    <mergeCell ref="C75:C76"/>
    <mergeCell ref="C62:C63"/>
    <mergeCell ref="C46:C47"/>
    <mergeCell ref="C51:C52"/>
    <mergeCell ref="C53:C54"/>
    <mergeCell ref="C55:C56"/>
    <mergeCell ref="C57:C58"/>
    <mergeCell ref="C33:C34"/>
    <mergeCell ref="C35:C36"/>
    <mergeCell ref="C40:C41"/>
    <mergeCell ref="C42:C43"/>
    <mergeCell ref="C44:C45"/>
    <mergeCell ref="C20:C21"/>
    <mergeCell ref="C22:C23"/>
    <mergeCell ref="C24:C25"/>
    <mergeCell ref="C29:C30"/>
    <mergeCell ref="C31:C32"/>
    <mergeCell ref="C7:C8"/>
    <mergeCell ref="C9:C10"/>
    <mergeCell ref="C11:C12"/>
    <mergeCell ref="C13:C14"/>
    <mergeCell ref="C18:C19"/>
  </mergeCells>
  <conditionalFormatting sqref="C7 C9 C11 C13 C15:C16">
    <cfRule type="cellIs" dxfId="1913" priority="399" operator="equal">
      <formula>0</formula>
    </cfRule>
  </conditionalFormatting>
  <conditionalFormatting sqref="C18 C20 C22 C24 C26:C27">
    <cfRule type="cellIs" dxfId="1912" priority="195" operator="equal">
      <formula>0</formula>
    </cfRule>
  </conditionalFormatting>
  <conditionalFormatting sqref="C29 C31 C33 C35 C37:C38">
    <cfRule type="cellIs" dxfId="1911" priority="174" operator="equal">
      <formula>0</formula>
    </cfRule>
  </conditionalFormatting>
  <conditionalFormatting sqref="C40 C42 C44 C46 C48:C49">
    <cfRule type="cellIs" dxfId="1910" priority="153" operator="equal">
      <formula>0</formula>
    </cfRule>
  </conditionalFormatting>
  <conditionalFormatting sqref="C51 C53 C55 C57 C59:C60">
    <cfRule type="cellIs" dxfId="1909" priority="132" operator="equal">
      <formula>0</formula>
    </cfRule>
  </conditionalFormatting>
  <conditionalFormatting sqref="C62 C64 C66 C68 C70:C71">
    <cfRule type="cellIs" dxfId="1908" priority="90" operator="equal">
      <formula>0</formula>
    </cfRule>
  </conditionalFormatting>
  <conditionalFormatting sqref="C73 C75 C77 C79 C81:C82">
    <cfRule type="cellIs" dxfId="1907" priority="69" operator="equal">
      <formula>0</formula>
    </cfRule>
  </conditionalFormatting>
  <conditionalFormatting sqref="C84 C86 C88 C90 C92:C93">
    <cfRule type="cellIs" dxfId="1906" priority="48" operator="equal">
      <formula>0</formula>
    </cfRule>
  </conditionalFormatting>
  <conditionalFormatting sqref="C95 C97 C99 C101 C103:C104">
    <cfRule type="cellIs" dxfId="1905" priority="27" operator="equal">
      <formula>0</formula>
    </cfRule>
  </conditionalFormatting>
  <conditionalFormatting sqref="D7:E16">
    <cfRule type="cellIs" dxfId="1904" priority="616" operator="equal">
      <formula>0</formula>
    </cfRule>
  </conditionalFormatting>
  <conditionalFormatting sqref="D18:E27">
    <cfRule type="cellIs" dxfId="1903" priority="197" operator="equal">
      <formula>0</formula>
    </cfRule>
  </conditionalFormatting>
  <conditionalFormatting sqref="D29:E38">
    <cfRule type="cellIs" dxfId="1902" priority="176" operator="equal">
      <formula>0</formula>
    </cfRule>
  </conditionalFormatting>
  <conditionalFormatting sqref="D40:E49">
    <cfRule type="cellIs" dxfId="1901" priority="155" operator="equal">
      <formula>0</formula>
    </cfRule>
  </conditionalFormatting>
  <conditionalFormatting sqref="D51:E60">
    <cfRule type="cellIs" dxfId="1900" priority="134" operator="equal">
      <formula>0</formula>
    </cfRule>
  </conditionalFormatting>
  <conditionalFormatting sqref="D62:E71">
    <cfRule type="cellIs" dxfId="1899" priority="92" operator="equal">
      <formula>0</formula>
    </cfRule>
  </conditionalFormatting>
  <conditionalFormatting sqref="D73:E82">
    <cfRule type="cellIs" dxfId="1898" priority="71" operator="equal">
      <formula>0</formula>
    </cfRule>
  </conditionalFormatting>
  <conditionalFormatting sqref="D84:E93">
    <cfRule type="cellIs" dxfId="1897" priority="50" operator="equal">
      <formula>0</formula>
    </cfRule>
  </conditionalFormatting>
  <conditionalFormatting sqref="D95:E104">
    <cfRule type="cellIs" dxfId="1896" priority="29" operator="equal">
      <formula>0</formula>
    </cfRule>
  </conditionalFormatting>
  <conditionalFormatting sqref="E16:T16">
    <cfRule type="cellIs" dxfId="1895" priority="361" operator="equal">
      <formula>0</formula>
    </cfRule>
  </conditionalFormatting>
  <conditionalFormatting sqref="E27:T27">
    <cfRule type="cellIs" dxfId="1894" priority="179" operator="equal">
      <formula>0</formula>
    </cfRule>
  </conditionalFormatting>
  <conditionalFormatting sqref="E38:T38">
    <cfRule type="cellIs" dxfId="1893" priority="158" operator="equal">
      <formula>0</formula>
    </cfRule>
  </conditionalFormatting>
  <conditionalFormatting sqref="E49:T49">
    <cfRule type="cellIs" dxfId="1892" priority="137" operator="equal">
      <formula>0</formula>
    </cfRule>
  </conditionalFormatting>
  <conditionalFormatting sqref="E60:T60">
    <cfRule type="cellIs" dxfId="1891" priority="116" operator="equal">
      <formula>0</formula>
    </cfRule>
  </conditionalFormatting>
  <conditionalFormatting sqref="E71:T71">
    <cfRule type="cellIs" dxfId="1890" priority="74" operator="equal">
      <formula>0</formula>
    </cfRule>
  </conditionalFormatting>
  <conditionalFormatting sqref="E82:T82">
    <cfRule type="cellIs" dxfId="1889" priority="53" operator="equal">
      <formula>0</formula>
    </cfRule>
  </conditionalFormatting>
  <conditionalFormatting sqref="E93:T93">
    <cfRule type="cellIs" dxfId="1888" priority="32" operator="equal">
      <formula>0</formula>
    </cfRule>
  </conditionalFormatting>
  <conditionalFormatting sqref="E104:T104">
    <cfRule type="cellIs" dxfId="1887" priority="11" operator="equal">
      <formula>0</formula>
    </cfRule>
  </conditionalFormatting>
  <conditionalFormatting sqref="F4:T4">
    <cfRule type="cellIs" dxfId="1886" priority="9" operator="lessThan">
      <formula>0</formula>
    </cfRule>
    <cfRule type="cellIs" dxfId="1885" priority="10" operator="greaterThan">
      <formula>0</formula>
    </cfRule>
  </conditionalFormatting>
  <conditionalFormatting sqref="F7:T15">
    <cfRule type="cellIs" dxfId="1884" priority="376" operator="equal">
      <formula>0</formula>
    </cfRule>
  </conditionalFormatting>
  <conditionalFormatting sqref="F18:T26">
    <cfRule type="cellIs" dxfId="1883" priority="8" operator="equal">
      <formula>0</formula>
    </cfRule>
  </conditionalFormatting>
  <conditionalFormatting sqref="F29:T37">
    <cfRule type="cellIs" dxfId="1882" priority="7" operator="equal">
      <formula>0</formula>
    </cfRule>
  </conditionalFormatting>
  <conditionalFormatting sqref="F40:T48">
    <cfRule type="cellIs" dxfId="1881" priority="6" operator="equal">
      <formula>0</formula>
    </cfRule>
  </conditionalFormatting>
  <conditionalFormatting sqref="F51:T59">
    <cfRule type="cellIs" dxfId="1880" priority="5" operator="equal">
      <formula>0</formula>
    </cfRule>
  </conditionalFormatting>
  <conditionalFormatting sqref="F62:T70">
    <cfRule type="cellIs" dxfId="1879" priority="4" operator="equal">
      <formula>0</formula>
    </cfRule>
  </conditionalFormatting>
  <conditionalFormatting sqref="F73:T81">
    <cfRule type="cellIs" dxfId="1878" priority="3" operator="equal">
      <formula>0</formula>
    </cfRule>
  </conditionalFormatting>
  <conditionalFormatting sqref="F84:T92">
    <cfRule type="cellIs" dxfId="1877" priority="2" operator="equal">
      <formula>0</formula>
    </cfRule>
  </conditionalFormatting>
  <conditionalFormatting sqref="F95:T103">
    <cfRule type="cellIs" dxfId="1876" priority="1" operator="equal">
      <formula>0</formula>
    </cfRule>
  </conditionalFormatting>
  <pageMargins left="0.7" right="0.7" top="0.78740157500000008" bottom="0.78740157500000008"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9"/>
  <sheetViews>
    <sheetView showGridLines="0" workbookViewId="0">
      <pane xSplit="3" ySplit="1" topLeftCell="D8" activePane="bottomRight" state="frozen"/>
      <selection activeCell="A2" sqref="A2"/>
      <selection pane="topRight"/>
      <selection pane="bottomLeft"/>
      <selection pane="bottomRight" activeCell="D4" sqref="D4"/>
    </sheetView>
  </sheetViews>
  <sheetFormatPr baseColWidth="10" defaultColWidth="11.5546875" defaultRowHeight="15.75" outlineLevelCol="1" x14ac:dyDescent="0.25"/>
  <cols>
    <col min="1" max="1" width="24.33203125" customWidth="1"/>
    <col min="4" max="4" width="8.109375" style="108" customWidth="1"/>
    <col min="5" max="9" width="8.109375" customWidth="1"/>
    <col min="10" max="19" width="8.109375" hidden="1" customWidth="1" outlineLevel="1"/>
    <col min="20" max="20" width="11.5546875" collapsed="1"/>
  </cols>
  <sheetData>
    <row r="1" spans="1:19" ht="27.6" customHeight="1" x14ac:dyDescent="0.2">
      <c r="A1" s="116" t="str">
        <f>INDEX(languages!B6:C6,1,MATCH('Liesmich Readme'!$A$5,languages!$B$2:$C$2,0))</f>
        <v>PERSONNEL COSTS OVERVIEW PER REPORT</v>
      </c>
      <c r="B1" s="76"/>
      <c r="C1" s="76"/>
      <c r="D1" s="117" t="s">
        <v>56</v>
      </c>
      <c r="E1" s="118" t="s">
        <v>57</v>
      </c>
      <c r="F1" s="117" t="s">
        <v>58</v>
      </c>
      <c r="G1" s="117" t="s">
        <v>59</v>
      </c>
      <c r="H1" s="117" t="s">
        <v>60</v>
      </c>
      <c r="I1" s="117" t="s">
        <v>61</v>
      </c>
      <c r="J1" s="117" t="s">
        <v>62</v>
      </c>
      <c r="K1" s="117" t="s">
        <v>63</v>
      </c>
      <c r="L1" s="117" t="s">
        <v>64</v>
      </c>
      <c r="M1" s="117" t="s">
        <v>65</v>
      </c>
      <c r="N1" s="117" t="s">
        <v>66</v>
      </c>
      <c r="O1" s="117" t="s">
        <v>67</v>
      </c>
      <c r="P1" s="117" t="s">
        <v>68</v>
      </c>
      <c r="Q1" s="117" t="s">
        <v>69</v>
      </c>
      <c r="R1" s="117" t="s">
        <v>70</v>
      </c>
      <c r="S1" s="117" t="s">
        <v>71</v>
      </c>
    </row>
    <row r="2" spans="1:19" ht="15" x14ac:dyDescent="0.2">
      <c r="A2" s="76"/>
      <c r="B2" s="457" t="s">
        <v>239</v>
      </c>
      <c r="C2" s="457"/>
      <c r="D2" s="81">
        <f>SUM(E2:S2)</f>
        <v>73</v>
      </c>
      <c r="E2" s="119">
        <f>'Basic project data'!G20</f>
        <v>21</v>
      </c>
      <c r="F2" s="81">
        <f>'Basic project data'!G21</f>
        <v>20</v>
      </c>
      <c r="G2" s="81">
        <f>'Basic project data'!G22</f>
        <v>9.5</v>
      </c>
      <c r="H2" s="81">
        <f>'Basic project data'!G23</f>
        <v>13</v>
      </c>
      <c r="I2" s="81">
        <f>'Basic project data'!G24</f>
        <v>9.5</v>
      </c>
      <c r="J2" s="120">
        <f>'Basic project data'!G25</f>
        <v>0</v>
      </c>
      <c r="K2" s="120">
        <f>'Basic project data'!G26</f>
        <v>0</v>
      </c>
      <c r="L2" s="120">
        <f>'Basic project data'!G27</f>
        <v>0</v>
      </c>
      <c r="M2" s="120">
        <f>'Basic project data'!G28</f>
        <v>0</v>
      </c>
      <c r="N2" s="120">
        <f>'Basic project data'!G29</f>
        <v>0</v>
      </c>
      <c r="O2" s="120">
        <f>'Basic project data'!G30</f>
        <v>0</v>
      </c>
      <c r="P2" s="120">
        <f>'Basic project data'!G31</f>
        <v>0</v>
      </c>
      <c r="Q2" s="120">
        <f>'Basic project data'!G32</f>
        <v>0</v>
      </c>
      <c r="R2" s="120">
        <f>'Basic project data'!G33</f>
        <v>0</v>
      </c>
      <c r="S2" s="120">
        <f>'Basic project data'!G34</f>
        <v>0</v>
      </c>
    </row>
    <row r="3" spans="1:19" s="121" customFormat="1" ht="15" x14ac:dyDescent="0.2">
      <c r="A3" s="76"/>
      <c r="B3" s="457" t="s">
        <v>240</v>
      </c>
      <c r="C3" s="457" t="s">
        <v>241</v>
      </c>
      <c r="D3" s="81">
        <f t="shared" ref="D3:S3" ca="1" si="0">SUMIF($A:$A,"TOTAL",D:D)</f>
        <v>92.210000000000008</v>
      </c>
      <c r="E3" s="81">
        <f t="shared" ca="1" si="0"/>
        <v>29.92</v>
      </c>
      <c r="F3" s="81">
        <f t="shared" ca="1" si="0"/>
        <v>22.88</v>
      </c>
      <c r="G3" s="81">
        <f t="shared" ca="1" si="0"/>
        <v>13</v>
      </c>
      <c r="H3" s="81">
        <f t="shared" ca="1" si="0"/>
        <v>14.74</v>
      </c>
      <c r="I3" s="81">
        <f t="shared" ca="1" si="0"/>
        <v>11.67</v>
      </c>
      <c r="J3" s="81">
        <f t="shared" ca="1" si="0"/>
        <v>0</v>
      </c>
      <c r="K3" s="81">
        <f t="shared" ca="1" si="0"/>
        <v>0</v>
      </c>
      <c r="L3" s="81">
        <f t="shared" ca="1" si="0"/>
        <v>0</v>
      </c>
      <c r="M3" s="81">
        <f t="shared" ca="1" si="0"/>
        <v>0</v>
      </c>
      <c r="N3" s="81">
        <f t="shared" ca="1" si="0"/>
        <v>0</v>
      </c>
      <c r="O3" s="81">
        <f t="shared" ca="1" si="0"/>
        <v>0</v>
      </c>
      <c r="P3" s="81">
        <f t="shared" ca="1" si="0"/>
        <v>0</v>
      </c>
      <c r="Q3" s="81">
        <f t="shared" ca="1" si="0"/>
        <v>0</v>
      </c>
      <c r="R3" s="81">
        <f t="shared" ca="1" si="0"/>
        <v>0</v>
      </c>
      <c r="S3" s="81">
        <f t="shared" ca="1" si="0"/>
        <v>0</v>
      </c>
    </row>
    <row r="4" spans="1:19" s="122" customFormat="1" x14ac:dyDescent="0.25">
      <c r="A4" s="76"/>
      <c r="B4" s="457" t="s">
        <v>73</v>
      </c>
      <c r="C4" s="457" t="s">
        <v>242</v>
      </c>
      <c r="D4" s="123">
        <f ca="1">D2-D3</f>
        <v>-19.210000000000008</v>
      </c>
      <c r="E4" s="123">
        <f t="shared" ref="E4:S4" ca="1" si="1">E2-E3</f>
        <v>-8.9200000000000017</v>
      </c>
      <c r="F4" s="123">
        <f t="shared" ca="1" si="1"/>
        <v>-2.879999999999999</v>
      </c>
      <c r="G4" s="123">
        <f t="shared" ca="1" si="1"/>
        <v>-3.5</v>
      </c>
      <c r="H4" s="123">
        <f t="shared" ca="1" si="1"/>
        <v>-1.7400000000000002</v>
      </c>
      <c r="I4" s="123">
        <f t="shared" ca="1" si="1"/>
        <v>-2.17</v>
      </c>
      <c r="J4" s="123">
        <f t="shared" ca="1" si="1"/>
        <v>0</v>
      </c>
      <c r="K4" s="123">
        <f t="shared" ca="1" si="1"/>
        <v>0</v>
      </c>
      <c r="L4" s="123">
        <f t="shared" ca="1" si="1"/>
        <v>0</v>
      </c>
      <c r="M4" s="123">
        <f t="shared" ca="1" si="1"/>
        <v>0</v>
      </c>
      <c r="N4" s="123">
        <f t="shared" ca="1" si="1"/>
        <v>0</v>
      </c>
      <c r="O4" s="123">
        <f t="shared" ca="1" si="1"/>
        <v>0</v>
      </c>
      <c r="P4" s="123">
        <f t="shared" ca="1" si="1"/>
        <v>0</v>
      </c>
      <c r="Q4" s="123">
        <f t="shared" ca="1" si="1"/>
        <v>0</v>
      </c>
      <c r="R4" s="123">
        <f t="shared" ca="1" si="1"/>
        <v>0</v>
      </c>
      <c r="S4" s="123">
        <f t="shared" ca="1" si="1"/>
        <v>0</v>
      </c>
    </row>
    <row r="5" spans="1:19" s="124" customFormat="1" ht="6.95" customHeight="1" x14ac:dyDescent="0.25">
      <c r="A5" s="125"/>
      <c r="B5" s="126"/>
      <c r="C5" s="127"/>
      <c r="D5" s="128"/>
      <c r="E5" s="129"/>
      <c r="F5" s="128"/>
      <c r="G5" s="128"/>
      <c r="H5" s="128"/>
      <c r="I5" s="128"/>
      <c r="J5" s="128"/>
      <c r="K5" s="128"/>
      <c r="L5" s="128"/>
      <c r="M5" s="128"/>
      <c r="N5" s="128"/>
      <c r="O5" s="128"/>
      <c r="P5" s="128"/>
      <c r="Q5" s="128"/>
      <c r="R5" s="128"/>
      <c r="S5" s="128"/>
    </row>
    <row r="6" spans="1:19" x14ac:dyDescent="0.25">
      <c r="A6" s="130" t="s">
        <v>243</v>
      </c>
      <c r="B6" s="458" t="s">
        <v>28</v>
      </c>
      <c r="C6" s="131">
        <f ca="1">SUMIFS('Overview employees'!D:D,'Overview employees'!B:B,'Overview reports'!$B$6,'Overview employees'!A:A,'Overview reports'!$A6)</f>
        <v>0</v>
      </c>
      <c r="D6" s="132">
        <f t="shared" ref="D6:D37" ca="1" si="2">SUM(E6:S6)</f>
        <v>0</v>
      </c>
      <c r="E6" s="133">
        <f ca="1">SUMIFS('Overview employees'!F:F,'Overview employees'!$B:$B,'Overview reports'!$B$6,'Overview employees'!$A:$A,'Overview reports'!$A6)</f>
        <v>0</v>
      </c>
      <c r="F6" s="134">
        <f ca="1">SUMIFS('Overview employees'!G:G,'Overview employees'!$B:$B,'Overview reports'!$B$6,'Overview employees'!$A:$A,'Overview reports'!$A6)</f>
        <v>0</v>
      </c>
      <c r="G6" s="134">
        <f ca="1">SUMIFS('Overview employees'!H:H,'Overview employees'!$B:$B,'Overview reports'!$B$6,'Overview employees'!$A:$A,'Overview reports'!$A6)</f>
        <v>0</v>
      </c>
      <c r="H6" s="134">
        <f ca="1">SUMIFS('Overview employees'!I:I,'Overview employees'!$B:$B,'Overview reports'!$B$6,'Overview employees'!$A:$A,'Overview reports'!$A6)</f>
        <v>0</v>
      </c>
      <c r="I6" s="134">
        <f ca="1">SUMIFS('Overview employees'!J:J,'Overview employees'!$B:$B,'Overview reports'!$B$6,'Overview employees'!$A:$A,'Overview reports'!$A6)</f>
        <v>0</v>
      </c>
      <c r="J6" s="134">
        <f ca="1">SUMIFS('Overview employees'!K:K,'Overview employees'!$B:$B,'Overview reports'!$B$6,'Overview employees'!$A:$A,'Overview reports'!$A6)</f>
        <v>0</v>
      </c>
      <c r="K6" s="134">
        <f ca="1">SUMIFS('Overview employees'!L:L,'Overview employees'!$B:$B,'Overview reports'!$B$6,'Overview employees'!$A:$A,'Overview reports'!$A6)</f>
        <v>0</v>
      </c>
      <c r="L6" s="134">
        <f ca="1">SUMIFS('Overview employees'!M:M,'Overview employees'!$B:$B,'Overview reports'!$B$6,'Overview employees'!$A:$A,'Overview reports'!$A6)</f>
        <v>0</v>
      </c>
      <c r="M6" s="134">
        <f ca="1">SUMIFS('Overview employees'!N:N,'Overview employees'!$B:$B,'Overview reports'!$B$6,'Overview employees'!$A:$A,'Overview reports'!$A6)</f>
        <v>0</v>
      </c>
      <c r="N6" s="134">
        <f ca="1">SUMIFS('Overview employees'!O:O,'Overview employees'!$B:$B,'Overview reports'!$B$6,'Overview employees'!$A:$A,'Overview reports'!$A6)</f>
        <v>0</v>
      </c>
      <c r="O6" s="134">
        <f ca="1">SUMIFS('Overview employees'!P:P,'Overview employees'!$B:$B,'Overview reports'!$B$6,'Overview employees'!$A:$A,'Overview reports'!$A6)</f>
        <v>0</v>
      </c>
      <c r="P6" s="134">
        <f ca="1">SUMIFS('Overview employees'!Q:Q,'Overview employees'!$B:$B,'Overview reports'!$B$6,'Overview employees'!$A:$A,'Overview reports'!$A6)</f>
        <v>0</v>
      </c>
      <c r="Q6" s="134">
        <f ca="1">SUMIFS('Overview employees'!R:R,'Overview employees'!$B:$B,'Overview reports'!$B$6,'Overview employees'!$A:$A,'Overview reports'!$A6)</f>
        <v>0</v>
      </c>
      <c r="R6" s="134">
        <f ca="1">SUMIFS('Overview employees'!S:S,'Overview employees'!$B:$B,'Overview reports'!$B$6,'Overview employees'!$A:$A,'Overview reports'!$A6)</f>
        <v>0</v>
      </c>
      <c r="S6" s="134">
        <f ca="1">SUMIFS('Overview employees'!T:T,'Overview employees'!$B:$B,'Overview reports'!$B$6,'Overview employees'!$A:$A,'Overview reports'!$A6)</f>
        <v>0</v>
      </c>
    </row>
    <row r="7" spans="1:19" x14ac:dyDescent="0.25">
      <c r="A7" s="135" t="s">
        <v>244</v>
      </c>
      <c r="B7" s="459"/>
      <c r="C7" s="136">
        <f ca="1">SUMIFS('Overview employees'!D:D,'Overview employees'!B:B,'Overview reports'!$B$6,'Overview employees'!A:A,'Overview reports'!$A7)</f>
        <v>138372.37</v>
      </c>
      <c r="D7" s="132">
        <f t="shared" ca="1" si="2"/>
        <v>21.9</v>
      </c>
      <c r="E7" s="137">
        <f ca="1">SUMIFS('Overview employees'!F:F,'Overview employees'!$B:$B,'Overview reports'!$B$6,'Overview employees'!$A:$A,'Overview reports'!$A7)</f>
        <v>12.64</v>
      </c>
      <c r="F7" s="137">
        <f ca="1">SUMIFS('Overview employees'!G:G,'Overview employees'!$B:$B,'Overview reports'!$B$6,'Overview employees'!$A:$A,'Overview reports'!$A7)</f>
        <v>3.07</v>
      </c>
      <c r="G7" s="137">
        <f ca="1">SUMIFS('Overview employees'!H:H,'Overview employees'!$B:$B,'Overview reports'!$B$6,'Overview employees'!$A:$A,'Overview reports'!$A7)</f>
        <v>1.1499999999999999</v>
      </c>
      <c r="H7" s="137">
        <f ca="1">SUMIFS('Overview employees'!I:I,'Overview employees'!$B:$B,'Overview reports'!$B$6,'Overview employees'!$A:$A,'Overview reports'!$A7)</f>
        <v>5.04</v>
      </c>
      <c r="I7" s="137">
        <f ca="1">SUMIFS('Overview employees'!J:J,'Overview employees'!$B:$B,'Overview reports'!$B$6,'Overview employees'!$A:$A,'Overview reports'!$A7)</f>
        <v>0</v>
      </c>
      <c r="J7" s="137">
        <f ca="1">SUMIFS('Overview employees'!K:K,'Overview employees'!$B:$B,'Overview reports'!$B$6,'Overview employees'!$A:$A,'Overview reports'!$A7)</f>
        <v>0</v>
      </c>
      <c r="K7" s="137">
        <f ca="1">SUMIFS('Overview employees'!L:L,'Overview employees'!$B:$B,'Overview reports'!$B$6,'Overview employees'!$A:$A,'Overview reports'!$A7)</f>
        <v>0</v>
      </c>
      <c r="L7" s="137">
        <f ca="1">SUMIFS('Overview employees'!M:M,'Overview employees'!$B:$B,'Overview reports'!$B$6,'Overview employees'!$A:$A,'Overview reports'!$A7)</f>
        <v>0</v>
      </c>
      <c r="M7" s="137">
        <f ca="1">SUMIFS('Overview employees'!N:N,'Overview employees'!$B:$B,'Overview reports'!$B$6,'Overview employees'!$A:$A,'Overview reports'!$A7)</f>
        <v>0</v>
      </c>
      <c r="N7" s="137">
        <f ca="1">SUMIFS('Overview employees'!O:O,'Overview employees'!$B:$B,'Overview reports'!$B$6,'Overview employees'!$A:$A,'Overview reports'!$A7)</f>
        <v>0</v>
      </c>
      <c r="O7" s="137">
        <f ca="1">SUMIFS('Overview employees'!P:P,'Overview employees'!$B:$B,'Overview reports'!$B$6,'Overview employees'!$A:$A,'Overview reports'!$A7)</f>
        <v>0</v>
      </c>
      <c r="P7" s="137">
        <f ca="1">SUMIFS('Overview employees'!Q:Q,'Overview employees'!$B:$B,'Overview reports'!$B$6,'Overview employees'!$A:$A,'Overview reports'!$A7)</f>
        <v>0</v>
      </c>
      <c r="Q7" s="137">
        <f ca="1">SUMIFS('Overview employees'!R:R,'Overview employees'!$B:$B,'Overview reports'!$B$6,'Overview employees'!$A:$A,'Overview reports'!$A7)</f>
        <v>0</v>
      </c>
      <c r="R7" s="137">
        <f ca="1">SUMIFS('Overview employees'!S:S,'Overview employees'!$B:$B,'Overview reports'!$B$6,'Overview employees'!$A:$A,'Overview reports'!$A7)</f>
        <v>0</v>
      </c>
      <c r="S7" s="137">
        <f ca="1">SUMIFS('Overview employees'!T:T,'Overview employees'!$B:$B,'Overview reports'!$B$6,'Overview employees'!$A:$A,'Overview reports'!$A7)</f>
        <v>0</v>
      </c>
    </row>
    <row r="8" spans="1:19" x14ac:dyDescent="0.25">
      <c r="A8" s="130" t="s">
        <v>245</v>
      </c>
      <c r="B8" s="459"/>
      <c r="C8" s="136">
        <f ca="1">SUMIFS('Overview employees'!D:D,'Overview employees'!B:B,'Overview reports'!$B$6,'Overview employees'!A:A,'Overview reports'!$A8)</f>
        <v>24732.2</v>
      </c>
      <c r="D8" s="132">
        <f t="shared" ca="1" si="2"/>
        <v>4.04</v>
      </c>
      <c r="E8" s="137">
        <f ca="1">SUMIFS('Overview employees'!F:F,'Overview employees'!$B:$B,'Overview reports'!$B$6,'Overview employees'!$A:$A,'Overview reports'!$A8)</f>
        <v>3.25</v>
      </c>
      <c r="F8" s="137">
        <f ca="1">SUMIFS('Overview employees'!G:G,'Overview employees'!$B:$B,'Overview reports'!$B$6,'Overview employees'!$A:$A,'Overview reports'!$A8)</f>
        <v>0</v>
      </c>
      <c r="G8" s="137">
        <f ca="1">SUMIFS('Overview employees'!H:H,'Overview employees'!$B:$B,'Overview reports'!$B$6,'Overview employees'!$A:$A,'Overview reports'!$A8)</f>
        <v>0</v>
      </c>
      <c r="H8" s="137">
        <f ca="1">SUMIFS('Overview employees'!I:I,'Overview employees'!$B:$B,'Overview reports'!$B$6,'Overview employees'!$A:$A,'Overview reports'!$A8)</f>
        <v>0.79</v>
      </c>
      <c r="I8" s="137">
        <f ca="1">SUMIFS('Overview employees'!J:J,'Overview employees'!$B:$B,'Overview reports'!$B$6,'Overview employees'!$A:$A,'Overview reports'!$A8)</f>
        <v>0</v>
      </c>
      <c r="J8" s="137">
        <f ca="1">SUMIFS('Overview employees'!K:K,'Overview employees'!$B:$B,'Overview reports'!$B$6,'Overview employees'!$A:$A,'Overview reports'!$A8)</f>
        <v>0</v>
      </c>
      <c r="K8" s="137">
        <f ca="1">SUMIFS('Overview employees'!L:L,'Overview employees'!$B:$B,'Overview reports'!$B$6,'Overview employees'!$A:$A,'Overview reports'!$A8)</f>
        <v>0</v>
      </c>
      <c r="L8" s="137">
        <f ca="1">SUMIFS('Overview employees'!M:M,'Overview employees'!$B:$B,'Overview reports'!$B$6,'Overview employees'!$A:$A,'Overview reports'!$A8)</f>
        <v>0</v>
      </c>
      <c r="M8" s="137">
        <f ca="1">SUMIFS('Overview employees'!N:N,'Overview employees'!$B:$B,'Overview reports'!$B$6,'Overview employees'!$A:$A,'Overview reports'!$A8)</f>
        <v>0</v>
      </c>
      <c r="N8" s="137">
        <f ca="1">SUMIFS('Overview employees'!O:O,'Overview employees'!$B:$B,'Overview reports'!$B$6,'Overview employees'!$A:$A,'Overview reports'!$A8)</f>
        <v>0</v>
      </c>
      <c r="O8" s="137">
        <f ca="1">SUMIFS('Overview employees'!P:P,'Overview employees'!$B:$B,'Overview reports'!$B$6,'Overview employees'!$A:$A,'Overview reports'!$A8)</f>
        <v>0</v>
      </c>
      <c r="P8" s="137">
        <f ca="1">SUMIFS('Overview employees'!Q:Q,'Overview employees'!$B:$B,'Overview reports'!$B$6,'Overview employees'!$A:$A,'Overview reports'!$A8)</f>
        <v>0</v>
      </c>
      <c r="Q8" s="137">
        <f ca="1">SUMIFS('Overview employees'!R:R,'Overview employees'!$B:$B,'Overview reports'!$B$6,'Overview employees'!$A:$A,'Overview reports'!$A8)</f>
        <v>0</v>
      </c>
      <c r="R8" s="137">
        <f ca="1">SUMIFS('Overview employees'!S:S,'Overview employees'!$B:$B,'Overview reports'!$B$6,'Overview employees'!$A:$A,'Overview reports'!$A8)</f>
        <v>0</v>
      </c>
      <c r="S8" s="137">
        <f ca="1">SUMIFS('Overview employees'!T:T,'Overview employees'!$B:$B,'Overview reports'!$B$6,'Overview employees'!$A:$A,'Overview reports'!$A8)</f>
        <v>0</v>
      </c>
    </row>
    <row r="9" spans="1:19" x14ac:dyDescent="0.25">
      <c r="A9" s="130" t="s">
        <v>246</v>
      </c>
      <c r="B9" s="459"/>
      <c r="C9" s="136">
        <f ca="1">SUMIFS('Overview employees'!D:D,'Overview employees'!B:B,'Overview reports'!$B$6,'Overview employees'!A:A,'Overview reports'!$A9)</f>
        <v>7751.78</v>
      </c>
      <c r="D9" s="132">
        <f t="shared" ca="1" si="2"/>
        <v>1.31</v>
      </c>
      <c r="E9" s="137">
        <f ca="1">SUMIFS('Overview employees'!F:F,'Overview employees'!$B:$B,'Overview reports'!$B$6,'Overview employees'!$A:$A,'Overview reports'!$A9)</f>
        <v>0</v>
      </c>
      <c r="F9" s="137">
        <f ca="1">SUMIFS('Overview employees'!G:G,'Overview employees'!$B:$B,'Overview reports'!$B$6,'Overview employees'!$A:$A,'Overview reports'!$A9)</f>
        <v>1.31</v>
      </c>
      <c r="G9" s="137">
        <f ca="1">SUMIFS('Overview employees'!H:H,'Overview employees'!$B:$B,'Overview reports'!$B$6,'Overview employees'!$A:$A,'Overview reports'!$A9)</f>
        <v>0</v>
      </c>
      <c r="H9" s="137">
        <f ca="1">SUMIFS('Overview employees'!I:I,'Overview employees'!$B:$B,'Overview reports'!$B$6,'Overview employees'!$A:$A,'Overview reports'!$A9)</f>
        <v>0</v>
      </c>
      <c r="I9" s="137">
        <f ca="1">SUMIFS('Overview employees'!J:J,'Overview employees'!$B:$B,'Overview reports'!$B$6,'Overview employees'!$A:$A,'Overview reports'!$A9)</f>
        <v>0</v>
      </c>
      <c r="J9" s="137">
        <f ca="1">SUMIFS('Overview employees'!K:K,'Overview employees'!$B:$B,'Overview reports'!$B$6,'Overview employees'!$A:$A,'Overview reports'!$A9)</f>
        <v>0</v>
      </c>
      <c r="K9" s="137">
        <f ca="1">SUMIFS('Overview employees'!L:L,'Overview employees'!$B:$B,'Overview reports'!$B$6,'Overview employees'!$A:$A,'Overview reports'!$A9)</f>
        <v>0</v>
      </c>
      <c r="L9" s="137">
        <f ca="1">SUMIFS('Overview employees'!M:M,'Overview employees'!$B:$B,'Overview reports'!$B$6,'Overview employees'!$A:$A,'Overview reports'!$A9)</f>
        <v>0</v>
      </c>
      <c r="M9" s="137">
        <f ca="1">SUMIFS('Overview employees'!N:N,'Overview employees'!$B:$B,'Overview reports'!$B$6,'Overview employees'!$A:$A,'Overview reports'!$A9)</f>
        <v>0</v>
      </c>
      <c r="N9" s="137">
        <f ca="1">SUMIFS('Overview employees'!O:O,'Overview employees'!$B:$B,'Overview reports'!$B$6,'Overview employees'!$A:$A,'Overview reports'!$A9)</f>
        <v>0</v>
      </c>
      <c r="O9" s="137">
        <f ca="1">SUMIFS('Overview employees'!P:P,'Overview employees'!$B:$B,'Overview reports'!$B$6,'Overview employees'!$A:$A,'Overview reports'!$A9)</f>
        <v>0</v>
      </c>
      <c r="P9" s="137">
        <f ca="1">SUMIFS('Overview employees'!Q:Q,'Overview employees'!$B:$B,'Overview reports'!$B$6,'Overview employees'!$A:$A,'Overview reports'!$A9)</f>
        <v>0</v>
      </c>
      <c r="Q9" s="137">
        <f ca="1">SUMIFS('Overview employees'!R:R,'Overview employees'!$B:$B,'Overview reports'!$B$6,'Overview employees'!$A:$A,'Overview reports'!$A9)</f>
        <v>0</v>
      </c>
      <c r="R9" s="137">
        <f ca="1">SUMIFS('Overview employees'!S:S,'Overview employees'!$B:$B,'Overview reports'!$B$6,'Overview employees'!$A:$A,'Overview reports'!$A9)</f>
        <v>0</v>
      </c>
      <c r="S9" s="137">
        <f ca="1">SUMIFS('Overview employees'!T:T,'Overview employees'!$B:$B,'Overview reports'!$B$6,'Overview employees'!$A:$A,'Overview reports'!$A9)</f>
        <v>0</v>
      </c>
    </row>
    <row r="10" spans="1:19" x14ac:dyDescent="0.25">
      <c r="A10" s="138" t="s">
        <v>247</v>
      </c>
      <c r="B10" s="459"/>
      <c r="C10" s="136">
        <f ca="1">SUMIFS('Overview employees'!D:D,'Overview employees'!B:B,'Overview reports'!$B$6,'Overview employees'!A:A,'Overview reports'!$A10)</f>
        <v>1577.28</v>
      </c>
      <c r="D10" s="132">
        <f t="shared" ca="1" si="2"/>
        <v>0.7</v>
      </c>
      <c r="E10" s="137">
        <f ca="1">SUMIFS('Overview employees'!F:F,'Overview employees'!$B:$B,'Overview reports'!$B$6,'Overview employees'!$A:$A,'Overview reports'!$A10)</f>
        <v>0</v>
      </c>
      <c r="F10" s="137">
        <f ca="1">SUMIFS('Overview employees'!G:G,'Overview employees'!$B:$B,'Overview reports'!$B$6,'Overview employees'!$A:$A,'Overview reports'!$A10)</f>
        <v>0.35</v>
      </c>
      <c r="G10" s="137">
        <f ca="1">SUMIFS('Overview employees'!H:H,'Overview employees'!$B:$B,'Overview reports'!$B$6,'Overview employees'!$A:$A,'Overview reports'!$A10)</f>
        <v>0.35</v>
      </c>
      <c r="H10" s="137">
        <f ca="1">SUMIFS('Overview employees'!I:I,'Overview employees'!$B:$B,'Overview reports'!$B$6,'Overview employees'!$A:$A,'Overview reports'!$A10)</f>
        <v>0</v>
      </c>
      <c r="I10" s="137">
        <f ca="1">SUMIFS('Overview employees'!J:J,'Overview employees'!$B:$B,'Overview reports'!$B$6,'Overview employees'!$A:$A,'Overview reports'!$A10)</f>
        <v>0</v>
      </c>
      <c r="J10" s="137">
        <f ca="1">SUMIFS('Overview employees'!K:K,'Overview employees'!$B:$B,'Overview reports'!$B$6,'Overview employees'!$A:$A,'Overview reports'!$A10)</f>
        <v>0</v>
      </c>
      <c r="K10" s="137">
        <f ca="1">SUMIFS('Overview employees'!L:L,'Overview employees'!$B:$B,'Overview reports'!$B$6,'Overview employees'!$A:$A,'Overview reports'!$A10)</f>
        <v>0</v>
      </c>
      <c r="L10" s="137">
        <f ca="1">SUMIFS('Overview employees'!M:M,'Overview employees'!$B:$B,'Overview reports'!$B$6,'Overview employees'!$A:$A,'Overview reports'!$A10)</f>
        <v>0</v>
      </c>
      <c r="M10" s="137">
        <f ca="1">SUMIFS('Overview employees'!N:N,'Overview employees'!$B:$B,'Overview reports'!$B$6,'Overview employees'!$A:$A,'Overview reports'!$A10)</f>
        <v>0</v>
      </c>
      <c r="N10" s="137">
        <f ca="1">SUMIFS('Overview employees'!O:O,'Overview employees'!$B:$B,'Overview reports'!$B$6,'Overview employees'!$A:$A,'Overview reports'!$A10)</f>
        <v>0</v>
      </c>
      <c r="O10" s="137">
        <f ca="1">SUMIFS('Overview employees'!P:P,'Overview employees'!$B:$B,'Overview reports'!$B$6,'Overview employees'!$A:$A,'Overview reports'!$A10)</f>
        <v>0</v>
      </c>
      <c r="P10" s="137">
        <f ca="1">SUMIFS('Overview employees'!Q:Q,'Overview employees'!$B:$B,'Overview reports'!$B$6,'Overview employees'!$A:$A,'Overview reports'!$A10)</f>
        <v>0</v>
      </c>
      <c r="Q10" s="137">
        <f ca="1">SUMIFS('Overview employees'!R:R,'Overview employees'!$B:$B,'Overview reports'!$B$6,'Overview employees'!$A:$A,'Overview reports'!$A10)</f>
        <v>0</v>
      </c>
      <c r="R10" s="137">
        <f ca="1">SUMIFS('Overview employees'!S:S,'Overview employees'!$B:$B,'Overview reports'!$B$6,'Overview employees'!$A:$A,'Overview reports'!$A10)</f>
        <v>0</v>
      </c>
      <c r="S10" s="137">
        <f ca="1">SUMIFS('Overview employees'!T:T,'Overview employees'!$B:$B,'Overview reports'!$B$6,'Overview employees'!$A:$A,'Overview reports'!$A10)</f>
        <v>0</v>
      </c>
    </row>
    <row r="11" spans="1:19" s="108" customFormat="1" x14ac:dyDescent="0.25">
      <c r="A11" s="139" t="s">
        <v>56</v>
      </c>
      <c r="B11" s="460"/>
      <c r="C11" s="140">
        <f ca="1">SUM(C6:C10)</f>
        <v>172433.63</v>
      </c>
      <c r="D11" s="141">
        <f t="shared" ca="1" si="2"/>
        <v>27.950000000000003</v>
      </c>
      <c r="E11" s="142">
        <f t="shared" ref="E11:S11" ca="1" si="3">SUM(E6:E10)</f>
        <v>15.89</v>
      </c>
      <c r="F11" s="142">
        <f t="shared" ca="1" si="3"/>
        <v>4.7299999999999995</v>
      </c>
      <c r="G11" s="142">
        <f t="shared" ca="1" si="3"/>
        <v>1.5</v>
      </c>
      <c r="H11" s="142">
        <f t="shared" ca="1" si="3"/>
        <v>5.83</v>
      </c>
      <c r="I11" s="142">
        <f t="shared" ca="1" si="3"/>
        <v>0</v>
      </c>
      <c r="J11" s="142">
        <f t="shared" ca="1" si="3"/>
        <v>0</v>
      </c>
      <c r="K11" s="142">
        <f t="shared" ca="1" si="3"/>
        <v>0</v>
      </c>
      <c r="L11" s="142">
        <f t="shared" ca="1" si="3"/>
        <v>0</v>
      </c>
      <c r="M11" s="142">
        <f t="shared" ca="1" si="3"/>
        <v>0</v>
      </c>
      <c r="N11" s="142">
        <f t="shared" ca="1" si="3"/>
        <v>0</v>
      </c>
      <c r="O11" s="142">
        <f t="shared" ca="1" si="3"/>
        <v>0</v>
      </c>
      <c r="P11" s="142">
        <f t="shared" ca="1" si="3"/>
        <v>0</v>
      </c>
      <c r="Q11" s="142">
        <f t="shared" ca="1" si="3"/>
        <v>0</v>
      </c>
      <c r="R11" s="142">
        <f t="shared" ca="1" si="3"/>
        <v>0</v>
      </c>
      <c r="S11" s="142">
        <f t="shared" ca="1" si="3"/>
        <v>0</v>
      </c>
    </row>
    <row r="12" spans="1:19" x14ac:dyDescent="0.25">
      <c r="A12" s="130" t="s">
        <v>243</v>
      </c>
      <c r="B12" s="458" t="s">
        <v>95</v>
      </c>
      <c r="C12" s="143">
        <f ca="1">SUMIFS('Overview employees'!D:D,'Overview employees'!B:B,'Overview reports'!$B$12,'Overview employees'!A:A,'Overview reports'!$A12)</f>
        <v>0</v>
      </c>
      <c r="D12" s="144">
        <f t="shared" ca="1" si="2"/>
        <v>0</v>
      </c>
      <c r="E12" s="145">
        <f ca="1">SUMIFS('Overview employees'!F:F,'Overview employees'!$B:$B,'Overview reports'!$B$12,'Overview employees'!$A:$A,'Overview reports'!$A12)</f>
        <v>0</v>
      </c>
      <c r="F12" s="145">
        <f ca="1">SUMIFS('Overview employees'!G:G,'Overview employees'!$B:$B,'Overview reports'!$B$12,'Overview employees'!$A:$A,'Overview reports'!$A12)</f>
        <v>0</v>
      </c>
      <c r="G12" s="145">
        <f ca="1">SUMIFS('Overview employees'!H:H,'Overview employees'!$B:$B,'Overview reports'!$B$12,'Overview employees'!$A:$A,'Overview reports'!$A12)</f>
        <v>0</v>
      </c>
      <c r="H12" s="145">
        <f ca="1">SUMIFS('Overview employees'!I:I,'Overview employees'!$B:$B,'Overview reports'!$B$12,'Overview employees'!$A:$A,'Overview reports'!$A12)</f>
        <v>0</v>
      </c>
      <c r="I12" s="145">
        <f ca="1">SUMIFS('Overview employees'!J:J,'Overview employees'!$B:$B,'Overview reports'!$B$12,'Overview employees'!$A:$A,'Overview reports'!$A12)</f>
        <v>0</v>
      </c>
      <c r="J12" s="145">
        <f ca="1">SUMIFS('Overview employees'!K:K,'Overview employees'!$B:$B,'Overview reports'!$B$12,'Overview employees'!$A:$A,'Overview reports'!$A12)</f>
        <v>0</v>
      </c>
      <c r="K12" s="145">
        <f ca="1">SUMIFS('Overview employees'!L:L,'Overview employees'!$B:$B,'Overview reports'!$B$12,'Overview employees'!$A:$A,'Overview reports'!$A12)</f>
        <v>0</v>
      </c>
      <c r="L12" s="145">
        <f ca="1">SUMIFS('Overview employees'!M:M,'Overview employees'!$B:$B,'Overview reports'!$B$12,'Overview employees'!$A:$A,'Overview reports'!$A12)</f>
        <v>0</v>
      </c>
      <c r="M12" s="145">
        <f ca="1">SUMIFS('Overview employees'!N:N,'Overview employees'!$B:$B,'Overview reports'!$B$12,'Overview employees'!$A:$A,'Overview reports'!$A12)</f>
        <v>0</v>
      </c>
      <c r="N12" s="145">
        <f ca="1">SUMIFS('Overview employees'!O:O,'Overview employees'!$B:$B,'Overview reports'!$B$12,'Overview employees'!$A:$A,'Overview reports'!$A12)</f>
        <v>0</v>
      </c>
      <c r="O12" s="145">
        <f ca="1">SUMIFS('Overview employees'!P:P,'Overview employees'!$B:$B,'Overview reports'!$B$12,'Overview employees'!$A:$A,'Overview reports'!$A12)</f>
        <v>0</v>
      </c>
      <c r="P12" s="145">
        <f ca="1">SUMIFS('Overview employees'!Q:Q,'Overview employees'!$B:$B,'Overview reports'!$B$12,'Overview employees'!$A:$A,'Overview reports'!$A12)</f>
        <v>0</v>
      </c>
      <c r="Q12" s="145">
        <f ca="1">SUMIFS('Overview employees'!R:R,'Overview employees'!$B:$B,'Overview reports'!$B$12,'Overview employees'!$A:$A,'Overview reports'!$A12)</f>
        <v>0</v>
      </c>
      <c r="R12" s="145">
        <f ca="1">SUMIFS('Overview employees'!S:S,'Overview employees'!$B:$B,'Overview reports'!$B$12,'Overview employees'!$A:$A,'Overview reports'!$A12)</f>
        <v>0</v>
      </c>
      <c r="S12" s="145">
        <f ca="1">SUMIFS('Overview employees'!T:T,'Overview employees'!$B:$B,'Overview reports'!$B$12,'Overview employees'!$A:$A,'Overview reports'!$A12)</f>
        <v>0</v>
      </c>
    </row>
    <row r="13" spans="1:19" x14ac:dyDescent="0.25">
      <c r="A13" s="135" t="s">
        <v>244</v>
      </c>
      <c r="B13" s="459"/>
      <c r="C13" s="136">
        <f ca="1">SUMIFS('Overview employees'!D:D,'Overview employees'!B:B,'Overview reports'!$B$12,'Overview employees'!A:A,'Overview reports'!$A13)</f>
        <v>0</v>
      </c>
      <c r="D13" s="132">
        <f t="shared" ca="1" si="2"/>
        <v>0</v>
      </c>
      <c r="E13" s="137">
        <f ca="1">SUMIFS('Overview employees'!F:F,'Overview employees'!$B:$B,'Overview reports'!$B$12,'Overview employees'!$A:$A,'Overview reports'!$A13)</f>
        <v>0</v>
      </c>
      <c r="F13" s="137">
        <f ca="1">SUMIFS('Overview employees'!G:G,'Overview employees'!$B:$B,'Overview reports'!$B$12,'Overview employees'!$A:$A,'Overview reports'!$A13)</f>
        <v>0</v>
      </c>
      <c r="G13" s="137">
        <f ca="1">SUMIFS('Overview employees'!H:H,'Overview employees'!$B:$B,'Overview reports'!$B$12,'Overview employees'!$A:$A,'Overview reports'!$A13)</f>
        <v>0</v>
      </c>
      <c r="H13" s="137">
        <f ca="1">SUMIFS('Overview employees'!I:I,'Overview employees'!$B:$B,'Overview reports'!$B$12,'Overview employees'!$A:$A,'Overview reports'!$A13)</f>
        <v>0</v>
      </c>
      <c r="I13" s="137">
        <f ca="1">SUMIFS('Overview employees'!J:J,'Overview employees'!$B:$B,'Overview reports'!$B$12,'Overview employees'!$A:$A,'Overview reports'!$A13)</f>
        <v>0</v>
      </c>
      <c r="J13" s="137">
        <f ca="1">SUMIFS('Overview employees'!K:K,'Overview employees'!$B:$B,'Overview reports'!$B$12,'Overview employees'!$A:$A,'Overview reports'!$A13)</f>
        <v>0</v>
      </c>
      <c r="K13" s="137">
        <f ca="1">SUMIFS('Overview employees'!L:L,'Overview employees'!$B:$B,'Overview reports'!$B$12,'Overview employees'!$A:$A,'Overview reports'!$A13)</f>
        <v>0</v>
      </c>
      <c r="L13" s="137">
        <f ca="1">SUMIFS('Overview employees'!M:M,'Overview employees'!$B:$B,'Overview reports'!$B$12,'Overview employees'!$A:$A,'Overview reports'!$A13)</f>
        <v>0</v>
      </c>
      <c r="M13" s="137">
        <f ca="1">SUMIFS('Overview employees'!N:N,'Overview employees'!$B:$B,'Overview reports'!$B$12,'Overview employees'!$A:$A,'Overview reports'!$A13)</f>
        <v>0</v>
      </c>
      <c r="N13" s="137">
        <f ca="1">SUMIFS('Overview employees'!O:O,'Overview employees'!$B:$B,'Overview reports'!$B$12,'Overview employees'!$A:$A,'Overview reports'!$A13)</f>
        <v>0</v>
      </c>
      <c r="O13" s="137">
        <f ca="1">SUMIFS('Overview employees'!P:P,'Overview employees'!$B:$B,'Overview reports'!$B$12,'Overview employees'!$A:$A,'Overview reports'!$A13)</f>
        <v>0</v>
      </c>
      <c r="P13" s="137">
        <f ca="1">SUMIFS('Overview employees'!Q:Q,'Overview employees'!$B:$B,'Overview reports'!$B$12,'Overview employees'!$A:$A,'Overview reports'!$A13)</f>
        <v>0</v>
      </c>
      <c r="Q13" s="137">
        <f ca="1">SUMIFS('Overview employees'!R:R,'Overview employees'!$B:$B,'Overview reports'!$B$12,'Overview employees'!$A:$A,'Overview reports'!$A13)</f>
        <v>0</v>
      </c>
      <c r="R13" s="137">
        <f ca="1">SUMIFS('Overview employees'!S:S,'Overview employees'!$B:$B,'Overview reports'!$B$12,'Overview employees'!$A:$A,'Overview reports'!$A13)</f>
        <v>0</v>
      </c>
      <c r="S13" s="137">
        <f ca="1">SUMIFS('Overview employees'!T:T,'Overview employees'!$B:$B,'Overview reports'!$B$12,'Overview employees'!$A:$A,'Overview reports'!$A13)</f>
        <v>0</v>
      </c>
    </row>
    <row r="14" spans="1:19" x14ac:dyDescent="0.25">
      <c r="A14" s="130" t="s">
        <v>245</v>
      </c>
      <c r="B14" s="459"/>
      <c r="C14" s="136">
        <f ca="1">SUMIFS('Overview employees'!D:D,'Overview employees'!B:B,'Overview reports'!$B$12,'Overview employees'!A:A,'Overview reports'!$A14)</f>
        <v>0</v>
      </c>
      <c r="D14" s="132">
        <f t="shared" ca="1" si="2"/>
        <v>0</v>
      </c>
      <c r="E14" s="137">
        <f ca="1">SUMIFS('Overview employees'!F:F,'Overview employees'!$B:$B,'Overview reports'!$B$12,'Overview employees'!$A:$A,'Overview reports'!$A14)</f>
        <v>0</v>
      </c>
      <c r="F14" s="137">
        <f ca="1">SUMIFS('Overview employees'!G:G,'Overview employees'!$B:$B,'Overview reports'!$B$12,'Overview employees'!$A:$A,'Overview reports'!$A14)</f>
        <v>0</v>
      </c>
      <c r="G14" s="137">
        <f ca="1">SUMIFS('Overview employees'!H:H,'Overview employees'!$B:$B,'Overview reports'!$B$12,'Overview employees'!$A:$A,'Overview reports'!$A14)</f>
        <v>0</v>
      </c>
      <c r="H14" s="137">
        <f ca="1">SUMIFS('Overview employees'!I:I,'Overview employees'!$B:$B,'Overview reports'!$B$12,'Overview employees'!$A:$A,'Overview reports'!$A14)</f>
        <v>0</v>
      </c>
      <c r="I14" s="137">
        <f ca="1">SUMIFS('Overview employees'!J:J,'Overview employees'!$B:$B,'Overview reports'!$B$12,'Overview employees'!$A:$A,'Overview reports'!$A14)</f>
        <v>0</v>
      </c>
      <c r="J14" s="137">
        <f ca="1">SUMIFS('Overview employees'!K:K,'Overview employees'!$B:$B,'Overview reports'!$B$12,'Overview employees'!$A:$A,'Overview reports'!$A14)</f>
        <v>0</v>
      </c>
      <c r="K14" s="137">
        <f ca="1">SUMIFS('Overview employees'!L:L,'Overview employees'!$B:$B,'Overview reports'!$B$12,'Overview employees'!$A:$A,'Overview reports'!$A14)</f>
        <v>0</v>
      </c>
      <c r="L14" s="137">
        <f ca="1">SUMIFS('Overview employees'!M:M,'Overview employees'!$B:$B,'Overview reports'!$B$12,'Overview employees'!$A:$A,'Overview reports'!$A14)</f>
        <v>0</v>
      </c>
      <c r="M14" s="137">
        <f ca="1">SUMIFS('Overview employees'!N:N,'Overview employees'!$B:$B,'Overview reports'!$B$12,'Overview employees'!$A:$A,'Overview reports'!$A14)</f>
        <v>0</v>
      </c>
      <c r="N14" s="137">
        <f ca="1">SUMIFS('Overview employees'!O:O,'Overview employees'!$B:$B,'Overview reports'!$B$12,'Overview employees'!$A:$A,'Overview reports'!$A14)</f>
        <v>0</v>
      </c>
      <c r="O14" s="137">
        <f ca="1">SUMIFS('Overview employees'!P:P,'Overview employees'!$B:$B,'Overview reports'!$B$12,'Overview employees'!$A:$A,'Overview reports'!$A14)</f>
        <v>0</v>
      </c>
      <c r="P14" s="137">
        <f ca="1">SUMIFS('Overview employees'!Q:Q,'Overview employees'!$B:$B,'Overview reports'!$B$12,'Overview employees'!$A:$A,'Overview reports'!$A14)</f>
        <v>0</v>
      </c>
      <c r="Q14" s="137">
        <f ca="1">SUMIFS('Overview employees'!R:R,'Overview employees'!$B:$B,'Overview reports'!$B$12,'Overview employees'!$A:$A,'Overview reports'!$A14)</f>
        <v>0</v>
      </c>
      <c r="R14" s="137">
        <f ca="1">SUMIFS('Overview employees'!S:S,'Overview employees'!$B:$B,'Overview reports'!$B$12,'Overview employees'!$A:$A,'Overview reports'!$A14)</f>
        <v>0</v>
      </c>
      <c r="S14" s="137">
        <f ca="1">SUMIFS('Overview employees'!T:T,'Overview employees'!$B:$B,'Overview reports'!$B$12,'Overview employees'!$A:$A,'Overview reports'!$A14)</f>
        <v>0</v>
      </c>
    </row>
    <row r="15" spans="1:19" x14ac:dyDescent="0.25">
      <c r="A15" s="130" t="s">
        <v>246</v>
      </c>
      <c r="B15" s="459"/>
      <c r="C15" s="136">
        <f ca="1">SUMIFS('Overview employees'!D:D,'Overview employees'!B:B,'Overview reports'!$B$12,'Overview employees'!A:A,'Overview reports'!$A15)</f>
        <v>0</v>
      </c>
      <c r="D15" s="132">
        <f t="shared" ca="1" si="2"/>
        <v>0</v>
      </c>
      <c r="E15" s="137">
        <f ca="1">SUMIFS('Overview employees'!F:F,'Overview employees'!$B:$B,'Overview reports'!$B$12,'Overview employees'!$A:$A,'Overview reports'!$A15)</f>
        <v>0</v>
      </c>
      <c r="F15" s="137">
        <f ca="1">SUMIFS('Overview employees'!G:G,'Overview employees'!$B:$B,'Overview reports'!$B$12,'Overview employees'!$A:$A,'Overview reports'!$A15)</f>
        <v>0</v>
      </c>
      <c r="G15" s="137">
        <f ca="1">SUMIFS('Overview employees'!H:H,'Overview employees'!$B:$B,'Overview reports'!$B$12,'Overview employees'!$A:$A,'Overview reports'!$A15)</f>
        <v>0</v>
      </c>
      <c r="H15" s="137">
        <f ca="1">SUMIFS('Overview employees'!I:I,'Overview employees'!$B:$B,'Overview reports'!$B$12,'Overview employees'!$A:$A,'Overview reports'!$A15)</f>
        <v>0</v>
      </c>
      <c r="I15" s="137">
        <f ca="1">SUMIFS('Overview employees'!J:J,'Overview employees'!$B:$B,'Overview reports'!$B$12,'Overview employees'!$A:$A,'Overview reports'!$A15)</f>
        <v>0</v>
      </c>
      <c r="J15" s="137">
        <f ca="1">SUMIFS('Overview employees'!K:K,'Overview employees'!$B:$B,'Overview reports'!$B$12,'Overview employees'!$A:$A,'Overview reports'!$A15)</f>
        <v>0</v>
      </c>
      <c r="K15" s="137">
        <f ca="1">SUMIFS('Overview employees'!L:L,'Overview employees'!$B:$B,'Overview reports'!$B$12,'Overview employees'!$A:$A,'Overview reports'!$A15)</f>
        <v>0</v>
      </c>
      <c r="L15" s="137">
        <f ca="1">SUMIFS('Overview employees'!M:M,'Overview employees'!$B:$B,'Overview reports'!$B$12,'Overview employees'!$A:$A,'Overview reports'!$A15)</f>
        <v>0</v>
      </c>
      <c r="M15" s="137">
        <f ca="1">SUMIFS('Overview employees'!N:N,'Overview employees'!$B:$B,'Overview reports'!$B$12,'Overview employees'!$A:$A,'Overview reports'!$A15)</f>
        <v>0</v>
      </c>
      <c r="N15" s="137">
        <f ca="1">SUMIFS('Overview employees'!O:O,'Overview employees'!$B:$B,'Overview reports'!$B$12,'Overview employees'!$A:$A,'Overview reports'!$A15)</f>
        <v>0</v>
      </c>
      <c r="O15" s="137">
        <f ca="1">SUMIFS('Overview employees'!P:P,'Overview employees'!$B:$B,'Overview reports'!$B$12,'Overview employees'!$A:$A,'Overview reports'!$A15)</f>
        <v>0</v>
      </c>
      <c r="P15" s="137">
        <f ca="1">SUMIFS('Overview employees'!Q:Q,'Overview employees'!$B:$B,'Overview reports'!$B$12,'Overview employees'!$A:$A,'Overview reports'!$A15)</f>
        <v>0</v>
      </c>
      <c r="Q15" s="137">
        <f ca="1">SUMIFS('Overview employees'!R:R,'Overview employees'!$B:$B,'Overview reports'!$B$12,'Overview employees'!$A:$A,'Overview reports'!$A15)</f>
        <v>0</v>
      </c>
      <c r="R15" s="137">
        <f ca="1">SUMIFS('Overview employees'!S:S,'Overview employees'!$B:$B,'Overview reports'!$B$12,'Overview employees'!$A:$A,'Overview reports'!$A15)</f>
        <v>0</v>
      </c>
      <c r="S15" s="137">
        <f ca="1">SUMIFS('Overview employees'!T:T,'Overview employees'!$B:$B,'Overview reports'!$B$12,'Overview employees'!$A:$A,'Overview reports'!$A15)</f>
        <v>0</v>
      </c>
    </row>
    <row r="16" spans="1:19" x14ac:dyDescent="0.25">
      <c r="A16" s="138" t="s">
        <v>247</v>
      </c>
      <c r="B16" s="459"/>
      <c r="C16" s="136">
        <f ca="1">SUMIFS('Overview employees'!D:D,'Overview employees'!B:B,'Overview reports'!$B$12,'Overview employees'!A:A,'Overview reports'!$A16)</f>
        <v>0</v>
      </c>
      <c r="D16" s="132">
        <f t="shared" ca="1" si="2"/>
        <v>0</v>
      </c>
      <c r="E16" s="137">
        <f ca="1">SUMIFS('Overview employees'!F:F,'Overview employees'!$B:$B,'Overview reports'!$B$12,'Overview employees'!$A:$A,'Overview reports'!$A16)</f>
        <v>0</v>
      </c>
      <c r="F16" s="137">
        <f ca="1">SUMIFS('Overview employees'!G:G,'Overview employees'!$B:$B,'Overview reports'!$B$12,'Overview employees'!$A:$A,'Overview reports'!$A16)</f>
        <v>0</v>
      </c>
      <c r="G16" s="137">
        <f ca="1">SUMIFS('Overview employees'!H:H,'Overview employees'!$B:$B,'Overview reports'!$B$12,'Overview employees'!$A:$A,'Overview reports'!$A16)</f>
        <v>0</v>
      </c>
      <c r="H16" s="137">
        <f ca="1">SUMIFS('Overview employees'!I:I,'Overview employees'!$B:$B,'Overview reports'!$B$12,'Overview employees'!$A:$A,'Overview reports'!$A16)</f>
        <v>0</v>
      </c>
      <c r="I16" s="137">
        <f ca="1">SUMIFS('Overview employees'!J:J,'Overview employees'!$B:$B,'Overview reports'!$B$12,'Overview employees'!$A:$A,'Overview reports'!$A16)</f>
        <v>0</v>
      </c>
      <c r="J16" s="137">
        <f ca="1">SUMIFS('Overview employees'!K:K,'Overview employees'!$B:$B,'Overview reports'!$B$12,'Overview employees'!$A:$A,'Overview reports'!$A16)</f>
        <v>0</v>
      </c>
      <c r="K16" s="137">
        <f ca="1">SUMIFS('Overview employees'!L:L,'Overview employees'!$B:$B,'Overview reports'!$B$12,'Overview employees'!$A:$A,'Overview reports'!$A16)</f>
        <v>0</v>
      </c>
      <c r="L16" s="137">
        <f ca="1">SUMIFS('Overview employees'!M:M,'Overview employees'!$B:$B,'Overview reports'!$B$12,'Overview employees'!$A:$A,'Overview reports'!$A16)</f>
        <v>0</v>
      </c>
      <c r="M16" s="137">
        <f ca="1">SUMIFS('Overview employees'!N:N,'Overview employees'!$B:$B,'Overview reports'!$B$12,'Overview employees'!$A:$A,'Overview reports'!$A16)</f>
        <v>0</v>
      </c>
      <c r="N16" s="137">
        <f ca="1">SUMIFS('Overview employees'!O:O,'Overview employees'!$B:$B,'Overview reports'!$B$12,'Overview employees'!$A:$A,'Overview reports'!$A16)</f>
        <v>0</v>
      </c>
      <c r="O16" s="137">
        <f ca="1">SUMIFS('Overview employees'!P:P,'Overview employees'!$B:$B,'Overview reports'!$B$12,'Overview employees'!$A:$A,'Overview reports'!$A16)</f>
        <v>0</v>
      </c>
      <c r="P16" s="137">
        <f ca="1">SUMIFS('Overview employees'!Q:Q,'Overview employees'!$B:$B,'Overview reports'!$B$12,'Overview employees'!$A:$A,'Overview reports'!$A16)</f>
        <v>0</v>
      </c>
      <c r="Q16" s="137">
        <f ca="1">SUMIFS('Overview employees'!R:R,'Overview employees'!$B:$B,'Overview reports'!$B$12,'Overview employees'!$A:$A,'Overview reports'!$A16)</f>
        <v>0</v>
      </c>
      <c r="R16" s="137">
        <f ca="1">SUMIFS('Overview employees'!S:S,'Overview employees'!$B:$B,'Overview reports'!$B$12,'Overview employees'!$A:$A,'Overview reports'!$A16)</f>
        <v>0</v>
      </c>
      <c r="S16" s="137">
        <f ca="1">SUMIFS('Overview employees'!T:T,'Overview employees'!$B:$B,'Overview reports'!$B$12,'Overview employees'!$A:$A,'Overview reports'!$A16)</f>
        <v>0</v>
      </c>
    </row>
    <row r="17" spans="1:19" s="108" customFormat="1" x14ac:dyDescent="0.25">
      <c r="A17" s="139" t="s">
        <v>56</v>
      </c>
      <c r="B17" s="460"/>
      <c r="C17" s="140">
        <f t="shared" ref="C17:S17" ca="1" si="4">SUM(C12:C16)</f>
        <v>0</v>
      </c>
      <c r="D17" s="141">
        <f t="shared" ca="1" si="2"/>
        <v>0</v>
      </c>
      <c r="E17" s="142">
        <f t="shared" ca="1" si="4"/>
        <v>0</v>
      </c>
      <c r="F17" s="142">
        <f t="shared" ca="1" si="4"/>
        <v>0</v>
      </c>
      <c r="G17" s="142">
        <f t="shared" ca="1" si="4"/>
        <v>0</v>
      </c>
      <c r="H17" s="142">
        <f t="shared" ca="1" si="4"/>
        <v>0</v>
      </c>
      <c r="I17" s="142">
        <f t="shared" ca="1" si="4"/>
        <v>0</v>
      </c>
      <c r="J17" s="142">
        <f t="shared" ca="1" si="4"/>
        <v>0</v>
      </c>
      <c r="K17" s="142">
        <f t="shared" ca="1" si="4"/>
        <v>0</v>
      </c>
      <c r="L17" s="142">
        <f t="shared" ca="1" si="4"/>
        <v>0</v>
      </c>
      <c r="M17" s="142">
        <f t="shared" ca="1" si="4"/>
        <v>0</v>
      </c>
      <c r="N17" s="142">
        <f t="shared" ca="1" si="4"/>
        <v>0</v>
      </c>
      <c r="O17" s="142">
        <f t="shared" ca="1" si="4"/>
        <v>0</v>
      </c>
      <c r="P17" s="142">
        <f t="shared" ca="1" si="4"/>
        <v>0</v>
      </c>
      <c r="Q17" s="142">
        <f t="shared" ca="1" si="4"/>
        <v>0</v>
      </c>
      <c r="R17" s="142">
        <f t="shared" ca="1" si="4"/>
        <v>0</v>
      </c>
      <c r="S17" s="142">
        <f t="shared" ca="1" si="4"/>
        <v>0</v>
      </c>
    </row>
    <row r="18" spans="1:19" x14ac:dyDescent="0.25">
      <c r="A18" s="130" t="s">
        <v>243</v>
      </c>
      <c r="B18" s="467" t="s">
        <v>29</v>
      </c>
      <c r="C18" s="143">
        <f ca="1">SUMIFS('Overview employees'!D:D,'Overview employees'!B:B,'Overview reports'!$B$18,'Overview employees'!A:A,'Overview reports'!$A18)</f>
        <v>0</v>
      </c>
      <c r="D18" s="144">
        <f t="shared" ca="1" si="2"/>
        <v>0</v>
      </c>
      <c r="E18" s="145">
        <f ca="1">SUMIFS('Overview employees'!F:F,'Overview employees'!$B:$B,'Overview reports'!$B$18,'Overview employees'!$A:$A,'Overview reports'!$A18)</f>
        <v>0</v>
      </c>
      <c r="F18" s="145">
        <f ca="1">SUMIFS('Overview employees'!G:G,'Overview employees'!$B:$B,'Overview reports'!$B$18,'Overview employees'!$A:$A,'Overview reports'!$A18)</f>
        <v>0</v>
      </c>
      <c r="G18" s="145">
        <f ca="1">SUMIFS('Overview employees'!H:H,'Overview employees'!$B:$B,'Overview reports'!$B$18,'Overview employees'!$A:$A,'Overview reports'!$A18)</f>
        <v>0</v>
      </c>
      <c r="H18" s="145">
        <f ca="1">SUMIFS('Overview employees'!I:I,'Overview employees'!$B:$B,'Overview reports'!$B$18,'Overview employees'!$A:$A,'Overview reports'!$A18)</f>
        <v>0</v>
      </c>
      <c r="I18" s="145">
        <f ca="1">SUMIFS('Overview employees'!J:J,'Overview employees'!$B:$B,'Overview reports'!$B$18,'Overview employees'!$A:$A,'Overview reports'!$A18)</f>
        <v>0</v>
      </c>
      <c r="J18" s="145">
        <f ca="1">SUMIFS('Overview employees'!K:K,'Overview employees'!$B:$B,'Overview reports'!$B$18,'Overview employees'!$A:$A,'Overview reports'!$A18)</f>
        <v>0</v>
      </c>
      <c r="K18" s="145">
        <f ca="1">SUMIFS('Overview employees'!L:L,'Overview employees'!$B:$B,'Overview reports'!$B$18,'Overview employees'!$A:$A,'Overview reports'!$A18)</f>
        <v>0</v>
      </c>
      <c r="L18" s="145">
        <f ca="1">SUMIFS('Overview employees'!M:M,'Overview employees'!$B:$B,'Overview reports'!$B$18,'Overview employees'!$A:$A,'Overview reports'!$A18)</f>
        <v>0</v>
      </c>
      <c r="M18" s="145">
        <f ca="1">SUMIFS('Overview employees'!N:N,'Overview employees'!$B:$B,'Overview reports'!$B$18,'Overview employees'!$A:$A,'Overview reports'!$A18)</f>
        <v>0</v>
      </c>
      <c r="N18" s="145">
        <f ca="1">SUMIFS('Overview employees'!O:O,'Overview employees'!$B:$B,'Overview reports'!$B$18,'Overview employees'!$A:$A,'Overview reports'!$A18)</f>
        <v>0</v>
      </c>
      <c r="O18" s="145">
        <f ca="1">SUMIFS('Overview employees'!P:P,'Overview employees'!$B:$B,'Overview reports'!$B$18,'Overview employees'!$A:$A,'Overview reports'!$A18)</f>
        <v>0</v>
      </c>
      <c r="P18" s="145">
        <f ca="1">SUMIFS('Overview employees'!Q:Q,'Overview employees'!$B:$B,'Overview reports'!$B$18,'Overview employees'!$A:$A,'Overview reports'!$A18)</f>
        <v>0</v>
      </c>
      <c r="Q18" s="145">
        <f ca="1">SUMIFS('Overview employees'!R:R,'Overview employees'!$B:$B,'Overview reports'!$B$18,'Overview employees'!$A:$A,'Overview reports'!$A18)</f>
        <v>0</v>
      </c>
      <c r="R18" s="145">
        <f ca="1">SUMIFS('Overview employees'!S:S,'Overview employees'!$B:$B,'Overview reports'!$B$18,'Overview employees'!$A:$A,'Overview reports'!$A18)</f>
        <v>0</v>
      </c>
      <c r="S18" s="145">
        <f ca="1">SUMIFS('Overview employees'!T:T,'Overview employees'!$B:$B,'Overview reports'!$B$18,'Overview employees'!$A:$A,'Overview reports'!$A18)</f>
        <v>0</v>
      </c>
    </row>
    <row r="19" spans="1:19" x14ac:dyDescent="0.25">
      <c r="A19" s="135" t="s">
        <v>244</v>
      </c>
      <c r="B19" s="468"/>
      <c r="C19" s="136">
        <f ca="1">SUMIFS('Overview employees'!D:D,'Overview employees'!B:B,'Overview reports'!$B$18,'Overview employees'!A:A,'Overview reports'!$A19)</f>
        <v>277254.34000000003</v>
      </c>
      <c r="D19" s="132">
        <f t="shared" ca="1" si="2"/>
        <v>42.07</v>
      </c>
      <c r="E19" s="137">
        <f ca="1">SUMIFS('Overview employees'!F:F,'Overview employees'!$B:$B,'Overview reports'!$B$18,'Overview employees'!$A:$A,'Overview reports'!$A19)</f>
        <v>6.73</v>
      </c>
      <c r="F19" s="137">
        <f ca="1">SUMIFS('Overview employees'!G:G,'Overview employees'!$B:$B,'Overview reports'!$B$18,'Overview employees'!$A:$A,'Overview reports'!$A19)</f>
        <v>11.66</v>
      </c>
      <c r="G19" s="137">
        <f ca="1">SUMIFS('Overview employees'!H:H,'Overview employees'!$B:$B,'Overview reports'!$B$18,'Overview employees'!$A:$A,'Overview reports'!$A19)</f>
        <v>11.5</v>
      </c>
      <c r="H19" s="137">
        <f ca="1">SUMIFS('Overview employees'!I:I,'Overview employees'!$B:$B,'Overview reports'!$B$18,'Overview employees'!$A:$A,'Overview reports'!$A19)</f>
        <v>4.5299999999999994</v>
      </c>
      <c r="I19" s="137">
        <f ca="1">SUMIFS('Overview employees'!J:J,'Overview employees'!$B:$B,'Overview reports'!$B$18,'Overview employees'!$A:$A,'Overview reports'!$A19)</f>
        <v>7.65</v>
      </c>
      <c r="J19" s="137">
        <f ca="1">SUMIFS('Overview employees'!K:K,'Overview employees'!$B:$B,'Overview reports'!$B$18,'Overview employees'!$A:$A,'Overview reports'!$A19)</f>
        <v>0</v>
      </c>
      <c r="K19" s="137">
        <f ca="1">SUMIFS('Overview employees'!L:L,'Overview employees'!$B:$B,'Overview reports'!$B$18,'Overview employees'!$A:$A,'Overview reports'!$A19)</f>
        <v>0</v>
      </c>
      <c r="L19" s="137">
        <f ca="1">SUMIFS('Overview employees'!M:M,'Overview employees'!$B:$B,'Overview reports'!$B$18,'Overview employees'!$A:$A,'Overview reports'!$A19)</f>
        <v>0</v>
      </c>
      <c r="M19" s="137">
        <f ca="1">SUMIFS('Overview employees'!N:N,'Overview employees'!$B:$B,'Overview reports'!$B$18,'Overview employees'!$A:$A,'Overview reports'!$A19)</f>
        <v>0</v>
      </c>
      <c r="N19" s="137">
        <f ca="1">SUMIFS('Overview employees'!O:O,'Overview employees'!$B:$B,'Overview reports'!$B$18,'Overview employees'!$A:$A,'Overview reports'!$A19)</f>
        <v>0</v>
      </c>
      <c r="O19" s="137">
        <f ca="1">SUMIFS('Overview employees'!P:P,'Overview employees'!$B:$B,'Overview reports'!$B$18,'Overview employees'!$A:$A,'Overview reports'!$A19)</f>
        <v>0</v>
      </c>
      <c r="P19" s="137">
        <f ca="1">SUMIFS('Overview employees'!Q:Q,'Overview employees'!$B:$B,'Overview reports'!$B$18,'Overview employees'!$A:$A,'Overview reports'!$A19)</f>
        <v>0</v>
      </c>
      <c r="Q19" s="137">
        <f ca="1">SUMIFS('Overview employees'!R:R,'Overview employees'!$B:$B,'Overview reports'!$B$18,'Overview employees'!$A:$A,'Overview reports'!$A19)</f>
        <v>0</v>
      </c>
      <c r="R19" s="137">
        <f ca="1">SUMIFS('Overview employees'!S:S,'Overview employees'!$B:$B,'Overview reports'!$B$18,'Overview employees'!$A:$A,'Overview reports'!$A19)</f>
        <v>0</v>
      </c>
      <c r="S19" s="137">
        <f ca="1">SUMIFS('Overview employees'!T:T,'Overview employees'!$B:$B,'Overview reports'!$B$18,'Overview employees'!$A:$A,'Overview reports'!$A19)</f>
        <v>0</v>
      </c>
    </row>
    <row r="20" spans="1:19" x14ac:dyDescent="0.25">
      <c r="A20" s="130" t="s">
        <v>245</v>
      </c>
      <c r="B20" s="468"/>
      <c r="C20" s="136">
        <f ca="1">SUMIFS('Overview employees'!D:D,'Overview employees'!B:B,'Overview reports'!$B$18,'Overview employees'!A:A,'Overview reports'!$A20)</f>
        <v>142896.57999999999</v>
      </c>
      <c r="D20" s="132">
        <f t="shared" ca="1" si="2"/>
        <v>22.189999999999998</v>
      </c>
      <c r="E20" s="137">
        <f ca="1">SUMIFS('Overview employees'!F:F,'Overview employees'!$B:$B,'Overview reports'!$B$18,'Overview employees'!$A:$A,'Overview reports'!$A20)</f>
        <v>7.3</v>
      </c>
      <c r="F20" s="137">
        <f ca="1">SUMIFS('Overview employees'!G:G,'Overview employees'!$B:$B,'Overview reports'!$B$18,'Overview employees'!$A:$A,'Overview reports'!$A20)</f>
        <v>6.49</v>
      </c>
      <c r="G20" s="137">
        <f ca="1">SUMIFS('Overview employees'!H:H,'Overview employees'!$B:$B,'Overview reports'!$B$18,'Overview employees'!$A:$A,'Overview reports'!$A20)</f>
        <v>0</v>
      </c>
      <c r="H20" s="137">
        <f ca="1">SUMIFS('Overview employees'!I:I,'Overview employees'!$B:$B,'Overview reports'!$B$18,'Overview employees'!$A:$A,'Overview reports'!$A20)</f>
        <v>4.38</v>
      </c>
      <c r="I20" s="137">
        <f ca="1">SUMIFS('Overview employees'!J:J,'Overview employees'!$B:$B,'Overview reports'!$B$18,'Overview employees'!$A:$A,'Overview reports'!$A20)</f>
        <v>4.0199999999999996</v>
      </c>
      <c r="J20" s="137">
        <f ca="1">SUMIFS('Overview employees'!K:K,'Overview employees'!$B:$B,'Overview reports'!$B$18,'Overview employees'!$A:$A,'Overview reports'!$A20)</f>
        <v>0</v>
      </c>
      <c r="K20" s="137">
        <f ca="1">SUMIFS('Overview employees'!L:L,'Overview employees'!$B:$B,'Overview reports'!$B$18,'Overview employees'!$A:$A,'Overview reports'!$A20)</f>
        <v>0</v>
      </c>
      <c r="L20" s="137">
        <f ca="1">SUMIFS('Overview employees'!M:M,'Overview employees'!$B:$B,'Overview reports'!$B$18,'Overview employees'!$A:$A,'Overview reports'!$A20)</f>
        <v>0</v>
      </c>
      <c r="M20" s="137">
        <f ca="1">SUMIFS('Overview employees'!N:N,'Overview employees'!$B:$B,'Overview reports'!$B$18,'Overview employees'!$A:$A,'Overview reports'!$A20)</f>
        <v>0</v>
      </c>
      <c r="N20" s="137">
        <f ca="1">SUMIFS('Overview employees'!O:O,'Overview employees'!$B:$B,'Overview reports'!$B$18,'Overview employees'!$A:$A,'Overview reports'!$A20)</f>
        <v>0</v>
      </c>
      <c r="O20" s="137">
        <f ca="1">SUMIFS('Overview employees'!P:P,'Overview employees'!$B:$B,'Overview reports'!$B$18,'Overview employees'!$A:$A,'Overview reports'!$A20)</f>
        <v>0</v>
      </c>
      <c r="P20" s="137">
        <f ca="1">SUMIFS('Overview employees'!Q:Q,'Overview employees'!$B:$B,'Overview reports'!$B$18,'Overview employees'!$A:$A,'Overview reports'!$A20)</f>
        <v>0</v>
      </c>
      <c r="Q20" s="137">
        <f ca="1">SUMIFS('Overview employees'!R:R,'Overview employees'!$B:$B,'Overview reports'!$B$18,'Overview employees'!$A:$A,'Overview reports'!$A20)</f>
        <v>0</v>
      </c>
      <c r="R20" s="137">
        <f ca="1">SUMIFS('Overview employees'!S:S,'Overview employees'!$B:$B,'Overview reports'!$B$18,'Overview employees'!$A:$A,'Overview reports'!$A20)</f>
        <v>0</v>
      </c>
      <c r="S20" s="137">
        <f ca="1">SUMIFS('Overview employees'!T:T,'Overview employees'!$B:$B,'Overview reports'!$B$18,'Overview employees'!$A:$A,'Overview reports'!$A20)</f>
        <v>0</v>
      </c>
    </row>
    <row r="21" spans="1:19" x14ac:dyDescent="0.25">
      <c r="A21" s="130" t="s">
        <v>246</v>
      </c>
      <c r="B21" s="468"/>
      <c r="C21" s="136">
        <f ca="1">SUMIFS('Overview employees'!D:D,'Overview employees'!B:B,'Overview reports'!$B$18,'Overview employees'!A:A,'Overview reports'!$A21)</f>
        <v>0</v>
      </c>
      <c r="D21" s="132">
        <f t="shared" ca="1" si="2"/>
        <v>0</v>
      </c>
      <c r="E21" s="137">
        <f ca="1">SUMIFS('Overview employees'!F:F,'Overview employees'!$B:$B,'Overview reports'!$B$18,'Overview employees'!$A:$A,'Overview reports'!$A21)</f>
        <v>0</v>
      </c>
      <c r="F21" s="137">
        <f ca="1">SUMIFS('Overview employees'!G:G,'Overview employees'!$B:$B,'Overview reports'!$B$18,'Overview employees'!$A:$A,'Overview reports'!$A21)</f>
        <v>0</v>
      </c>
      <c r="G21" s="137">
        <f ca="1">SUMIFS('Overview employees'!H:H,'Overview employees'!$B:$B,'Overview reports'!$B$18,'Overview employees'!$A:$A,'Overview reports'!$A21)</f>
        <v>0</v>
      </c>
      <c r="H21" s="137">
        <f ca="1">SUMIFS('Overview employees'!I:I,'Overview employees'!$B:$B,'Overview reports'!$B$18,'Overview employees'!$A:$A,'Overview reports'!$A21)</f>
        <v>0</v>
      </c>
      <c r="I21" s="137">
        <f ca="1">SUMIFS('Overview employees'!J:J,'Overview employees'!$B:$B,'Overview reports'!$B$18,'Overview employees'!$A:$A,'Overview reports'!$A21)</f>
        <v>0</v>
      </c>
      <c r="J21" s="137">
        <f ca="1">SUMIFS('Overview employees'!K:K,'Overview employees'!$B:$B,'Overview reports'!$B$18,'Overview employees'!$A:$A,'Overview reports'!$A21)</f>
        <v>0</v>
      </c>
      <c r="K21" s="137">
        <f ca="1">SUMIFS('Overview employees'!L:L,'Overview employees'!$B:$B,'Overview reports'!$B$18,'Overview employees'!$A:$A,'Overview reports'!$A21)</f>
        <v>0</v>
      </c>
      <c r="L21" s="137">
        <f ca="1">SUMIFS('Overview employees'!M:M,'Overview employees'!$B:$B,'Overview reports'!$B$18,'Overview employees'!$A:$A,'Overview reports'!$A21)</f>
        <v>0</v>
      </c>
      <c r="M21" s="137">
        <f ca="1">SUMIFS('Overview employees'!N:N,'Overview employees'!$B:$B,'Overview reports'!$B$18,'Overview employees'!$A:$A,'Overview reports'!$A21)</f>
        <v>0</v>
      </c>
      <c r="N21" s="137">
        <f ca="1">SUMIFS('Overview employees'!O:O,'Overview employees'!$B:$B,'Overview reports'!$B$18,'Overview employees'!$A:$A,'Overview reports'!$A21)</f>
        <v>0</v>
      </c>
      <c r="O21" s="137">
        <f ca="1">SUMIFS('Overview employees'!P:P,'Overview employees'!$B:$B,'Overview reports'!$B$18,'Overview employees'!$A:$A,'Overview reports'!$A21)</f>
        <v>0</v>
      </c>
      <c r="P21" s="137">
        <f ca="1">SUMIFS('Overview employees'!Q:Q,'Overview employees'!$B:$B,'Overview reports'!$B$18,'Overview employees'!$A:$A,'Overview reports'!$A21)</f>
        <v>0</v>
      </c>
      <c r="Q21" s="137">
        <f ca="1">SUMIFS('Overview employees'!R:R,'Overview employees'!$B:$B,'Overview reports'!$B$18,'Overview employees'!$A:$A,'Overview reports'!$A21)</f>
        <v>0</v>
      </c>
      <c r="R21" s="137">
        <f ca="1">SUMIFS('Overview employees'!S:S,'Overview employees'!$B:$B,'Overview reports'!$B$18,'Overview employees'!$A:$A,'Overview reports'!$A21)</f>
        <v>0</v>
      </c>
      <c r="S21" s="137">
        <f ca="1">SUMIFS('Overview employees'!T:T,'Overview employees'!$B:$B,'Overview reports'!$B$18,'Overview employees'!$A:$A,'Overview reports'!$A21)</f>
        <v>0</v>
      </c>
    </row>
    <row r="22" spans="1:19" x14ac:dyDescent="0.25">
      <c r="A22" s="138" t="s">
        <v>247</v>
      </c>
      <c r="B22" s="468"/>
      <c r="C22" s="136">
        <f ca="1">SUMIFS('Overview employees'!D:D,'Overview employees'!B:B,'Overview reports'!$B$18,'Overview employees'!A:A,'Overview reports'!$A22)</f>
        <v>0</v>
      </c>
      <c r="D22" s="132">
        <f t="shared" ca="1" si="2"/>
        <v>0</v>
      </c>
      <c r="E22" s="137">
        <f ca="1">SUMIFS('Overview employees'!F:F,'Overview employees'!$B:$B,'Overview reports'!$B$18,'Overview employees'!$A:$A,'Overview reports'!$A22)</f>
        <v>0</v>
      </c>
      <c r="F22" s="137">
        <f ca="1">SUMIFS('Overview employees'!G:G,'Overview employees'!$B:$B,'Overview reports'!$B$18,'Overview employees'!$A:$A,'Overview reports'!$A22)</f>
        <v>0</v>
      </c>
      <c r="G22" s="137">
        <f ca="1">SUMIFS('Overview employees'!H:H,'Overview employees'!$B:$B,'Overview reports'!$B$18,'Overview employees'!$A:$A,'Overview reports'!$A22)</f>
        <v>0</v>
      </c>
      <c r="H22" s="137">
        <f ca="1">SUMIFS('Overview employees'!I:I,'Overview employees'!$B:$B,'Overview reports'!$B$18,'Overview employees'!$A:$A,'Overview reports'!$A22)</f>
        <v>0</v>
      </c>
      <c r="I22" s="137">
        <f ca="1">SUMIFS('Overview employees'!J:J,'Overview employees'!$B:$B,'Overview reports'!$B$18,'Overview employees'!$A:$A,'Overview reports'!$A22)</f>
        <v>0</v>
      </c>
      <c r="J22" s="137">
        <f ca="1">SUMIFS('Overview employees'!K:K,'Overview employees'!$B:$B,'Overview reports'!$B$18,'Overview employees'!$A:$A,'Overview reports'!$A22)</f>
        <v>0</v>
      </c>
      <c r="K22" s="137">
        <f ca="1">SUMIFS('Overview employees'!L:L,'Overview employees'!$B:$B,'Overview reports'!$B$18,'Overview employees'!$A:$A,'Overview reports'!$A22)</f>
        <v>0</v>
      </c>
      <c r="L22" s="137">
        <f ca="1">SUMIFS('Overview employees'!M:M,'Overview employees'!$B:$B,'Overview reports'!$B$18,'Overview employees'!$A:$A,'Overview reports'!$A22)</f>
        <v>0</v>
      </c>
      <c r="M22" s="137">
        <f ca="1">SUMIFS('Overview employees'!N:N,'Overview employees'!$B:$B,'Overview reports'!$B$18,'Overview employees'!$A:$A,'Overview reports'!$A22)</f>
        <v>0</v>
      </c>
      <c r="N22" s="137">
        <f ca="1">SUMIFS('Overview employees'!O:O,'Overview employees'!$B:$B,'Overview reports'!$B$18,'Overview employees'!$A:$A,'Overview reports'!$A22)</f>
        <v>0</v>
      </c>
      <c r="O22" s="137">
        <f ca="1">SUMIFS('Overview employees'!P:P,'Overview employees'!$B:$B,'Overview reports'!$B$18,'Overview employees'!$A:$A,'Overview reports'!$A22)</f>
        <v>0</v>
      </c>
      <c r="P22" s="137">
        <f ca="1">SUMIFS('Overview employees'!Q:Q,'Overview employees'!$B:$B,'Overview reports'!$B$18,'Overview employees'!$A:$A,'Overview reports'!$A22)</f>
        <v>0</v>
      </c>
      <c r="Q22" s="137">
        <f ca="1">SUMIFS('Overview employees'!R:R,'Overview employees'!$B:$B,'Overview reports'!$B$18,'Overview employees'!$A:$A,'Overview reports'!$A22)</f>
        <v>0</v>
      </c>
      <c r="R22" s="137">
        <f ca="1">SUMIFS('Overview employees'!S:S,'Overview employees'!$B:$B,'Overview reports'!$B$18,'Overview employees'!$A:$A,'Overview reports'!$A22)</f>
        <v>0</v>
      </c>
      <c r="S22" s="137">
        <f ca="1">SUMIFS('Overview employees'!T:T,'Overview employees'!$B:$B,'Overview reports'!$B$18,'Overview employees'!$A:$A,'Overview reports'!$A22)</f>
        <v>0</v>
      </c>
    </row>
    <row r="23" spans="1:19" s="108" customFormat="1" x14ac:dyDescent="0.25">
      <c r="A23" s="139" t="s">
        <v>56</v>
      </c>
      <c r="B23" s="469"/>
      <c r="C23" s="140">
        <f t="shared" ref="C23:S23" ca="1" si="5">SUM(C18:C22)</f>
        <v>420150.92000000004</v>
      </c>
      <c r="D23" s="141">
        <f t="shared" ca="1" si="2"/>
        <v>64.260000000000005</v>
      </c>
      <c r="E23" s="142">
        <f t="shared" ca="1" si="5"/>
        <v>14.030000000000001</v>
      </c>
      <c r="F23" s="142">
        <f t="shared" ca="1" si="5"/>
        <v>18.149999999999999</v>
      </c>
      <c r="G23" s="142">
        <f t="shared" ca="1" si="5"/>
        <v>11.5</v>
      </c>
      <c r="H23" s="142">
        <f t="shared" ca="1" si="5"/>
        <v>8.91</v>
      </c>
      <c r="I23" s="142">
        <f t="shared" ca="1" si="5"/>
        <v>11.67</v>
      </c>
      <c r="J23" s="142">
        <f t="shared" ca="1" si="5"/>
        <v>0</v>
      </c>
      <c r="K23" s="142">
        <f t="shared" ca="1" si="5"/>
        <v>0</v>
      </c>
      <c r="L23" s="142">
        <f t="shared" ca="1" si="5"/>
        <v>0</v>
      </c>
      <c r="M23" s="142">
        <f t="shared" ca="1" si="5"/>
        <v>0</v>
      </c>
      <c r="N23" s="142">
        <f t="shared" ca="1" si="5"/>
        <v>0</v>
      </c>
      <c r="O23" s="142">
        <f t="shared" ca="1" si="5"/>
        <v>0</v>
      </c>
      <c r="P23" s="142">
        <f t="shared" ca="1" si="5"/>
        <v>0</v>
      </c>
      <c r="Q23" s="142">
        <f t="shared" ca="1" si="5"/>
        <v>0</v>
      </c>
      <c r="R23" s="142">
        <f t="shared" ca="1" si="5"/>
        <v>0</v>
      </c>
      <c r="S23" s="142">
        <f t="shared" ca="1" si="5"/>
        <v>0</v>
      </c>
    </row>
    <row r="24" spans="1:19" x14ac:dyDescent="0.25">
      <c r="A24" s="130" t="s">
        <v>243</v>
      </c>
      <c r="B24" s="467" t="s">
        <v>131</v>
      </c>
      <c r="C24" s="143">
        <f ca="1">SUMIFS('Overview employees'!D:D,'Overview employees'!B:B,'Overview reports'!$B$24,'Overview employees'!A:A,'Overview reports'!$A24)</f>
        <v>0</v>
      </c>
      <c r="D24" s="144">
        <f t="shared" ca="1" si="2"/>
        <v>0</v>
      </c>
      <c r="E24" s="145">
        <f ca="1">SUMIFS('Overview employees'!F:F,'Overview employees'!$B:$B,'Overview reports'!$B$24,'Overview employees'!$A:$A,'Overview reports'!$A24)</f>
        <v>0</v>
      </c>
      <c r="F24" s="145">
        <f ca="1">SUMIFS('Overview employees'!G:G,'Overview employees'!$B:$B,'Overview reports'!$B$24,'Overview employees'!$A:$A,'Overview reports'!$A24)</f>
        <v>0</v>
      </c>
      <c r="G24" s="145">
        <f ca="1">SUMIFS('Overview employees'!H:H,'Overview employees'!$B:$B,'Overview reports'!$B$24,'Overview employees'!$A:$A,'Overview reports'!$A24)</f>
        <v>0</v>
      </c>
      <c r="H24" s="145">
        <f ca="1">SUMIFS('Overview employees'!I:I,'Overview employees'!$B:$B,'Overview reports'!$B$24,'Overview employees'!$A:$A,'Overview reports'!$A24)</f>
        <v>0</v>
      </c>
      <c r="I24" s="145">
        <f ca="1">SUMIFS('Overview employees'!J:J,'Overview employees'!$B:$B,'Overview reports'!$B$24,'Overview employees'!$A:$A,'Overview reports'!$A24)</f>
        <v>0</v>
      </c>
      <c r="J24" s="145">
        <f ca="1">SUMIFS('Overview employees'!K:K,'Overview employees'!$B:$B,'Overview reports'!$B$24,'Overview employees'!$A:$A,'Overview reports'!$A24)</f>
        <v>0</v>
      </c>
      <c r="K24" s="145">
        <f ca="1">SUMIFS('Overview employees'!L:L,'Overview employees'!$B:$B,'Overview reports'!$B$24,'Overview employees'!$A:$A,'Overview reports'!$A24)</f>
        <v>0</v>
      </c>
      <c r="L24" s="145">
        <f ca="1">SUMIFS('Overview employees'!M:M,'Overview employees'!$B:$B,'Overview reports'!$B$24,'Overview employees'!$A:$A,'Overview reports'!$A24)</f>
        <v>0</v>
      </c>
      <c r="M24" s="145">
        <f ca="1">SUMIFS('Overview employees'!N:N,'Overview employees'!$B:$B,'Overview reports'!$B$24,'Overview employees'!$A:$A,'Overview reports'!$A24)</f>
        <v>0</v>
      </c>
      <c r="N24" s="145">
        <f ca="1">SUMIFS('Overview employees'!O:O,'Overview employees'!$B:$B,'Overview reports'!$B$24,'Overview employees'!$A:$A,'Overview reports'!$A24)</f>
        <v>0</v>
      </c>
      <c r="O24" s="145">
        <f ca="1">SUMIFS('Overview employees'!P:P,'Overview employees'!$B:$B,'Overview reports'!$B$24,'Overview employees'!$A:$A,'Overview reports'!$A24)</f>
        <v>0</v>
      </c>
      <c r="P24" s="145">
        <f ca="1">SUMIFS('Overview employees'!Q:Q,'Overview employees'!$B:$B,'Overview reports'!$B$24,'Overview employees'!$A:$A,'Overview reports'!$A24)</f>
        <v>0</v>
      </c>
      <c r="Q24" s="145">
        <f ca="1">SUMIFS('Overview employees'!R:R,'Overview employees'!$B:$B,'Overview reports'!$B$24,'Overview employees'!$A:$A,'Overview reports'!$A24)</f>
        <v>0</v>
      </c>
      <c r="R24" s="145">
        <f ca="1">SUMIFS('Overview employees'!S:S,'Overview employees'!$B:$B,'Overview reports'!$B$24,'Overview employees'!$A:$A,'Overview reports'!$A24)</f>
        <v>0</v>
      </c>
      <c r="S24" s="145">
        <f ca="1">SUMIFS('Overview employees'!T:T,'Overview employees'!$B:$B,'Overview reports'!$B$24,'Overview employees'!$A:$A,'Overview reports'!$A24)</f>
        <v>0</v>
      </c>
    </row>
    <row r="25" spans="1:19" x14ac:dyDescent="0.25">
      <c r="A25" s="135" t="s">
        <v>244</v>
      </c>
      <c r="B25" s="468"/>
      <c r="C25" s="136">
        <f ca="1">SUMIFS('Overview employees'!D:D,'Overview employees'!B:B,'Overview reports'!$B$24,'Overview employees'!A:A,'Overview reports'!$A25)</f>
        <v>0</v>
      </c>
      <c r="D25" s="132">
        <f t="shared" ca="1" si="2"/>
        <v>0</v>
      </c>
      <c r="E25" s="137">
        <f ca="1">SUMIFS('Overview employees'!F:F,'Overview employees'!$B:$B,'Overview reports'!$B$24,'Overview employees'!$A:$A,'Overview reports'!$A25)</f>
        <v>0</v>
      </c>
      <c r="F25" s="137">
        <f ca="1">SUMIFS('Overview employees'!G:G,'Overview employees'!$B:$B,'Overview reports'!$B$24,'Overview employees'!$A:$A,'Overview reports'!$A25)</f>
        <v>0</v>
      </c>
      <c r="G25" s="137">
        <f ca="1">SUMIFS('Overview employees'!H:H,'Overview employees'!$B:$B,'Overview reports'!$B$24,'Overview employees'!$A:$A,'Overview reports'!$A25)</f>
        <v>0</v>
      </c>
      <c r="H25" s="137">
        <f ca="1">SUMIFS('Overview employees'!I:I,'Overview employees'!$B:$B,'Overview reports'!$B$24,'Overview employees'!$A:$A,'Overview reports'!$A25)</f>
        <v>0</v>
      </c>
      <c r="I25" s="137">
        <f ca="1">SUMIFS('Overview employees'!J:J,'Overview employees'!$B:$B,'Overview reports'!$B$24,'Overview employees'!$A:$A,'Overview reports'!$A25)</f>
        <v>0</v>
      </c>
      <c r="J25" s="137">
        <f ca="1">SUMIFS('Overview employees'!K:K,'Overview employees'!$B:$B,'Overview reports'!$B$24,'Overview employees'!$A:$A,'Overview reports'!$A25)</f>
        <v>0</v>
      </c>
      <c r="K25" s="137">
        <f ca="1">SUMIFS('Overview employees'!L:L,'Overview employees'!$B:$B,'Overview reports'!$B$24,'Overview employees'!$A:$A,'Overview reports'!$A25)</f>
        <v>0</v>
      </c>
      <c r="L25" s="137">
        <f ca="1">SUMIFS('Overview employees'!M:M,'Overview employees'!$B:$B,'Overview reports'!$B$24,'Overview employees'!$A:$A,'Overview reports'!$A25)</f>
        <v>0</v>
      </c>
      <c r="M25" s="137">
        <f ca="1">SUMIFS('Overview employees'!N:N,'Overview employees'!$B:$B,'Overview reports'!$B$24,'Overview employees'!$A:$A,'Overview reports'!$A25)</f>
        <v>0</v>
      </c>
      <c r="N25" s="137">
        <f ca="1">SUMIFS('Overview employees'!O:O,'Overview employees'!$B:$B,'Overview reports'!$B$24,'Overview employees'!$A:$A,'Overview reports'!$A25)</f>
        <v>0</v>
      </c>
      <c r="O25" s="137">
        <f ca="1">SUMIFS('Overview employees'!P:P,'Overview employees'!$B:$B,'Overview reports'!$B$24,'Overview employees'!$A:$A,'Overview reports'!$A25)</f>
        <v>0</v>
      </c>
      <c r="P25" s="137">
        <f ca="1">SUMIFS('Overview employees'!Q:Q,'Overview employees'!$B:$B,'Overview reports'!$B$24,'Overview employees'!$A:$A,'Overview reports'!$A25)</f>
        <v>0</v>
      </c>
      <c r="Q25" s="137">
        <f ca="1">SUMIFS('Overview employees'!R:R,'Overview employees'!$B:$B,'Overview reports'!$B$24,'Overview employees'!$A:$A,'Overview reports'!$A25)</f>
        <v>0</v>
      </c>
      <c r="R25" s="137">
        <f ca="1">SUMIFS('Overview employees'!S:S,'Overview employees'!$B:$B,'Overview reports'!$B$24,'Overview employees'!$A:$A,'Overview reports'!$A25)</f>
        <v>0</v>
      </c>
      <c r="S25" s="137">
        <f ca="1">SUMIFS('Overview employees'!T:T,'Overview employees'!$B:$B,'Overview reports'!$B$24,'Overview employees'!$A:$A,'Overview reports'!$A25)</f>
        <v>0</v>
      </c>
    </row>
    <row r="26" spans="1:19" x14ac:dyDescent="0.25">
      <c r="A26" s="130" t="s">
        <v>245</v>
      </c>
      <c r="B26" s="468"/>
      <c r="C26" s="136">
        <f ca="1">SUMIFS('Overview employees'!D:D,'Overview employees'!B:B,'Overview reports'!$B$24,'Overview employees'!A:A,'Overview reports'!$A26)</f>
        <v>0</v>
      </c>
      <c r="D26" s="132">
        <f t="shared" ca="1" si="2"/>
        <v>0</v>
      </c>
      <c r="E26" s="137">
        <f ca="1">SUMIFS('Overview employees'!F:F,'Overview employees'!$B:$B,'Overview reports'!$B$24,'Overview employees'!$A:$A,'Overview reports'!$A26)</f>
        <v>0</v>
      </c>
      <c r="F26" s="137">
        <f ca="1">SUMIFS('Overview employees'!G:G,'Overview employees'!$B:$B,'Overview reports'!$B$24,'Overview employees'!$A:$A,'Overview reports'!$A26)</f>
        <v>0</v>
      </c>
      <c r="G26" s="137">
        <f ca="1">SUMIFS('Overview employees'!H:H,'Overview employees'!$B:$B,'Overview reports'!$B$24,'Overview employees'!$A:$A,'Overview reports'!$A26)</f>
        <v>0</v>
      </c>
      <c r="H26" s="137">
        <f ca="1">SUMIFS('Overview employees'!I:I,'Overview employees'!$B:$B,'Overview reports'!$B$24,'Overview employees'!$A:$A,'Overview reports'!$A26)</f>
        <v>0</v>
      </c>
      <c r="I26" s="137">
        <f ca="1">SUMIFS('Overview employees'!J:J,'Overview employees'!$B:$B,'Overview reports'!$B$24,'Overview employees'!$A:$A,'Overview reports'!$A26)</f>
        <v>0</v>
      </c>
      <c r="J26" s="137">
        <f ca="1">SUMIFS('Overview employees'!K:K,'Overview employees'!$B:$B,'Overview reports'!$B$24,'Overview employees'!$A:$A,'Overview reports'!$A26)</f>
        <v>0</v>
      </c>
      <c r="K26" s="137">
        <f ca="1">SUMIFS('Overview employees'!L:L,'Overview employees'!$B:$B,'Overview reports'!$B$24,'Overview employees'!$A:$A,'Overview reports'!$A26)</f>
        <v>0</v>
      </c>
      <c r="L26" s="137">
        <f ca="1">SUMIFS('Overview employees'!M:M,'Overview employees'!$B:$B,'Overview reports'!$B$24,'Overview employees'!$A:$A,'Overview reports'!$A26)</f>
        <v>0</v>
      </c>
      <c r="M26" s="137">
        <f ca="1">SUMIFS('Overview employees'!N:N,'Overview employees'!$B:$B,'Overview reports'!$B$24,'Overview employees'!$A:$A,'Overview reports'!$A26)</f>
        <v>0</v>
      </c>
      <c r="N26" s="137">
        <f ca="1">SUMIFS('Overview employees'!O:O,'Overview employees'!$B:$B,'Overview reports'!$B$24,'Overview employees'!$A:$A,'Overview reports'!$A26)</f>
        <v>0</v>
      </c>
      <c r="O26" s="137">
        <f ca="1">SUMIFS('Overview employees'!P:P,'Overview employees'!$B:$B,'Overview reports'!$B$24,'Overview employees'!$A:$A,'Overview reports'!$A26)</f>
        <v>0</v>
      </c>
      <c r="P26" s="137">
        <f ca="1">SUMIFS('Overview employees'!Q:Q,'Overview employees'!$B:$B,'Overview reports'!$B$24,'Overview employees'!$A:$A,'Overview reports'!$A26)</f>
        <v>0</v>
      </c>
      <c r="Q26" s="137">
        <f ca="1">SUMIFS('Overview employees'!R:R,'Overview employees'!$B:$B,'Overview reports'!$B$24,'Overview employees'!$A:$A,'Overview reports'!$A26)</f>
        <v>0</v>
      </c>
      <c r="R26" s="137">
        <f ca="1">SUMIFS('Overview employees'!S:S,'Overview employees'!$B:$B,'Overview reports'!$B$24,'Overview employees'!$A:$A,'Overview reports'!$A26)</f>
        <v>0</v>
      </c>
      <c r="S26" s="137">
        <f ca="1">SUMIFS('Overview employees'!T:T,'Overview employees'!$B:$B,'Overview reports'!$B$24,'Overview employees'!$A:$A,'Overview reports'!$A26)</f>
        <v>0</v>
      </c>
    </row>
    <row r="27" spans="1:19" x14ac:dyDescent="0.25">
      <c r="A27" s="130" t="s">
        <v>246</v>
      </c>
      <c r="B27" s="468"/>
      <c r="C27" s="136">
        <f ca="1">SUMIFS('Overview employees'!D:D,'Overview employees'!B:B,'Overview reports'!$B$24,'Overview employees'!A:A,'Overview reports'!$A27)</f>
        <v>0</v>
      </c>
      <c r="D27" s="132">
        <f t="shared" ca="1" si="2"/>
        <v>0</v>
      </c>
      <c r="E27" s="137">
        <f ca="1">SUMIFS('Overview employees'!F:F,'Overview employees'!$B:$B,'Overview reports'!$B$24,'Overview employees'!$A:$A,'Overview reports'!$A27)</f>
        <v>0</v>
      </c>
      <c r="F27" s="137">
        <f ca="1">SUMIFS('Overview employees'!G:G,'Overview employees'!$B:$B,'Overview reports'!$B$24,'Overview employees'!$A:$A,'Overview reports'!$A27)</f>
        <v>0</v>
      </c>
      <c r="G27" s="137">
        <f ca="1">SUMIFS('Overview employees'!H:H,'Overview employees'!$B:$B,'Overview reports'!$B$24,'Overview employees'!$A:$A,'Overview reports'!$A27)</f>
        <v>0</v>
      </c>
      <c r="H27" s="137">
        <f ca="1">SUMIFS('Overview employees'!I:I,'Overview employees'!$B:$B,'Overview reports'!$B$24,'Overview employees'!$A:$A,'Overview reports'!$A27)</f>
        <v>0</v>
      </c>
      <c r="I27" s="137">
        <f ca="1">SUMIFS('Overview employees'!J:J,'Overview employees'!$B:$B,'Overview reports'!$B$24,'Overview employees'!$A:$A,'Overview reports'!$A27)</f>
        <v>0</v>
      </c>
      <c r="J27" s="137">
        <f ca="1">SUMIFS('Overview employees'!K:K,'Overview employees'!$B:$B,'Overview reports'!$B$24,'Overview employees'!$A:$A,'Overview reports'!$A27)</f>
        <v>0</v>
      </c>
      <c r="K27" s="137">
        <f ca="1">SUMIFS('Overview employees'!L:L,'Overview employees'!$B:$B,'Overview reports'!$B$24,'Overview employees'!$A:$A,'Overview reports'!$A27)</f>
        <v>0</v>
      </c>
      <c r="L27" s="137">
        <f ca="1">SUMIFS('Overview employees'!M:M,'Overview employees'!$B:$B,'Overview reports'!$B$24,'Overview employees'!$A:$A,'Overview reports'!$A27)</f>
        <v>0</v>
      </c>
      <c r="M27" s="137">
        <f ca="1">SUMIFS('Overview employees'!N:N,'Overview employees'!$B:$B,'Overview reports'!$B$24,'Overview employees'!$A:$A,'Overview reports'!$A27)</f>
        <v>0</v>
      </c>
      <c r="N27" s="137">
        <f ca="1">SUMIFS('Overview employees'!O:O,'Overview employees'!$B:$B,'Overview reports'!$B$24,'Overview employees'!$A:$A,'Overview reports'!$A27)</f>
        <v>0</v>
      </c>
      <c r="O27" s="137">
        <f ca="1">SUMIFS('Overview employees'!P:P,'Overview employees'!$B:$B,'Overview reports'!$B$24,'Overview employees'!$A:$A,'Overview reports'!$A27)</f>
        <v>0</v>
      </c>
      <c r="P27" s="137">
        <f ca="1">SUMIFS('Overview employees'!Q:Q,'Overview employees'!$B:$B,'Overview reports'!$B$24,'Overview employees'!$A:$A,'Overview reports'!$A27)</f>
        <v>0</v>
      </c>
      <c r="Q27" s="137">
        <f ca="1">SUMIFS('Overview employees'!R:R,'Overview employees'!$B:$B,'Overview reports'!$B$24,'Overview employees'!$A:$A,'Overview reports'!$A27)</f>
        <v>0</v>
      </c>
      <c r="R27" s="137">
        <f ca="1">SUMIFS('Overview employees'!S:S,'Overview employees'!$B:$B,'Overview reports'!$B$24,'Overview employees'!$A:$A,'Overview reports'!$A27)</f>
        <v>0</v>
      </c>
      <c r="S27" s="137">
        <f ca="1">SUMIFS('Overview employees'!T:T,'Overview employees'!$B:$B,'Overview reports'!$B$24,'Overview employees'!$A:$A,'Overview reports'!$A27)</f>
        <v>0</v>
      </c>
    </row>
    <row r="28" spans="1:19" x14ac:dyDescent="0.25">
      <c r="A28" s="138" t="s">
        <v>247</v>
      </c>
      <c r="B28" s="468"/>
      <c r="C28" s="136">
        <f ca="1">SUMIFS('Overview employees'!D:D,'Overview employees'!B:B,'Overview reports'!$B$24,'Overview employees'!A:A,'Overview reports'!$A28)</f>
        <v>0</v>
      </c>
      <c r="D28" s="132">
        <f t="shared" ca="1" si="2"/>
        <v>0</v>
      </c>
      <c r="E28" s="137">
        <f ca="1">SUMIFS('Overview employees'!F:F,'Overview employees'!$B:$B,'Overview reports'!$B$24,'Overview employees'!$A:$A,'Overview reports'!$A28)</f>
        <v>0</v>
      </c>
      <c r="F28" s="137">
        <f ca="1">SUMIFS('Overview employees'!G:G,'Overview employees'!$B:$B,'Overview reports'!$B$24,'Overview employees'!$A:$A,'Overview reports'!$A28)</f>
        <v>0</v>
      </c>
      <c r="G28" s="137">
        <f ca="1">SUMIFS('Overview employees'!H:H,'Overview employees'!$B:$B,'Overview reports'!$B$24,'Overview employees'!$A:$A,'Overview reports'!$A28)</f>
        <v>0</v>
      </c>
      <c r="H28" s="137">
        <f ca="1">SUMIFS('Overview employees'!I:I,'Overview employees'!$B:$B,'Overview reports'!$B$24,'Overview employees'!$A:$A,'Overview reports'!$A28)</f>
        <v>0</v>
      </c>
      <c r="I28" s="137">
        <f ca="1">SUMIFS('Overview employees'!J:J,'Overview employees'!$B:$B,'Overview reports'!$B$24,'Overview employees'!$A:$A,'Overview reports'!$A28)</f>
        <v>0</v>
      </c>
      <c r="J28" s="137">
        <f ca="1">SUMIFS('Overview employees'!K:K,'Overview employees'!$B:$B,'Overview reports'!$B$24,'Overview employees'!$A:$A,'Overview reports'!$A28)</f>
        <v>0</v>
      </c>
      <c r="K28" s="137">
        <f ca="1">SUMIFS('Overview employees'!L:L,'Overview employees'!$B:$B,'Overview reports'!$B$24,'Overview employees'!$A:$A,'Overview reports'!$A28)</f>
        <v>0</v>
      </c>
      <c r="L28" s="137">
        <f ca="1">SUMIFS('Overview employees'!M:M,'Overview employees'!$B:$B,'Overview reports'!$B$24,'Overview employees'!$A:$A,'Overview reports'!$A28)</f>
        <v>0</v>
      </c>
      <c r="M28" s="137">
        <f ca="1">SUMIFS('Overview employees'!N:N,'Overview employees'!$B:$B,'Overview reports'!$B$24,'Overview employees'!$A:$A,'Overview reports'!$A28)</f>
        <v>0</v>
      </c>
      <c r="N28" s="137">
        <f ca="1">SUMIFS('Overview employees'!O:O,'Overview employees'!$B:$B,'Overview reports'!$B$24,'Overview employees'!$A:$A,'Overview reports'!$A28)</f>
        <v>0</v>
      </c>
      <c r="O28" s="137">
        <f ca="1">SUMIFS('Overview employees'!P:P,'Overview employees'!$B:$B,'Overview reports'!$B$24,'Overview employees'!$A:$A,'Overview reports'!$A28)</f>
        <v>0</v>
      </c>
      <c r="P28" s="137">
        <f ca="1">SUMIFS('Overview employees'!Q:Q,'Overview employees'!$B:$B,'Overview reports'!$B$24,'Overview employees'!$A:$A,'Overview reports'!$A28)</f>
        <v>0</v>
      </c>
      <c r="Q28" s="137">
        <f ca="1">SUMIFS('Overview employees'!R:R,'Overview employees'!$B:$B,'Overview reports'!$B$24,'Overview employees'!$A:$A,'Overview reports'!$A28)</f>
        <v>0</v>
      </c>
      <c r="R28" s="137">
        <f ca="1">SUMIFS('Overview employees'!S:S,'Overview employees'!$B:$B,'Overview reports'!$B$24,'Overview employees'!$A:$A,'Overview reports'!$A28)</f>
        <v>0</v>
      </c>
      <c r="S28" s="137">
        <f ca="1">SUMIFS('Overview employees'!T:T,'Overview employees'!$B:$B,'Overview reports'!$B$24,'Overview employees'!$A:$A,'Overview reports'!$A28)</f>
        <v>0</v>
      </c>
    </row>
    <row r="29" spans="1:19" s="108" customFormat="1" x14ac:dyDescent="0.25">
      <c r="A29" s="139" t="s">
        <v>56</v>
      </c>
      <c r="B29" s="469"/>
      <c r="C29" s="140">
        <f ca="1">SUM(C24:C28)</f>
        <v>0</v>
      </c>
      <c r="D29" s="141">
        <f t="shared" ca="1" si="2"/>
        <v>0</v>
      </c>
      <c r="E29" s="142">
        <f ca="1">SUM(E24:E28)</f>
        <v>0</v>
      </c>
      <c r="F29" s="142">
        <f t="shared" ref="F29:S29" ca="1" si="6">SUM(F24:F28)</f>
        <v>0</v>
      </c>
      <c r="G29" s="142">
        <f t="shared" ca="1" si="6"/>
        <v>0</v>
      </c>
      <c r="H29" s="142">
        <f t="shared" ca="1" si="6"/>
        <v>0</v>
      </c>
      <c r="I29" s="142">
        <f t="shared" ca="1" si="6"/>
        <v>0</v>
      </c>
      <c r="J29" s="142">
        <f t="shared" ca="1" si="6"/>
        <v>0</v>
      </c>
      <c r="K29" s="142">
        <f t="shared" ca="1" si="6"/>
        <v>0</v>
      </c>
      <c r="L29" s="142">
        <f t="shared" ca="1" si="6"/>
        <v>0</v>
      </c>
      <c r="M29" s="142">
        <f t="shared" ca="1" si="6"/>
        <v>0</v>
      </c>
      <c r="N29" s="142">
        <f t="shared" ca="1" si="6"/>
        <v>0</v>
      </c>
      <c r="O29" s="142">
        <f t="shared" ca="1" si="6"/>
        <v>0</v>
      </c>
      <c r="P29" s="142">
        <f t="shared" ca="1" si="6"/>
        <v>0</v>
      </c>
      <c r="Q29" s="142">
        <f t="shared" ca="1" si="6"/>
        <v>0</v>
      </c>
      <c r="R29" s="142">
        <f t="shared" ca="1" si="6"/>
        <v>0</v>
      </c>
      <c r="S29" s="142">
        <f t="shared" ca="1" si="6"/>
        <v>0</v>
      </c>
    </row>
    <row r="30" spans="1:19" x14ac:dyDescent="0.25">
      <c r="A30" s="130" t="s">
        <v>243</v>
      </c>
      <c r="B30" s="470" t="s">
        <v>30</v>
      </c>
      <c r="C30" s="143">
        <f ca="1">SUMIFS('Overview employees'!D:D,'Overview employees'!B:B,'Overview reports'!$B$30,'Overview employees'!A:A,'Overview reports'!$A30)</f>
        <v>0</v>
      </c>
      <c r="D30" s="144">
        <f t="shared" ca="1" si="2"/>
        <v>0</v>
      </c>
      <c r="E30" s="145">
        <f ca="1">SUMIFS('Overview employees'!F:F,'Overview employees'!$B:$B,'Overview reports'!$B$30,'Overview employees'!$A:$A,'Overview reports'!$A30)</f>
        <v>0</v>
      </c>
      <c r="F30" s="145">
        <f ca="1">SUMIFS('Overview employees'!G:G,'Overview employees'!$B:$B,'Overview reports'!$B$30,'Overview employees'!$A:$A,'Overview reports'!$A30)</f>
        <v>0</v>
      </c>
      <c r="G30" s="145">
        <f ca="1">SUMIFS('Overview employees'!H:H,'Overview employees'!$B:$B,'Overview reports'!$B$30,'Overview employees'!$A:$A,'Overview reports'!$A30)</f>
        <v>0</v>
      </c>
      <c r="H30" s="145">
        <f ca="1">SUMIFS('Overview employees'!I:I,'Overview employees'!$B:$B,'Overview reports'!$B$30,'Overview employees'!$A:$A,'Overview reports'!$A30)</f>
        <v>0</v>
      </c>
      <c r="I30" s="145">
        <f ca="1">SUMIFS('Overview employees'!J:J,'Overview employees'!$B:$B,'Overview reports'!$B$30,'Overview employees'!$A:$A,'Overview reports'!$A30)</f>
        <v>0</v>
      </c>
      <c r="J30" s="145">
        <f ca="1">SUMIFS('Overview employees'!K:K,'Overview employees'!$B:$B,'Overview reports'!$B$30,'Overview employees'!$A:$A,'Overview reports'!$A30)</f>
        <v>0</v>
      </c>
      <c r="K30" s="145">
        <f ca="1">SUMIFS('Overview employees'!L:L,'Overview employees'!$B:$B,'Overview reports'!$B$30,'Overview employees'!$A:$A,'Overview reports'!$A30)</f>
        <v>0</v>
      </c>
      <c r="L30" s="145">
        <f ca="1">SUMIFS('Overview employees'!M:M,'Overview employees'!$B:$B,'Overview reports'!$B$30,'Overview employees'!$A:$A,'Overview reports'!$A30)</f>
        <v>0</v>
      </c>
      <c r="M30" s="145">
        <f ca="1">SUMIFS('Overview employees'!N:N,'Overview employees'!$B:$B,'Overview reports'!$B$30,'Overview employees'!$A:$A,'Overview reports'!$A30)</f>
        <v>0</v>
      </c>
      <c r="N30" s="145">
        <f ca="1">SUMIFS('Overview employees'!O:O,'Overview employees'!$B:$B,'Overview reports'!$B$30,'Overview employees'!$A:$A,'Overview reports'!$A30)</f>
        <v>0</v>
      </c>
      <c r="O30" s="145">
        <f ca="1">SUMIFS('Overview employees'!P:P,'Overview employees'!$B:$B,'Overview reports'!$B$30,'Overview employees'!$A:$A,'Overview reports'!$A30)</f>
        <v>0</v>
      </c>
      <c r="P30" s="145">
        <f ca="1">SUMIFS('Overview employees'!Q:Q,'Overview employees'!$B:$B,'Overview reports'!$B$30,'Overview employees'!$A:$A,'Overview reports'!$A30)</f>
        <v>0</v>
      </c>
      <c r="Q30" s="145">
        <f ca="1">SUMIFS('Overview employees'!R:R,'Overview employees'!$B:$B,'Overview reports'!$B$30,'Overview employees'!$A:$A,'Overview reports'!$A30)</f>
        <v>0</v>
      </c>
      <c r="R30" s="145">
        <f ca="1">SUMIFS('Overview employees'!S:S,'Overview employees'!$B:$B,'Overview reports'!$B$30,'Overview employees'!$A:$A,'Overview reports'!$A30)</f>
        <v>0</v>
      </c>
      <c r="S30" s="145">
        <f ca="1">SUMIFS('Overview employees'!T:T,'Overview employees'!$B:$B,'Overview reports'!$B$30,'Overview employees'!$A:$A,'Overview reports'!$A30)</f>
        <v>0</v>
      </c>
    </row>
    <row r="31" spans="1:19" x14ac:dyDescent="0.25">
      <c r="A31" s="135" t="s">
        <v>244</v>
      </c>
      <c r="B31" s="471"/>
      <c r="C31" s="136">
        <f ca="1">SUMIFS('Overview employees'!D:D,'Overview employees'!B:B,'Overview reports'!$B$30,'Overview employees'!A:A,'Overview reports'!$A31)</f>
        <v>0</v>
      </c>
      <c r="D31" s="132">
        <f t="shared" ca="1" si="2"/>
        <v>0</v>
      </c>
      <c r="E31" s="137">
        <f ca="1">SUMIFS('Overview employees'!F:F,'Overview employees'!$B:$B,'Overview reports'!$B$30,'Overview employees'!$A:$A,'Overview reports'!$A31)</f>
        <v>0</v>
      </c>
      <c r="F31" s="137">
        <f ca="1">SUMIFS('Overview employees'!G:G,'Overview employees'!$B:$B,'Overview reports'!$B$30,'Overview employees'!$A:$A,'Overview reports'!$A31)</f>
        <v>0</v>
      </c>
      <c r="G31" s="137">
        <f ca="1">SUMIFS('Overview employees'!H:H,'Overview employees'!$B:$B,'Overview reports'!$B$30,'Overview employees'!$A:$A,'Overview reports'!$A31)</f>
        <v>0</v>
      </c>
      <c r="H31" s="137">
        <f ca="1">SUMIFS('Overview employees'!I:I,'Overview employees'!$B:$B,'Overview reports'!$B$30,'Overview employees'!$A:$A,'Overview reports'!$A31)</f>
        <v>0</v>
      </c>
      <c r="I31" s="137">
        <f ca="1">SUMIFS('Overview employees'!J:J,'Overview employees'!$B:$B,'Overview reports'!$B$30,'Overview employees'!$A:$A,'Overview reports'!$A31)</f>
        <v>0</v>
      </c>
      <c r="J31" s="137">
        <f ca="1">SUMIFS('Overview employees'!K:K,'Overview employees'!$B:$B,'Overview reports'!$B$30,'Overview employees'!$A:$A,'Overview reports'!$A31)</f>
        <v>0</v>
      </c>
      <c r="K31" s="137">
        <f ca="1">SUMIFS('Overview employees'!L:L,'Overview employees'!$B:$B,'Overview reports'!$B$30,'Overview employees'!$A:$A,'Overview reports'!$A31)</f>
        <v>0</v>
      </c>
      <c r="L31" s="137">
        <f ca="1">SUMIFS('Overview employees'!M:M,'Overview employees'!$B:$B,'Overview reports'!$B$30,'Overview employees'!$A:$A,'Overview reports'!$A31)</f>
        <v>0</v>
      </c>
      <c r="M31" s="137">
        <f ca="1">SUMIFS('Overview employees'!N:N,'Overview employees'!$B:$B,'Overview reports'!$B$30,'Overview employees'!$A:$A,'Overview reports'!$A31)</f>
        <v>0</v>
      </c>
      <c r="N31" s="137">
        <f ca="1">SUMIFS('Overview employees'!O:O,'Overview employees'!$B:$B,'Overview reports'!$B$30,'Overview employees'!$A:$A,'Overview reports'!$A31)</f>
        <v>0</v>
      </c>
      <c r="O31" s="137">
        <f ca="1">SUMIFS('Overview employees'!P:P,'Overview employees'!$B:$B,'Overview reports'!$B$30,'Overview employees'!$A:$A,'Overview reports'!$A31)</f>
        <v>0</v>
      </c>
      <c r="P31" s="137">
        <f ca="1">SUMIFS('Overview employees'!Q:Q,'Overview employees'!$B:$B,'Overview reports'!$B$30,'Overview employees'!$A:$A,'Overview reports'!$A31)</f>
        <v>0</v>
      </c>
      <c r="Q31" s="137">
        <f ca="1">SUMIFS('Overview employees'!R:R,'Overview employees'!$B:$B,'Overview reports'!$B$30,'Overview employees'!$A:$A,'Overview reports'!$A31)</f>
        <v>0</v>
      </c>
      <c r="R31" s="137">
        <f ca="1">SUMIFS('Overview employees'!S:S,'Overview employees'!$B:$B,'Overview reports'!$B$30,'Overview employees'!$A:$A,'Overview reports'!$A31)</f>
        <v>0</v>
      </c>
      <c r="S31" s="137">
        <f ca="1">SUMIFS('Overview employees'!T:T,'Overview employees'!$B:$B,'Overview reports'!$B$30,'Overview employees'!$A:$A,'Overview reports'!$A31)</f>
        <v>0</v>
      </c>
    </row>
    <row r="32" spans="1:19" x14ac:dyDescent="0.25">
      <c r="A32" s="130" t="s">
        <v>245</v>
      </c>
      <c r="B32" s="471"/>
      <c r="C32" s="136">
        <f ca="1">SUMIFS('Overview employees'!D:D,'Overview employees'!B:B,'Overview reports'!$B$30,'Overview employees'!A:A,'Overview reports'!$A32)</f>
        <v>0</v>
      </c>
      <c r="D32" s="132">
        <f t="shared" ca="1" si="2"/>
        <v>0</v>
      </c>
      <c r="E32" s="137">
        <f ca="1">SUMIFS('Overview employees'!F:F,'Overview employees'!$B:$B,'Overview reports'!$B$30,'Overview employees'!$A:$A,'Overview reports'!$A32)</f>
        <v>0</v>
      </c>
      <c r="F32" s="137">
        <f ca="1">SUMIFS('Overview employees'!G:G,'Overview employees'!$B:$B,'Overview reports'!$B$30,'Overview employees'!$A:$A,'Overview reports'!$A32)</f>
        <v>0</v>
      </c>
      <c r="G32" s="137">
        <f ca="1">SUMIFS('Overview employees'!H:H,'Overview employees'!$B:$B,'Overview reports'!$B$30,'Overview employees'!$A:$A,'Overview reports'!$A32)</f>
        <v>0</v>
      </c>
      <c r="H32" s="137">
        <f ca="1">SUMIFS('Overview employees'!I:I,'Overview employees'!$B:$B,'Overview reports'!$B$30,'Overview employees'!$A:$A,'Overview reports'!$A32)</f>
        <v>0</v>
      </c>
      <c r="I32" s="137">
        <f ca="1">SUMIFS('Overview employees'!J:J,'Overview employees'!$B:$B,'Overview reports'!$B$30,'Overview employees'!$A:$A,'Overview reports'!$A32)</f>
        <v>0</v>
      </c>
      <c r="J32" s="137">
        <f ca="1">SUMIFS('Overview employees'!K:K,'Overview employees'!$B:$B,'Overview reports'!$B$30,'Overview employees'!$A:$A,'Overview reports'!$A32)</f>
        <v>0</v>
      </c>
      <c r="K32" s="137">
        <f ca="1">SUMIFS('Overview employees'!L:L,'Overview employees'!$B:$B,'Overview reports'!$B$30,'Overview employees'!$A:$A,'Overview reports'!$A32)</f>
        <v>0</v>
      </c>
      <c r="L32" s="137">
        <f ca="1">SUMIFS('Overview employees'!M:M,'Overview employees'!$B:$B,'Overview reports'!$B$30,'Overview employees'!$A:$A,'Overview reports'!$A32)</f>
        <v>0</v>
      </c>
      <c r="M32" s="137">
        <f ca="1">SUMIFS('Overview employees'!N:N,'Overview employees'!$B:$B,'Overview reports'!$B$30,'Overview employees'!$A:$A,'Overview reports'!$A32)</f>
        <v>0</v>
      </c>
      <c r="N32" s="137">
        <f ca="1">SUMIFS('Overview employees'!O:O,'Overview employees'!$B:$B,'Overview reports'!$B$30,'Overview employees'!$A:$A,'Overview reports'!$A32)</f>
        <v>0</v>
      </c>
      <c r="O32" s="137">
        <f ca="1">SUMIFS('Overview employees'!P:P,'Overview employees'!$B:$B,'Overview reports'!$B$30,'Overview employees'!$A:$A,'Overview reports'!$A32)</f>
        <v>0</v>
      </c>
      <c r="P32" s="137">
        <f ca="1">SUMIFS('Overview employees'!Q:Q,'Overview employees'!$B:$B,'Overview reports'!$B$30,'Overview employees'!$A:$A,'Overview reports'!$A32)</f>
        <v>0</v>
      </c>
      <c r="Q32" s="137">
        <f ca="1">SUMIFS('Overview employees'!R:R,'Overview employees'!$B:$B,'Overview reports'!$B$30,'Overview employees'!$A:$A,'Overview reports'!$A32)</f>
        <v>0</v>
      </c>
      <c r="R32" s="137">
        <f ca="1">SUMIFS('Overview employees'!S:S,'Overview employees'!$B:$B,'Overview reports'!$B$30,'Overview employees'!$A:$A,'Overview reports'!$A32)</f>
        <v>0</v>
      </c>
      <c r="S32" s="137">
        <f ca="1">SUMIFS('Overview employees'!T:T,'Overview employees'!$B:$B,'Overview reports'!$B$30,'Overview employees'!$A:$A,'Overview reports'!$A32)</f>
        <v>0</v>
      </c>
    </row>
    <row r="33" spans="1:19" x14ac:dyDescent="0.25">
      <c r="A33" s="130" t="s">
        <v>246</v>
      </c>
      <c r="B33" s="471"/>
      <c r="C33" s="136">
        <f ca="1">SUMIFS('Overview employees'!D:D,'Overview employees'!B:B,'Overview reports'!$B$30,'Overview employees'!A:A,'Overview reports'!$A33)</f>
        <v>0</v>
      </c>
      <c r="D33" s="132">
        <f t="shared" ca="1" si="2"/>
        <v>0</v>
      </c>
      <c r="E33" s="137">
        <f ca="1">SUMIFS('Overview employees'!F:F,'Overview employees'!$B:$B,'Overview reports'!$B$30,'Overview employees'!$A:$A,'Overview reports'!$A33)</f>
        <v>0</v>
      </c>
      <c r="F33" s="137">
        <f ca="1">SUMIFS('Overview employees'!G:G,'Overview employees'!$B:$B,'Overview reports'!$B$30,'Overview employees'!$A:$A,'Overview reports'!$A33)</f>
        <v>0</v>
      </c>
      <c r="G33" s="137">
        <f ca="1">SUMIFS('Overview employees'!H:H,'Overview employees'!$B:$B,'Overview reports'!$B$30,'Overview employees'!$A:$A,'Overview reports'!$A33)</f>
        <v>0</v>
      </c>
      <c r="H33" s="137">
        <f ca="1">SUMIFS('Overview employees'!I:I,'Overview employees'!$B:$B,'Overview reports'!$B$30,'Overview employees'!$A:$A,'Overview reports'!$A33)</f>
        <v>0</v>
      </c>
      <c r="I33" s="137">
        <f ca="1">SUMIFS('Overview employees'!J:J,'Overview employees'!$B:$B,'Overview reports'!$B$30,'Overview employees'!$A:$A,'Overview reports'!$A33)</f>
        <v>0</v>
      </c>
      <c r="J33" s="137">
        <f ca="1">SUMIFS('Overview employees'!K:K,'Overview employees'!$B:$B,'Overview reports'!$B$30,'Overview employees'!$A:$A,'Overview reports'!$A33)</f>
        <v>0</v>
      </c>
      <c r="K33" s="137">
        <f ca="1">SUMIFS('Overview employees'!L:L,'Overview employees'!$B:$B,'Overview reports'!$B$30,'Overview employees'!$A:$A,'Overview reports'!$A33)</f>
        <v>0</v>
      </c>
      <c r="L33" s="137">
        <f ca="1">SUMIFS('Overview employees'!M:M,'Overview employees'!$B:$B,'Overview reports'!$B$30,'Overview employees'!$A:$A,'Overview reports'!$A33)</f>
        <v>0</v>
      </c>
      <c r="M33" s="137">
        <f ca="1">SUMIFS('Overview employees'!N:N,'Overview employees'!$B:$B,'Overview reports'!$B$30,'Overview employees'!$A:$A,'Overview reports'!$A33)</f>
        <v>0</v>
      </c>
      <c r="N33" s="137">
        <f ca="1">SUMIFS('Overview employees'!O:O,'Overview employees'!$B:$B,'Overview reports'!$B$30,'Overview employees'!$A:$A,'Overview reports'!$A33)</f>
        <v>0</v>
      </c>
      <c r="O33" s="137">
        <f ca="1">SUMIFS('Overview employees'!P:P,'Overview employees'!$B:$B,'Overview reports'!$B$30,'Overview employees'!$A:$A,'Overview reports'!$A33)</f>
        <v>0</v>
      </c>
      <c r="P33" s="137">
        <f ca="1">SUMIFS('Overview employees'!Q:Q,'Overview employees'!$B:$B,'Overview reports'!$B$30,'Overview employees'!$A:$A,'Overview reports'!$A33)</f>
        <v>0</v>
      </c>
      <c r="Q33" s="137">
        <f ca="1">SUMIFS('Overview employees'!R:R,'Overview employees'!$B:$B,'Overview reports'!$B$30,'Overview employees'!$A:$A,'Overview reports'!$A33)</f>
        <v>0</v>
      </c>
      <c r="R33" s="137">
        <f ca="1">SUMIFS('Overview employees'!S:S,'Overview employees'!$B:$B,'Overview reports'!$B$30,'Overview employees'!$A:$A,'Overview reports'!$A33)</f>
        <v>0</v>
      </c>
      <c r="S33" s="137">
        <f ca="1">SUMIFS('Overview employees'!T:T,'Overview employees'!$B:$B,'Overview reports'!$B$30,'Overview employees'!$A:$A,'Overview reports'!$A33)</f>
        <v>0</v>
      </c>
    </row>
    <row r="34" spans="1:19" x14ac:dyDescent="0.25">
      <c r="A34" s="138" t="s">
        <v>247</v>
      </c>
      <c r="B34" s="471"/>
      <c r="C34" s="136">
        <f ca="1">SUMIFS('Overview employees'!D:D,'Overview employees'!B:B,'Overview reports'!$B$30,'Overview employees'!A:A,'Overview reports'!$A34)</f>
        <v>0</v>
      </c>
      <c r="D34" s="132">
        <f t="shared" ca="1" si="2"/>
        <v>0</v>
      </c>
      <c r="E34" s="137">
        <f ca="1">SUMIFS('Overview employees'!F:F,'Overview employees'!$B:$B,'Overview reports'!$B$30,'Overview employees'!$A:$A,'Overview reports'!$A34)</f>
        <v>0</v>
      </c>
      <c r="F34" s="137">
        <f ca="1">SUMIFS('Overview employees'!G:G,'Overview employees'!$B:$B,'Overview reports'!$B$30,'Overview employees'!$A:$A,'Overview reports'!$A34)</f>
        <v>0</v>
      </c>
      <c r="G34" s="137">
        <f ca="1">SUMIFS('Overview employees'!H:H,'Overview employees'!$B:$B,'Overview reports'!$B$30,'Overview employees'!$A:$A,'Overview reports'!$A34)</f>
        <v>0</v>
      </c>
      <c r="H34" s="137">
        <f ca="1">SUMIFS('Overview employees'!I:I,'Overview employees'!$B:$B,'Overview reports'!$B$30,'Overview employees'!$A:$A,'Overview reports'!$A34)</f>
        <v>0</v>
      </c>
      <c r="I34" s="137">
        <f ca="1">SUMIFS('Overview employees'!J:J,'Overview employees'!$B:$B,'Overview reports'!$B$30,'Overview employees'!$A:$A,'Overview reports'!$A34)</f>
        <v>0</v>
      </c>
      <c r="J34" s="137">
        <f ca="1">SUMIFS('Overview employees'!K:K,'Overview employees'!$B:$B,'Overview reports'!$B$30,'Overview employees'!$A:$A,'Overview reports'!$A34)</f>
        <v>0</v>
      </c>
      <c r="K34" s="137">
        <f ca="1">SUMIFS('Overview employees'!L:L,'Overview employees'!$B:$B,'Overview reports'!$B$30,'Overview employees'!$A:$A,'Overview reports'!$A34)</f>
        <v>0</v>
      </c>
      <c r="L34" s="137">
        <f ca="1">SUMIFS('Overview employees'!M:M,'Overview employees'!$B:$B,'Overview reports'!$B$30,'Overview employees'!$A:$A,'Overview reports'!$A34)</f>
        <v>0</v>
      </c>
      <c r="M34" s="137">
        <f ca="1">SUMIFS('Overview employees'!N:N,'Overview employees'!$B:$B,'Overview reports'!$B$30,'Overview employees'!$A:$A,'Overview reports'!$A34)</f>
        <v>0</v>
      </c>
      <c r="N34" s="137">
        <f ca="1">SUMIFS('Overview employees'!O:O,'Overview employees'!$B:$B,'Overview reports'!$B$30,'Overview employees'!$A:$A,'Overview reports'!$A34)</f>
        <v>0</v>
      </c>
      <c r="O34" s="137">
        <f ca="1">SUMIFS('Overview employees'!P:P,'Overview employees'!$B:$B,'Overview reports'!$B$30,'Overview employees'!$A:$A,'Overview reports'!$A34)</f>
        <v>0</v>
      </c>
      <c r="P34" s="137">
        <f ca="1">SUMIFS('Overview employees'!Q:Q,'Overview employees'!$B:$B,'Overview reports'!$B$30,'Overview employees'!$A:$A,'Overview reports'!$A34)</f>
        <v>0</v>
      </c>
      <c r="Q34" s="137">
        <f ca="1">SUMIFS('Overview employees'!R:R,'Overview employees'!$B:$B,'Overview reports'!$B$30,'Overview employees'!$A:$A,'Overview reports'!$A34)</f>
        <v>0</v>
      </c>
      <c r="R34" s="137">
        <f ca="1">SUMIFS('Overview employees'!S:S,'Overview employees'!$B:$B,'Overview reports'!$B$30,'Overview employees'!$A:$A,'Overview reports'!$A34)</f>
        <v>0</v>
      </c>
      <c r="S34" s="137">
        <f ca="1">SUMIFS('Overview employees'!T:T,'Overview employees'!$B:$B,'Overview reports'!$B$30,'Overview employees'!$A:$A,'Overview reports'!$A34)</f>
        <v>0</v>
      </c>
    </row>
    <row r="35" spans="1:19" s="108" customFormat="1" x14ac:dyDescent="0.25">
      <c r="A35" s="139" t="s">
        <v>56</v>
      </c>
      <c r="B35" s="472"/>
      <c r="C35" s="140">
        <f ca="1">SUM(C30:C34)</f>
        <v>0</v>
      </c>
      <c r="D35" s="141">
        <f t="shared" ca="1" si="2"/>
        <v>0</v>
      </c>
      <c r="E35" s="142">
        <f ca="1">SUM(E30:E34)</f>
        <v>0</v>
      </c>
      <c r="F35" s="142">
        <f t="shared" ref="F35:S35" ca="1" si="7">SUM(F30:F34)</f>
        <v>0</v>
      </c>
      <c r="G35" s="142">
        <f t="shared" ca="1" si="7"/>
        <v>0</v>
      </c>
      <c r="H35" s="142">
        <f t="shared" ca="1" si="7"/>
        <v>0</v>
      </c>
      <c r="I35" s="142">
        <f t="shared" ca="1" si="7"/>
        <v>0</v>
      </c>
      <c r="J35" s="142">
        <f t="shared" ca="1" si="7"/>
        <v>0</v>
      </c>
      <c r="K35" s="142">
        <f t="shared" ca="1" si="7"/>
        <v>0</v>
      </c>
      <c r="L35" s="142">
        <f t="shared" ca="1" si="7"/>
        <v>0</v>
      </c>
      <c r="M35" s="142">
        <f t="shared" ca="1" si="7"/>
        <v>0</v>
      </c>
      <c r="N35" s="142">
        <f t="shared" ca="1" si="7"/>
        <v>0</v>
      </c>
      <c r="O35" s="142">
        <f t="shared" ca="1" si="7"/>
        <v>0</v>
      </c>
      <c r="P35" s="142">
        <f t="shared" ca="1" si="7"/>
        <v>0</v>
      </c>
      <c r="Q35" s="142">
        <f t="shared" ca="1" si="7"/>
        <v>0</v>
      </c>
      <c r="R35" s="142">
        <f t="shared" ca="1" si="7"/>
        <v>0</v>
      </c>
      <c r="S35" s="142">
        <f t="shared" ca="1" si="7"/>
        <v>0</v>
      </c>
    </row>
    <row r="36" spans="1:19" x14ac:dyDescent="0.25">
      <c r="A36" s="130" t="s">
        <v>243</v>
      </c>
      <c r="B36" s="470" t="s">
        <v>167</v>
      </c>
      <c r="C36" s="143">
        <f ca="1">SUMIFS('Overview employees'!D:D,'Overview employees'!B:B,'Overview reports'!$B$36,'Overview employees'!A:A,'Overview reports'!$A36)</f>
        <v>0</v>
      </c>
      <c r="D36" s="144">
        <f t="shared" ca="1" si="2"/>
        <v>0</v>
      </c>
      <c r="E36" s="145">
        <f ca="1">SUMIFS('Overview employees'!F:F,'Overview employees'!$B:$B,'Overview reports'!$B$36,'Overview employees'!$A:$A,'Overview reports'!$A36)</f>
        <v>0</v>
      </c>
      <c r="F36" s="145">
        <f ca="1">SUMIFS('Overview employees'!G:G,'Overview employees'!$B:$B,'Overview reports'!$B$36,'Overview employees'!$A:$A,'Overview reports'!$A36)</f>
        <v>0</v>
      </c>
      <c r="G36" s="145">
        <f ca="1">SUMIFS('Overview employees'!H:H,'Overview employees'!$B:$B,'Overview reports'!$B$36,'Overview employees'!$A:$A,'Overview reports'!$A36)</f>
        <v>0</v>
      </c>
      <c r="H36" s="145">
        <f ca="1">SUMIFS('Overview employees'!I:I,'Overview employees'!$B:$B,'Overview reports'!$B$36,'Overview employees'!$A:$A,'Overview reports'!$A36)</f>
        <v>0</v>
      </c>
      <c r="I36" s="145">
        <f ca="1">SUMIFS('Overview employees'!J:J,'Overview employees'!$B:$B,'Overview reports'!$B$36,'Overview employees'!$A:$A,'Overview reports'!$A36)</f>
        <v>0</v>
      </c>
      <c r="J36" s="145">
        <f ca="1">SUMIFS('Overview employees'!K:K,'Overview employees'!$B:$B,'Overview reports'!$B$36,'Overview employees'!$A:$A,'Overview reports'!$A36)</f>
        <v>0</v>
      </c>
      <c r="K36" s="145">
        <f ca="1">SUMIFS('Overview employees'!L:L,'Overview employees'!$B:$B,'Overview reports'!$B$36,'Overview employees'!$A:$A,'Overview reports'!$A36)</f>
        <v>0</v>
      </c>
      <c r="L36" s="145">
        <f ca="1">SUMIFS('Overview employees'!M:M,'Overview employees'!$B:$B,'Overview reports'!$B$36,'Overview employees'!$A:$A,'Overview reports'!$A36)</f>
        <v>0</v>
      </c>
      <c r="M36" s="145">
        <f ca="1">SUMIFS('Overview employees'!N:N,'Overview employees'!$B:$B,'Overview reports'!$B$36,'Overview employees'!$A:$A,'Overview reports'!$A36)</f>
        <v>0</v>
      </c>
      <c r="N36" s="145">
        <f ca="1">SUMIFS('Overview employees'!O:O,'Overview employees'!$B:$B,'Overview reports'!$B$36,'Overview employees'!$A:$A,'Overview reports'!$A36)</f>
        <v>0</v>
      </c>
      <c r="O36" s="145">
        <f ca="1">SUMIFS('Overview employees'!P:P,'Overview employees'!$B:$B,'Overview reports'!$B$36,'Overview employees'!$A:$A,'Overview reports'!$A36)</f>
        <v>0</v>
      </c>
      <c r="P36" s="145">
        <f ca="1">SUMIFS('Overview employees'!Q:Q,'Overview employees'!$B:$B,'Overview reports'!$B$36,'Overview employees'!$A:$A,'Overview reports'!$A36)</f>
        <v>0</v>
      </c>
      <c r="Q36" s="145">
        <f ca="1">SUMIFS('Overview employees'!R:R,'Overview employees'!$B:$B,'Overview reports'!$B$36,'Overview employees'!$A:$A,'Overview reports'!$A36)</f>
        <v>0</v>
      </c>
      <c r="R36" s="145">
        <f ca="1">SUMIFS('Overview employees'!S:S,'Overview employees'!$B:$B,'Overview reports'!$B$36,'Overview employees'!$A:$A,'Overview reports'!$A36)</f>
        <v>0</v>
      </c>
      <c r="S36" s="145">
        <f ca="1">SUMIFS('Overview employees'!T:T,'Overview employees'!$B:$B,'Overview reports'!$B$36,'Overview employees'!$A:$A,'Overview reports'!$A36)</f>
        <v>0</v>
      </c>
    </row>
    <row r="37" spans="1:19" x14ac:dyDescent="0.25">
      <c r="A37" s="135" t="s">
        <v>244</v>
      </c>
      <c r="B37" s="471"/>
      <c r="C37" s="136">
        <f ca="1">SUMIFS('Overview employees'!D:D,'Overview employees'!B:B,'Overview reports'!$B$36,'Overview employees'!A:A,'Overview reports'!$A37)</f>
        <v>0</v>
      </c>
      <c r="D37" s="132">
        <f t="shared" ca="1" si="2"/>
        <v>0</v>
      </c>
      <c r="E37" s="137">
        <f ca="1">SUMIFS('Overview employees'!F:F,'Overview employees'!$B:$B,'Overview reports'!$B$36,'Overview employees'!$A:$A,'Overview reports'!$A37)</f>
        <v>0</v>
      </c>
      <c r="F37" s="137">
        <f ca="1">SUMIFS('Overview employees'!G:G,'Overview employees'!$B:$B,'Overview reports'!$B$36,'Overview employees'!$A:$A,'Overview reports'!$A37)</f>
        <v>0</v>
      </c>
      <c r="G37" s="137">
        <f ca="1">SUMIFS('Overview employees'!H:H,'Overview employees'!$B:$B,'Overview reports'!$B$36,'Overview employees'!$A:$A,'Overview reports'!$A37)</f>
        <v>0</v>
      </c>
      <c r="H37" s="137">
        <f ca="1">SUMIFS('Overview employees'!I:I,'Overview employees'!$B:$B,'Overview reports'!$B$36,'Overview employees'!$A:$A,'Overview reports'!$A37)</f>
        <v>0</v>
      </c>
      <c r="I37" s="137">
        <f ca="1">SUMIFS('Overview employees'!J:J,'Overview employees'!$B:$B,'Overview reports'!$B$36,'Overview employees'!$A:$A,'Overview reports'!$A37)</f>
        <v>0</v>
      </c>
      <c r="J37" s="137">
        <f ca="1">SUMIFS('Overview employees'!K:K,'Overview employees'!$B:$B,'Overview reports'!$B$36,'Overview employees'!$A:$A,'Overview reports'!$A37)</f>
        <v>0</v>
      </c>
      <c r="K37" s="137">
        <f ca="1">SUMIFS('Overview employees'!L:L,'Overview employees'!$B:$B,'Overview reports'!$B$36,'Overview employees'!$A:$A,'Overview reports'!$A37)</f>
        <v>0</v>
      </c>
      <c r="L37" s="137">
        <f ca="1">SUMIFS('Overview employees'!M:M,'Overview employees'!$B:$B,'Overview reports'!$B$36,'Overview employees'!$A:$A,'Overview reports'!$A37)</f>
        <v>0</v>
      </c>
      <c r="M37" s="137">
        <f ca="1">SUMIFS('Overview employees'!N:N,'Overview employees'!$B:$B,'Overview reports'!$B$36,'Overview employees'!$A:$A,'Overview reports'!$A37)</f>
        <v>0</v>
      </c>
      <c r="N37" s="137">
        <f ca="1">SUMIFS('Overview employees'!O:O,'Overview employees'!$B:$B,'Overview reports'!$B$36,'Overview employees'!$A:$A,'Overview reports'!$A37)</f>
        <v>0</v>
      </c>
      <c r="O37" s="137">
        <f ca="1">SUMIFS('Overview employees'!P:P,'Overview employees'!$B:$B,'Overview reports'!$B$36,'Overview employees'!$A:$A,'Overview reports'!$A37)</f>
        <v>0</v>
      </c>
      <c r="P37" s="137">
        <f ca="1">SUMIFS('Overview employees'!Q:Q,'Overview employees'!$B:$B,'Overview reports'!$B$36,'Overview employees'!$A:$A,'Overview reports'!$A37)</f>
        <v>0</v>
      </c>
      <c r="Q37" s="137">
        <f ca="1">SUMIFS('Overview employees'!R:R,'Overview employees'!$B:$B,'Overview reports'!$B$36,'Overview employees'!$A:$A,'Overview reports'!$A37)</f>
        <v>0</v>
      </c>
      <c r="R37" s="137">
        <f ca="1">SUMIFS('Overview employees'!S:S,'Overview employees'!$B:$B,'Overview reports'!$B$36,'Overview employees'!$A:$A,'Overview reports'!$A37)</f>
        <v>0</v>
      </c>
      <c r="S37" s="137">
        <f ca="1">SUMIFS('Overview employees'!T:T,'Overview employees'!$B:$B,'Overview reports'!$B$36,'Overview employees'!$A:$A,'Overview reports'!$A37)</f>
        <v>0</v>
      </c>
    </row>
    <row r="38" spans="1:19" x14ac:dyDescent="0.25">
      <c r="A38" s="130" t="s">
        <v>245</v>
      </c>
      <c r="B38" s="471"/>
      <c r="C38" s="136">
        <f ca="1">SUMIFS('Overview employees'!D:D,'Overview employees'!B:B,'Overview reports'!$B$36,'Overview employees'!A:A,'Overview reports'!$A38)</f>
        <v>0</v>
      </c>
      <c r="D38" s="132">
        <f t="shared" ref="D38:D59" ca="1" si="8">SUM(E38:S38)</f>
        <v>0</v>
      </c>
      <c r="E38" s="137">
        <f ca="1">SUMIFS('Overview employees'!F:F,'Overview employees'!$B:$B,'Overview reports'!$B$36,'Overview employees'!$A:$A,'Overview reports'!$A38)</f>
        <v>0</v>
      </c>
      <c r="F38" s="137">
        <f ca="1">SUMIFS('Overview employees'!G:G,'Overview employees'!$B:$B,'Overview reports'!$B$36,'Overview employees'!$A:$A,'Overview reports'!$A38)</f>
        <v>0</v>
      </c>
      <c r="G38" s="137">
        <f ca="1">SUMIFS('Overview employees'!H:H,'Overview employees'!$B:$B,'Overview reports'!$B$36,'Overview employees'!$A:$A,'Overview reports'!$A38)</f>
        <v>0</v>
      </c>
      <c r="H38" s="137">
        <f ca="1">SUMIFS('Overview employees'!I:I,'Overview employees'!$B:$B,'Overview reports'!$B$36,'Overview employees'!$A:$A,'Overview reports'!$A38)</f>
        <v>0</v>
      </c>
      <c r="I38" s="137">
        <f ca="1">SUMIFS('Overview employees'!J:J,'Overview employees'!$B:$B,'Overview reports'!$B$36,'Overview employees'!$A:$A,'Overview reports'!$A38)</f>
        <v>0</v>
      </c>
      <c r="J38" s="137">
        <f ca="1">SUMIFS('Overview employees'!K:K,'Overview employees'!$B:$B,'Overview reports'!$B$36,'Overview employees'!$A:$A,'Overview reports'!$A38)</f>
        <v>0</v>
      </c>
      <c r="K38" s="146">
        <f ca="1">SUMIFS('Overview employees'!L:L,'Overview employees'!$B:$B,'Overview reports'!$B$36,'Overview employees'!$A:$A,'Overview reports'!$A38)</f>
        <v>0</v>
      </c>
      <c r="L38" s="137">
        <f ca="1">SUMIFS('Overview employees'!M:M,'Overview employees'!$B:$B,'Overview reports'!$B$36,'Overview employees'!$A:$A,'Overview reports'!$A38)</f>
        <v>0</v>
      </c>
      <c r="M38" s="137">
        <f ca="1">SUMIFS('Overview employees'!N:N,'Overview employees'!$B:$B,'Overview reports'!$B$36,'Overview employees'!$A:$A,'Overview reports'!$A38)</f>
        <v>0</v>
      </c>
      <c r="N38" s="137">
        <f ca="1">SUMIFS('Overview employees'!O:O,'Overview employees'!$B:$B,'Overview reports'!$B$36,'Overview employees'!$A:$A,'Overview reports'!$A38)</f>
        <v>0</v>
      </c>
      <c r="O38" s="137">
        <f ca="1">SUMIFS('Overview employees'!P:P,'Overview employees'!$B:$B,'Overview reports'!$B$36,'Overview employees'!$A:$A,'Overview reports'!$A38)</f>
        <v>0</v>
      </c>
      <c r="P38" s="137">
        <f ca="1">SUMIFS('Overview employees'!Q:Q,'Overview employees'!$B:$B,'Overview reports'!$B$36,'Overview employees'!$A:$A,'Overview reports'!$A38)</f>
        <v>0</v>
      </c>
      <c r="Q38" s="137">
        <f ca="1">SUMIFS('Overview employees'!R:R,'Overview employees'!$B:$B,'Overview reports'!$B$36,'Overview employees'!$A:$A,'Overview reports'!$A38)</f>
        <v>0</v>
      </c>
      <c r="R38" s="137">
        <f ca="1">SUMIFS('Overview employees'!S:S,'Overview employees'!$B:$B,'Overview reports'!$B$36,'Overview employees'!$A:$A,'Overview reports'!$A38)</f>
        <v>0</v>
      </c>
      <c r="S38" s="137">
        <f ca="1">SUMIFS('Overview employees'!T:T,'Overview employees'!$B:$B,'Overview reports'!$B$36,'Overview employees'!$A:$A,'Overview reports'!$A38)</f>
        <v>0</v>
      </c>
    </row>
    <row r="39" spans="1:19" x14ac:dyDescent="0.25">
      <c r="A39" s="130" t="s">
        <v>246</v>
      </c>
      <c r="B39" s="471"/>
      <c r="C39" s="136">
        <f ca="1">SUMIFS('Overview employees'!D:D,'Overview employees'!B:B,'Overview reports'!$B$36,'Overview employees'!A:A,'Overview reports'!$A39)</f>
        <v>0</v>
      </c>
      <c r="D39" s="132">
        <f t="shared" ca="1" si="8"/>
        <v>0</v>
      </c>
      <c r="E39" s="137">
        <f ca="1">SUMIFS('Overview employees'!F:F,'Overview employees'!$B:$B,'Overview reports'!$B$36,'Overview employees'!$A:$A,'Overview reports'!$A39)</f>
        <v>0</v>
      </c>
      <c r="F39" s="137">
        <f ca="1">SUMIFS('Overview employees'!G:G,'Overview employees'!$B:$B,'Overview reports'!$B$36,'Overview employees'!$A:$A,'Overview reports'!$A39)</f>
        <v>0</v>
      </c>
      <c r="G39" s="137">
        <f ca="1">SUMIFS('Overview employees'!H:H,'Overview employees'!$B:$B,'Overview reports'!$B$36,'Overview employees'!$A:$A,'Overview reports'!$A39)</f>
        <v>0</v>
      </c>
      <c r="H39" s="137">
        <f ca="1">SUMIFS('Overview employees'!I:I,'Overview employees'!$B:$B,'Overview reports'!$B$36,'Overview employees'!$A:$A,'Overview reports'!$A39)</f>
        <v>0</v>
      </c>
      <c r="I39" s="137">
        <f ca="1">SUMIFS('Overview employees'!J:J,'Overview employees'!$B:$B,'Overview reports'!$B$36,'Overview employees'!$A:$A,'Overview reports'!$A39)</f>
        <v>0</v>
      </c>
      <c r="J39" s="137">
        <f ca="1">SUMIFS('Overview employees'!K:K,'Overview employees'!$B:$B,'Overview reports'!$B$36,'Overview employees'!$A:$A,'Overview reports'!$A39)</f>
        <v>0</v>
      </c>
      <c r="K39" s="137">
        <f ca="1">SUMIFS('Overview employees'!L:L,'Overview employees'!$B:$B,'Overview reports'!$B$36,'Overview employees'!$A:$A,'Overview reports'!$A39)</f>
        <v>0</v>
      </c>
      <c r="L39" s="137">
        <f ca="1">SUMIFS('Overview employees'!M:M,'Overview employees'!$B:$B,'Overview reports'!$B$36,'Overview employees'!$A:$A,'Overview reports'!$A39)</f>
        <v>0</v>
      </c>
      <c r="M39" s="137">
        <f ca="1">SUMIFS('Overview employees'!N:N,'Overview employees'!$B:$B,'Overview reports'!$B$36,'Overview employees'!$A:$A,'Overview reports'!$A39)</f>
        <v>0</v>
      </c>
      <c r="N39" s="137">
        <f ca="1">SUMIFS('Overview employees'!O:O,'Overview employees'!$B:$B,'Overview reports'!$B$36,'Overview employees'!$A:$A,'Overview reports'!$A39)</f>
        <v>0</v>
      </c>
      <c r="O39" s="137">
        <f ca="1">SUMIFS('Overview employees'!P:P,'Overview employees'!$B:$B,'Overview reports'!$B$36,'Overview employees'!$A:$A,'Overview reports'!$A39)</f>
        <v>0</v>
      </c>
      <c r="P39" s="137">
        <f ca="1">SUMIFS('Overview employees'!Q:Q,'Overview employees'!$B:$B,'Overview reports'!$B$36,'Overview employees'!$A:$A,'Overview reports'!$A39)</f>
        <v>0</v>
      </c>
      <c r="Q39" s="137">
        <f ca="1">SUMIFS('Overview employees'!R:R,'Overview employees'!$B:$B,'Overview reports'!$B$36,'Overview employees'!$A:$A,'Overview reports'!$A39)</f>
        <v>0</v>
      </c>
      <c r="R39" s="137">
        <f ca="1">SUMIFS('Overview employees'!S:S,'Overview employees'!$B:$B,'Overview reports'!$B$36,'Overview employees'!$A:$A,'Overview reports'!$A39)</f>
        <v>0</v>
      </c>
      <c r="S39" s="137">
        <f ca="1">SUMIFS('Overview employees'!T:T,'Overview employees'!$B:$B,'Overview reports'!$B$36,'Overview employees'!$A:$A,'Overview reports'!$A39)</f>
        <v>0</v>
      </c>
    </row>
    <row r="40" spans="1:19" x14ac:dyDescent="0.25">
      <c r="A40" s="138" t="s">
        <v>247</v>
      </c>
      <c r="B40" s="471"/>
      <c r="C40" s="136">
        <f ca="1">SUMIFS('Overview employees'!D:D,'Overview employees'!B:B,'Overview reports'!$B$36,'Overview employees'!A:A,'Overview reports'!$A40)</f>
        <v>0</v>
      </c>
      <c r="D40" s="132">
        <f t="shared" ca="1" si="8"/>
        <v>0</v>
      </c>
      <c r="E40" s="137">
        <f ca="1">SUMIFS('Overview employees'!F:F,'Overview employees'!$B:$B,'Overview reports'!$B$36,'Overview employees'!$A:$A,'Overview reports'!$A40)</f>
        <v>0</v>
      </c>
      <c r="F40" s="137">
        <f ca="1">SUMIFS('Overview employees'!G:G,'Overview employees'!$B:$B,'Overview reports'!$B$36,'Overview employees'!$A:$A,'Overview reports'!$A40)</f>
        <v>0</v>
      </c>
      <c r="G40" s="137">
        <f ca="1">SUMIFS('Overview employees'!H:H,'Overview employees'!$B:$B,'Overview reports'!$B$36,'Overview employees'!$A:$A,'Overview reports'!$A40)</f>
        <v>0</v>
      </c>
      <c r="H40" s="137">
        <f ca="1">SUMIFS('Overview employees'!I:I,'Overview employees'!$B:$B,'Overview reports'!$B$36,'Overview employees'!$A:$A,'Overview reports'!$A40)</f>
        <v>0</v>
      </c>
      <c r="I40" s="137">
        <f ca="1">SUMIFS('Overview employees'!J:J,'Overview employees'!$B:$B,'Overview reports'!$B$36,'Overview employees'!$A:$A,'Overview reports'!$A40)</f>
        <v>0</v>
      </c>
      <c r="J40" s="137">
        <f ca="1">SUMIFS('Overview employees'!K:K,'Overview employees'!$B:$B,'Overview reports'!$B$36,'Overview employees'!$A:$A,'Overview reports'!$A40)</f>
        <v>0</v>
      </c>
      <c r="K40" s="137">
        <f ca="1">SUMIFS('Overview employees'!L:L,'Overview employees'!$B:$B,'Overview reports'!$B$36,'Overview employees'!$A:$A,'Overview reports'!$A40)</f>
        <v>0</v>
      </c>
      <c r="L40" s="137">
        <f ca="1">SUMIFS('Overview employees'!M:M,'Overview employees'!$B:$B,'Overview reports'!$B$36,'Overview employees'!$A:$A,'Overview reports'!$A40)</f>
        <v>0</v>
      </c>
      <c r="M40" s="137">
        <f ca="1">SUMIFS('Overview employees'!N:N,'Overview employees'!$B:$B,'Overview reports'!$B$36,'Overview employees'!$A:$A,'Overview reports'!$A40)</f>
        <v>0</v>
      </c>
      <c r="N40" s="137">
        <f ca="1">SUMIFS('Overview employees'!O:O,'Overview employees'!$B:$B,'Overview reports'!$B$36,'Overview employees'!$A:$A,'Overview reports'!$A40)</f>
        <v>0</v>
      </c>
      <c r="O40" s="137">
        <f ca="1">SUMIFS('Overview employees'!P:P,'Overview employees'!$B:$B,'Overview reports'!$B$36,'Overview employees'!$A:$A,'Overview reports'!$A40)</f>
        <v>0</v>
      </c>
      <c r="P40" s="137">
        <f ca="1">SUMIFS('Overview employees'!Q:Q,'Overview employees'!$B:$B,'Overview reports'!$B$36,'Overview employees'!$A:$A,'Overview reports'!$A40)</f>
        <v>0</v>
      </c>
      <c r="Q40" s="137">
        <f ca="1">SUMIFS('Overview employees'!R:R,'Overview employees'!$B:$B,'Overview reports'!$B$36,'Overview employees'!$A:$A,'Overview reports'!$A40)</f>
        <v>0</v>
      </c>
      <c r="R40" s="137">
        <f ca="1">SUMIFS('Overview employees'!S:S,'Overview employees'!$B:$B,'Overview reports'!$B$36,'Overview employees'!$A:$A,'Overview reports'!$A40)</f>
        <v>0</v>
      </c>
      <c r="S40" s="137">
        <f ca="1">SUMIFS('Overview employees'!T:T,'Overview employees'!$B:$B,'Overview reports'!$B$36,'Overview employees'!$A:$A,'Overview reports'!$A40)</f>
        <v>0</v>
      </c>
    </row>
    <row r="41" spans="1:19" s="108" customFormat="1" x14ac:dyDescent="0.25">
      <c r="A41" s="139" t="s">
        <v>56</v>
      </c>
      <c r="B41" s="472"/>
      <c r="C41" s="140">
        <f ca="1">SUM(C36:C40)</f>
        <v>0</v>
      </c>
      <c r="D41" s="141">
        <f t="shared" ca="1" si="8"/>
        <v>0</v>
      </c>
      <c r="E41" s="142">
        <f ca="1">SUM(E36:E40)</f>
        <v>0</v>
      </c>
      <c r="F41" s="142">
        <f t="shared" ref="F41:S41" ca="1" si="9">SUM(F36:F40)</f>
        <v>0</v>
      </c>
      <c r="G41" s="142">
        <f t="shared" ca="1" si="9"/>
        <v>0</v>
      </c>
      <c r="H41" s="142">
        <f t="shared" ca="1" si="9"/>
        <v>0</v>
      </c>
      <c r="I41" s="142">
        <f t="shared" ca="1" si="9"/>
        <v>0</v>
      </c>
      <c r="J41" s="142">
        <f t="shared" ca="1" si="9"/>
        <v>0</v>
      </c>
      <c r="K41" s="142">
        <f t="shared" ca="1" si="9"/>
        <v>0</v>
      </c>
      <c r="L41" s="142">
        <f t="shared" ca="1" si="9"/>
        <v>0</v>
      </c>
      <c r="M41" s="142">
        <f t="shared" ca="1" si="9"/>
        <v>0</v>
      </c>
      <c r="N41" s="142">
        <f t="shared" ca="1" si="9"/>
        <v>0</v>
      </c>
      <c r="O41" s="142">
        <f t="shared" ca="1" si="9"/>
        <v>0</v>
      </c>
      <c r="P41" s="142">
        <f t="shared" ca="1" si="9"/>
        <v>0</v>
      </c>
      <c r="Q41" s="142">
        <f t="shared" ca="1" si="9"/>
        <v>0</v>
      </c>
      <c r="R41" s="142">
        <f t="shared" ca="1" si="9"/>
        <v>0</v>
      </c>
      <c r="S41" s="142">
        <f t="shared" ca="1" si="9"/>
        <v>0</v>
      </c>
    </row>
    <row r="42" spans="1:19" x14ac:dyDescent="0.25">
      <c r="A42" s="130" t="s">
        <v>243</v>
      </c>
      <c r="B42" s="461" t="s">
        <v>31</v>
      </c>
      <c r="C42" s="143">
        <f ca="1">SUMIFS('Overview employees'!D:D,'Overview employees'!B:B,'Overview reports'!$B$42,'Overview employees'!A:A,'Overview reports'!$A42)</f>
        <v>0</v>
      </c>
      <c r="D42" s="144">
        <f t="shared" ca="1" si="8"/>
        <v>0</v>
      </c>
      <c r="E42" s="145">
        <f ca="1">SUMIFS('Overview employees'!F:F,'Overview employees'!$B:$B,'Overview reports'!$B$42,'Overview employees'!$A:$A,'Overview reports'!$A42)</f>
        <v>0</v>
      </c>
      <c r="F42" s="145">
        <f ca="1">SUMIFS('Overview employees'!G:G,'Overview employees'!$B:$B,'Overview reports'!$B$42,'Overview employees'!$A:$A,'Overview reports'!$A42)</f>
        <v>0</v>
      </c>
      <c r="G42" s="145">
        <f ca="1">SUMIFS('Overview employees'!H:H,'Overview employees'!$B:$B,'Overview reports'!$B$42,'Overview employees'!$A:$A,'Overview reports'!$A42)</f>
        <v>0</v>
      </c>
      <c r="H42" s="145">
        <f ca="1">SUMIFS('Overview employees'!I:I,'Overview employees'!$B:$B,'Overview reports'!$B$42,'Overview employees'!$A:$A,'Overview reports'!$A42)</f>
        <v>0</v>
      </c>
      <c r="I42" s="145">
        <f ca="1">SUMIFS('Overview employees'!J:J,'Overview employees'!$B:$B,'Overview reports'!$B$42,'Overview employees'!$A:$A,'Overview reports'!$A42)</f>
        <v>0</v>
      </c>
      <c r="J42" s="145">
        <f ca="1">SUMIFS('Overview employees'!K:K,'Overview employees'!$B:$B,'Overview reports'!$B$42,'Overview employees'!$A:$A,'Overview reports'!$A42)</f>
        <v>0</v>
      </c>
      <c r="K42" s="145">
        <f ca="1">SUMIFS('Overview employees'!L:L,'Overview employees'!$B:$B,'Overview reports'!$B$42,'Overview employees'!$A:$A,'Overview reports'!$A42)</f>
        <v>0</v>
      </c>
      <c r="L42" s="145">
        <f ca="1">SUMIFS('Overview employees'!M:M,'Overview employees'!$B:$B,'Overview reports'!$B$42,'Overview employees'!$A:$A,'Overview reports'!$A42)</f>
        <v>0</v>
      </c>
      <c r="M42" s="145">
        <f ca="1">SUMIFS('Overview employees'!N:N,'Overview employees'!$B:$B,'Overview reports'!$B$42,'Overview employees'!$A:$A,'Overview reports'!$A42)</f>
        <v>0</v>
      </c>
      <c r="N42" s="145">
        <f ca="1">SUMIFS('Overview employees'!O:O,'Overview employees'!$B:$B,'Overview reports'!$B$42,'Overview employees'!$A:$A,'Overview reports'!$A42)</f>
        <v>0</v>
      </c>
      <c r="O42" s="145">
        <f ca="1">SUMIFS('Overview employees'!P:P,'Overview employees'!$B:$B,'Overview reports'!$B$42,'Overview employees'!$A:$A,'Overview reports'!$A42)</f>
        <v>0</v>
      </c>
      <c r="P42" s="145">
        <f ca="1">SUMIFS('Overview employees'!Q:Q,'Overview employees'!$B:$B,'Overview reports'!$B$42,'Overview employees'!$A:$A,'Overview reports'!$A42)</f>
        <v>0</v>
      </c>
      <c r="Q42" s="145">
        <f ca="1">SUMIFS('Overview employees'!R:R,'Overview employees'!$B:$B,'Overview reports'!$B$42,'Overview employees'!$A:$A,'Overview reports'!$A42)</f>
        <v>0</v>
      </c>
      <c r="R42" s="145">
        <f ca="1">SUMIFS('Overview employees'!S:S,'Overview employees'!$B:$B,'Overview reports'!$B$42,'Overview employees'!$A:$A,'Overview reports'!$A42)</f>
        <v>0</v>
      </c>
      <c r="S42" s="145">
        <f ca="1">SUMIFS('Overview employees'!T:T,'Overview employees'!$B:$B,'Overview reports'!$B$42,'Overview employees'!$A:$A,'Overview reports'!$A42)</f>
        <v>0</v>
      </c>
    </row>
    <row r="43" spans="1:19" x14ac:dyDescent="0.25">
      <c r="A43" s="135" t="s">
        <v>244</v>
      </c>
      <c r="B43" s="462"/>
      <c r="C43" s="136">
        <f ca="1">SUMIFS('Overview employees'!D:D,'Overview employees'!B:B,'Overview reports'!$B$42,'Overview employees'!A:A,'Overview reports'!$A43)</f>
        <v>0</v>
      </c>
      <c r="D43" s="132">
        <f t="shared" ca="1" si="8"/>
        <v>0</v>
      </c>
      <c r="E43" s="137">
        <f ca="1">SUMIFS('Overview employees'!F:F,'Overview employees'!$B:$B,'Overview reports'!$B$42,'Overview employees'!$A:$A,'Overview reports'!$A43)</f>
        <v>0</v>
      </c>
      <c r="F43" s="137">
        <f ca="1">SUMIFS('Overview employees'!G:G,'Overview employees'!$B:$B,'Overview reports'!$B$42,'Overview employees'!$A:$A,'Overview reports'!$A43)</f>
        <v>0</v>
      </c>
      <c r="G43" s="137">
        <f ca="1">SUMIFS('Overview employees'!H:H,'Overview employees'!$B:$B,'Overview reports'!$B$42,'Overview employees'!$A:$A,'Overview reports'!$A43)</f>
        <v>0</v>
      </c>
      <c r="H43" s="137">
        <f ca="1">SUMIFS('Overview employees'!I:I,'Overview employees'!$B:$B,'Overview reports'!$B$42,'Overview employees'!$A:$A,'Overview reports'!$A43)</f>
        <v>0</v>
      </c>
      <c r="I43" s="137">
        <f ca="1">SUMIFS('Overview employees'!J:J,'Overview employees'!$B:$B,'Overview reports'!$B$42,'Overview employees'!$A:$A,'Overview reports'!$A43)</f>
        <v>0</v>
      </c>
      <c r="J43" s="137">
        <f ca="1">SUMIFS('Overview employees'!K:K,'Overview employees'!$B:$B,'Overview reports'!$B$42,'Overview employees'!$A:$A,'Overview reports'!$A43)</f>
        <v>0</v>
      </c>
      <c r="K43" s="137">
        <f ca="1">SUMIFS('Overview employees'!L:L,'Overview employees'!$B:$B,'Overview reports'!$B$42,'Overview employees'!$A:$A,'Overview reports'!$A43)</f>
        <v>0</v>
      </c>
      <c r="L43" s="137">
        <f ca="1">SUMIFS('Overview employees'!M:M,'Overview employees'!$B:$B,'Overview reports'!$B$42,'Overview employees'!$A:$A,'Overview reports'!$A43)</f>
        <v>0</v>
      </c>
      <c r="M43" s="137">
        <f ca="1">SUMIFS('Overview employees'!N:N,'Overview employees'!$B:$B,'Overview reports'!$B$42,'Overview employees'!$A:$A,'Overview reports'!$A43)</f>
        <v>0</v>
      </c>
      <c r="N43" s="137">
        <f ca="1">SUMIFS('Overview employees'!O:O,'Overview employees'!$B:$B,'Overview reports'!$B$42,'Overview employees'!$A:$A,'Overview reports'!$A43)</f>
        <v>0</v>
      </c>
      <c r="O43" s="137">
        <f ca="1">SUMIFS('Overview employees'!P:P,'Overview employees'!$B:$B,'Overview reports'!$B$42,'Overview employees'!$A:$A,'Overview reports'!$A43)</f>
        <v>0</v>
      </c>
      <c r="P43" s="137">
        <f ca="1">SUMIFS('Overview employees'!Q:Q,'Overview employees'!$B:$B,'Overview reports'!$B$42,'Overview employees'!$A:$A,'Overview reports'!$A43)</f>
        <v>0</v>
      </c>
      <c r="Q43" s="137">
        <f ca="1">SUMIFS('Overview employees'!R:R,'Overview employees'!$B:$B,'Overview reports'!$B$42,'Overview employees'!$A:$A,'Overview reports'!$A43)</f>
        <v>0</v>
      </c>
      <c r="R43" s="137">
        <f ca="1">SUMIFS('Overview employees'!S:S,'Overview employees'!$B:$B,'Overview reports'!$B$42,'Overview employees'!$A:$A,'Overview reports'!$A43)</f>
        <v>0</v>
      </c>
      <c r="S43" s="137">
        <f ca="1">SUMIFS('Overview employees'!T:T,'Overview employees'!$B:$B,'Overview reports'!$B$42,'Overview employees'!$A:$A,'Overview reports'!$A43)</f>
        <v>0</v>
      </c>
    </row>
    <row r="44" spans="1:19" x14ac:dyDescent="0.25">
      <c r="A44" s="130" t="s">
        <v>245</v>
      </c>
      <c r="B44" s="462"/>
      <c r="C44" s="136">
        <f ca="1">SUMIFS('Overview employees'!D:D,'Overview employees'!B:B,'Overview reports'!$B$42,'Overview employees'!A:A,'Overview reports'!$A44)</f>
        <v>0</v>
      </c>
      <c r="D44" s="132">
        <f t="shared" ca="1" si="8"/>
        <v>0</v>
      </c>
      <c r="E44" s="137">
        <f ca="1">SUMIFS('Overview employees'!F:F,'Overview employees'!$B:$B,'Overview reports'!$B$42,'Overview employees'!$A:$A,'Overview reports'!$A44)</f>
        <v>0</v>
      </c>
      <c r="F44" s="137">
        <f ca="1">SUMIFS('Overview employees'!G:G,'Overview employees'!$B:$B,'Overview reports'!$B$42,'Overview employees'!$A:$A,'Overview reports'!$A44)</f>
        <v>0</v>
      </c>
      <c r="G44" s="137">
        <f ca="1">SUMIFS('Overview employees'!H:H,'Overview employees'!$B:$B,'Overview reports'!$B$42,'Overview employees'!$A:$A,'Overview reports'!$A44)</f>
        <v>0</v>
      </c>
      <c r="H44" s="137">
        <f ca="1">SUMIFS('Overview employees'!I:I,'Overview employees'!$B:$B,'Overview reports'!$B$42,'Overview employees'!$A:$A,'Overview reports'!$A44)</f>
        <v>0</v>
      </c>
      <c r="I44" s="137">
        <f ca="1">SUMIFS('Overview employees'!J:J,'Overview employees'!$B:$B,'Overview reports'!$B$42,'Overview employees'!$A:$A,'Overview reports'!$A44)</f>
        <v>0</v>
      </c>
      <c r="J44" s="137">
        <f ca="1">SUMIFS('Overview employees'!K:K,'Overview employees'!$B:$B,'Overview reports'!$B$42,'Overview employees'!$A:$A,'Overview reports'!$A44)</f>
        <v>0</v>
      </c>
      <c r="K44" s="137">
        <f ca="1">SUMIFS('Overview employees'!L:L,'Overview employees'!$B:$B,'Overview reports'!$B$42,'Overview employees'!$A:$A,'Overview reports'!$A44)</f>
        <v>0</v>
      </c>
      <c r="L44" s="137">
        <f ca="1">SUMIFS('Overview employees'!M:M,'Overview employees'!$B:$B,'Overview reports'!$B$42,'Overview employees'!$A:$A,'Overview reports'!$A44)</f>
        <v>0</v>
      </c>
      <c r="M44" s="137">
        <f ca="1">SUMIFS('Overview employees'!N:N,'Overview employees'!$B:$B,'Overview reports'!$B$42,'Overview employees'!$A:$A,'Overview reports'!$A44)</f>
        <v>0</v>
      </c>
      <c r="N44" s="137">
        <f ca="1">SUMIFS('Overview employees'!O:O,'Overview employees'!$B:$B,'Overview reports'!$B$42,'Overview employees'!$A:$A,'Overview reports'!$A44)</f>
        <v>0</v>
      </c>
      <c r="O44" s="137">
        <f ca="1">SUMIFS('Overview employees'!P:P,'Overview employees'!$B:$B,'Overview reports'!$B$42,'Overview employees'!$A:$A,'Overview reports'!$A44)</f>
        <v>0</v>
      </c>
      <c r="P44" s="137">
        <f ca="1">SUMIFS('Overview employees'!Q:Q,'Overview employees'!$B:$B,'Overview reports'!$B$42,'Overview employees'!$A:$A,'Overview reports'!$A44)</f>
        <v>0</v>
      </c>
      <c r="Q44" s="137">
        <f ca="1">SUMIFS('Overview employees'!R:R,'Overview employees'!$B:$B,'Overview reports'!$B$42,'Overview employees'!$A:$A,'Overview reports'!$A44)</f>
        <v>0</v>
      </c>
      <c r="R44" s="137">
        <f ca="1">SUMIFS('Overview employees'!S:S,'Overview employees'!$B:$B,'Overview reports'!$B$42,'Overview employees'!$A:$A,'Overview reports'!$A44)</f>
        <v>0</v>
      </c>
      <c r="S44" s="137">
        <f ca="1">SUMIFS('Overview employees'!T:T,'Overview employees'!$B:$B,'Overview reports'!$B$42,'Overview employees'!$A:$A,'Overview reports'!$A44)</f>
        <v>0</v>
      </c>
    </row>
    <row r="45" spans="1:19" x14ac:dyDescent="0.25">
      <c r="A45" s="130" t="s">
        <v>246</v>
      </c>
      <c r="B45" s="462"/>
      <c r="C45" s="136">
        <f ca="1">SUMIFS('Overview employees'!D:D,'Overview employees'!B:B,'Overview reports'!$B$42,'Overview employees'!A:A,'Overview reports'!$A45)</f>
        <v>0</v>
      </c>
      <c r="D45" s="132">
        <f t="shared" ca="1" si="8"/>
        <v>0</v>
      </c>
      <c r="E45" s="137">
        <f ca="1">SUMIFS('Overview employees'!F:F,'Overview employees'!$B:$B,'Overview reports'!$B$42,'Overview employees'!$A:$A,'Overview reports'!$A45)</f>
        <v>0</v>
      </c>
      <c r="F45" s="137">
        <f ca="1">SUMIFS('Overview employees'!G:G,'Overview employees'!$B:$B,'Overview reports'!$B$42,'Overview employees'!$A:$A,'Overview reports'!$A45)</f>
        <v>0</v>
      </c>
      <c r="G45" s="137">
        <f ca="1">SUMIFS('Overview employees'!H:H,'Overview employees'!$B:$B,'Overview reports'!$B$42,'Overview employees'!$A:$A,'Overview reports'!$A45)</f>
        <v>0</v>
      </c>
      <c r="H45" s="137">
        <f ca="1">SUMIFS('Overview employees'!I:I,'Overview employees'!$B:$B,'Overview reports'!$B$42,'Overview employees'!$A:$A,'Overview reports'!$A45)</f>
        <v>0</v>
      </c>
      <c r="I45" s="137">
        <f ca="1">SUMIFS('Overview employees'!J:J,'Overview employees'!$B:$B,'Overview reports'!$B$42,'Overview employees'!$A:$A,'Overview reports'!$A45)</f>
        <v>0</v>
      </c>
      <c r="J45" s="137">
        <f ca="1">SUMIFS('Overview employees'!K:K,'Overview employees'!$B:$B,'Overview reports'!$B$42,'Overview employees'!$A:$A,'Overview reports'!$A45)</f>
        <v>0</v>
      </c>
      <c r="K45" s="137">
        <f ca="1">SUMIFS('Overview employees'!L:L,'Overview employees'!$B:$B,'Overview reports'!$B$42,'Overview employees'!$A:$A,'Overview reports'!$A45)</f>
        <v>0</v>
      </c>
      <c r="L45" s="137">
        <f ca="1">SUMIFS('Overview employees'!M:M,'Overview employees'!$B:$B,'Overview reports'!$B$42,'Overview employees'!$A:$A,'Overview reports'!$A45)</f>
        <v>0</v>
      </c>
      <c r="M45" s="137">
        <f ca="1">SUMIFS('Overview employees'!N:N,'Overview employees'!$B:$B,'Overview reports'!$B$42,'Overview employees'!$A:$A,'Overview reports'!$A45)</f>
        <v>0</v>
      </c>
      <c r="N45" s="137">
        <f ca="1">SUMIFS('Overview employees'!O:O,'Overview employees'!$B:$B,'Overview reports'!$B$42,'Overview employees'!$A:$A,'Overview reports'!$A45)</f>
        <v>0</v>
      </c>
      <c r="O45" s="137">
        <f ca="1">SUMIFS('Overview employees'!P:P,'Overview employees'!$B:$B,'Overview reports'!$B$42,'Overview employees'!$A:$A,'Overview reports'!$A45)</f>
        <v>0</v>
      </c>
      <c r="P45" s="137">
        <f ca="1">SUMIFS('Overview employees'!Q:Q,'Overview employees'!$B:$B,'Overview reports'!$B$42,'Overview employees'!$A:$A,'Overview reports'!$A45)</f>
        <v>0</v>
      </c>
      <c r="Q45" s="137">
        <f ca="1">SUMIFS('Overview employees'!R:R,'Overview employees'!$B:$B,'Overview reports'!$B$42,'Overview employees'!$A:$A,'Overview reports'!$A45)</f>
        <v>0</v>
      </c>
      <c r="R45" s="137">
        <f ca="1">SUMIFS('Overview employees'!S:S,'Overview employees'!$B:$B,'Overview reports'!$B$42,'Overview employees'!$A:$A,'Overview reports'!$A45)</f>
        <v>0</v>
      </c>
      <c r="S45" s="137">
        <f ca="1">SUMIFS('Overview employees'!T:T,'Overview employees'!$B:$B,'Overview reports'!$B$42,'Overview employees'!$A:$A,'Overview reports'!$A45)</f>
        <v>0</v>
      </c>
    </row>
    <row r="46" spans="1:19" x14ac:dyDescent="0.25">
      <c r="A46" s="138" t="s">
        <v>247</v>
      </c>
      <c r="B46" s="462"/>
      <c r="C46" s="136">
        <f ca="1">SUMIFS('Overview employees'!D:D,'Overview employees'!B:B,'Overview reports'!$B$42,'Overview employees'!A:A,'Overview reports'!$A46)</f>
        <v>0</v>
      </c>
      <c r="D46" s="132">
        <f t="shared" ca="1" si="8"/>
        <v>0</v>
      </c>
      <c r="E46" s="137">
        <f ca="1">SUMIFS('Overview employees'!F:F,'Overview employees'!$B:$B,'Overview reports'!$B$42,'Overview employees'!$A:$A,'Overview reports'!$A46)</f>
        <v>0</v>
      </c>
      <c r="F46" s="137">
        <f ca="1">SUMIFS('Overview employees'!G:G,'Overview employees'!$B:$B,'Overview reports'!$B$42,'Overview employees'!$A:$A,'Overview reports'!$A46)</f>
        <v>0</v>
      </c>
      <c r="G46" s="137">
        <f ca="1">SUMIFS('Overview employees'!H:H,'Overview employees'!$B:$B,'Overview reports'!$B$42,'Overview employees'!$A:$A,'Overview reports'!$A46)</f>
        <v>0</v>
      </c>
      <c r="H46" s="137">
        <f ca="1">SUMIFS('Overview employees'!I:I,'Overview employees'!$B:$B,'Overview reports'!$B$42,'Overview employees'!$A:$A,'Overview reports'!$A46)</f>
        <v>0</v>
      </c>
      <c r="I46" s="137">
        <f ca="1">SUMIFS('Overview employees'!J:J,'Overview employees'!$B:$B,'Overview reports'!$B$42,'Overview employees'!$A:$A,'Overview reports'!$A46)</f>
        <v>0</v>
      </c>
      <c r="J46" s="137">
        <f ca="1">SUMIFS('Overview employees'!K:K,'Overview employees'!$B:$B,'Overview reports'!$B$42,'Overview employees'!$A:$A,'Overview reports'!$A46)</f>
        <v>0</v>
      </c>
      <c r="K46" s="137">
        <f ca="1">SUMIFS('Overview employees'!L:L,'Overview employees'!$B:$B,'Overview reports'!$B$42,'Overview employees'!$A:$A,'Overview reports'!$A46)</f>
        <v>0</v>
      </c>
      <c r="L46" s="137">
        <f ca="1">SUMIFS('Overview employees'!M:M,'Overview employees'!$B:$B,'Overview reports'!$B$42,'Overview employees'!$A:$A,'Overview reports'!$A46)</f>
        <v>0</v>
      </c>
      <c r="M46" s="137">
        <f ca="1">SUMIFS('Overview employees'!N:N,'Overview employees'!$B:$B,'Overview reports'!$B$42,'Overview employees'!$A:$A,'Overview reports'!$A46)</f>
        <v>0</v>
      </c>
      <c r="N46" s="137">
        <f ca="1">SUMIFS('Overview employees'!O:O,'Overview employees'!$B:$B,'Overview reports'!$B$42,'Overview employees'!$A:$A,'Overview reports'!$A46)</f>
        <v>0</v>
      </c>
      <c r="O46" s="137">
        <f ca="1">SUMIFS('Overview employees'!P:P,'Overview employees'!$B:$B,'Overview reports'!$B$42,'Overview employees'!$A:$A,'Overview reports'!$A46)</f>
        <v>0</v>
      </c>
      <c r="P46" s="137">
        <f ca="1">SUMIFS('Overview employees'!Q:Q,'Overview employees'!$B:$B,'Overview reports'!$B$42,'Overview employees'!$A:$A,'Overview reports'!$A46)</f>
        <v>0</v>
      </c>
      <c r="Q46" s="137">
        <f ca="1">SUMIFS('Overview employees'!R:R,'Overview employees'!$B:$B,'Overview reports'!$B$42,'Overview employees'!$A:$A,'Overview reports'!$A46)</f>
        <v>0</v>
      </c>
      <c r="R46" s="137">
        <f ca="1">SUMIFS('Overview employees'!S:S,'Overview employees'!$B:$B,'Overview reports'!$B$42,'Overview employees'!$A:$A,'Overview reports'!$A46)</f>
        <v>0</v>
      </c>
      <c r="S46" s="137">
        <f ca="1">SUMIFS('Overview employees'!T:T,'Overview employees'!$B:$B,'Overview reports'!$B$42,'Overview employees'!$A:$A,'Overview reports'!$A46)</f>
        <v>0</v>
      </c>
    </row>
    <row r="47" spans="1:19" s="108" customFormat="1" x14ac:dyDescent="0.25">
      <c r="A47" s="139" t="s">
        <v>56</v>
      </c>
      <c r="B47" s="463"/>
      <c r="C47" s="140">
        <f ca="1">SUM(C42:C46)</f>
        <v>0</v>
      </c>
      <c r="D47" s="141">
        <f t="shared" ca="1" si="8"/>
        <v>0</v>
      </c>
      <c r="E47" s="142">
        <f ca="1">SUM(E42:E46)</f>
        <v>0</v>
      </c>
      <c r="F47" s="142">
        <f t="shared" ref="F47:S47" ca="1" si="10">SUM(F42:F46)</f>
        <v>0</v>
      </c>
      <c r="G47" s="142">
        <f t="shared" ca="1" si="10"/>
        <v>0</v>
      </c>
      <c r="H47" s="142">
        <f t="shared" ca="1" si="10"/>
        <v>0</v>
      </c>
      <c r="I47" s="142">
        <f t="shared" ca="1" si="10"/>
        <v>0</v>
      </c>
      <c r="J47" s="142">
        <f t="shared" ca="1" si="10"/>
        <v>0</v>
      </c>
      <c r="K47" s="142">
        <f t="shared" ca="1" si="10"/>
        <v>0</v>
      </c>
      <c r="L47" s="142">
        <f t="shared" ca="1" si="10"/>
        <v>0</v>
      </c>
      <c r="M47" s="142">
        <f t="shared" ca="1" si="10"/>
        <v>0</v>
      </c>
      <c r="N47" s="142">
        <f t="shared" ca="1" si="10"/>
        <v>0</v>
      </c>
      <c r="O47" s="142">
        <f t="shared" ca="1" si="10"/>
        <v>0</v>
      </c>
      <c r="P47" s="142">
        <f t="shared" ca="1" si="10"/>
        <v>0</v>
      </c>
      <c r="Q47" s="142">
        <f t="shared" ca="1" si="10"/>
        <v>0</v>
      </c>
      <c r="R47" s="142">
        <f t="shared" ca="1" si="10"/>
        <v>0</v>
      </c>
      <c r="S47" s="142">
        <f t="shared" ca="1" si="10"/>
        <v>0</v>
      </c>
    </row>
    <row r="48" spans="1:19" x14ac:dyDescent="0.25">
      <c r="A48" s="130" t="s">
        <v>243</v>
      </c>
      <c r="B48" s="461" t="s">
        <v>248</v>
      </c>
      <c r="C48" s="143">
        <f>SUMIFS('Overview employees'!D:D,'Overview employees'!B:B,'Overview reports'!$B$48,'Overview employees'!A:A,'Overview reports'!$A48)</f>
        <v>0</v>
      </c>
      <c r="D48" s="144">
        <f t="shared" si="8"/>
        <v>0</v>
      </c>
      <c r="E48" s="145">
        <f>SUMIFS('Overview employees'!F:F,'Overview employees'!$B:$B,'Overview reports'!$B$48,'Overview employees'!$A:$A,'Overview reports'!$A48)</f>
        <v>0</v>
      </c>
      <c r="F48" s="145">
        <f>SUMIFS('Overview employees'!G:G,'Overview employees'!$B:$B,'Overview reports'!$B$48,'Overview employees'!$A:$A,'Overview reports'!$A48)</f>
        <v>0</v>
      </c>
      <c r="G48" s="145">
        <f>SUMIFS('Overview employees'!H:H,'Overview employees'!$B:$B,'Overview reports'!$B$48,'Overview employees'!$A:$A,'Overview reports'!$A48)</f>
        <v>0</v>
      </c>
      <c r="H48" s="145">
        <f>SUMIFS('Overview employees'!I:I,'Overview employees'!$B:$B,'Overview reports'!$B$48,'Overview employees'!$A:$A,'Overview reports'!$A48)</f>
        <v>0</v>
      </c>
      <c r="I48" s="145">
        <f>SUMIFS('Overview employees'!J:J,'Overview employees'!$B:$B,'Overview reports'!$B$48,'Overview employees'!$A:$A,'Overview reports'!$A48)</f>
        <v>0</v>
      </c>
      <c r="J48" s="145">
        <f>SUMIFS('Overview employees'!K:K,'Overview employees'!$B:$B,'Overview reports'!$B$48,'Overview employees'!$A:$A,'Overview reports'!$A48)</f>
        <v>0</v>
      </c>
      <c r="K48" s="145">
        <f>SUMIFS('Overview employees'!L:L,'Overview employees'!$B:$B,'Overview reports'!$B$48,'Overview employees'!$A:$A,'Overview reports'!$A48)</f>
        <v>0</v>
      </c>
      <c r="L48" s="145">
        <f>SUMIFS('Overview employees'!M:M,'Overview employees'!$B:$B,'Overview reports'!$B$48,'Overview employees'!$A:$A,'Overview reports'!$A48)</f>
        <v>0</v>
      </c>
      <c r="M48" s="145">
        <f>SUMIFS('Overview employees'!N:N,'Overview employees'!$B:$B,'Overview reports'!$B$48,'Overview employees'!$A:$A,'Overview reports'!$A48)</f>
        <v>0</v>
      </c>
      <c r="N48" s="145">
        <f>SUMIFS('Overview employees'!O:O,'Overview employees'!$B:$B,'Overview reports'!$B$48,'Overview employees'!$A:$A,'Overview reports'!$A48)</f>
        <v>0</v>
      </c>
      <c r="O48" s="145">
        <f>SUMIFS('Overview employees'!P:P,'Overview employees'!$B:$B,'Overview reports'!$B$48,'Overview employees'!$A:$A,'Overview reports'!$A48)</f>
        <v>0</v>
      </c>
      <c r="P48" s="145">
        <f>SUMIFS('Overview employees'!Q:Q,'Overview employees'!$B:$B,'Overview reports'!$B$48,'Overview employees'!$A:$A,'Overview reports'!$A48)</f>
        <v>0</v>
      </c>
      <c r="Q48" s="145">
        <f>SUMIFS('Overview employees'!R:R,'Overview employees'!$B:$B,'Overview reports'!$B$48,'Overview employees'!$A:$A,'Overview reports'!$A48)</f>
        <v>0</v>
      </c>
      <c r="R48" s="145">
        <f>SUMIFS('Overview employees'!S:S,'Overview employees'!$B:$B,'Overview reports'!$B$48,'Overview employees'!$A:$A,'Overview reports'!$A48)</f>
        <v>0</v>
      </c>
      <c r="S48" s="145">
        <f>SUMIFS('Overview employees'!T:T,'Overview employees'!$B:$B,'Overview reports'!$B$48,'Overview employees'!$A:$A,'Overview reports'!$A48)</f>
        <v>0</v>
      </c>
    </row>
    <row r="49" spans="1:19" x14ac:dyDescent="0.25">
      <c r="A49" s="135" t="s">
        <v>244</v>
      </c>
      <c r="B49" s="462"/>
      <c r="C49" s="136">
        <f>SUMIFS('Overview employees'!D:D,'Overview employees'!B:B,'Overview reports'!$B$48,'Overview employees'!A:A,'Overview reports'!$A49)</f>
        <v>0</v>
      </c>
      <c r="D49" s="132">
        <f t="shared" si="8"/>
        <v>0</v>
      </c>
      <c r="E49" s="137">
        <f>SUMIFS('Overview employees'!F:F,'Overview employees'!$B:$B,'Overview reports'!$B$48,'Overview employees'!$A:$A,'Overview reports'!$A49)</f>
        <v>0</v>
      </c>
      <c r="F49" s="137">
        <f>SUMIFS('Overview employees'!G:G,'Overview employees'!$B:$B,'Overview reports'!$B$48,'Overview employees'!$A:$A,'Overview reports'!$A49)</f>
        <v>0</v>
      </c>
      <c r="G49" s="137">
        <f>SUMIFS('Overview employees'!H:H,'Overview employees'!$B:$B,'Overview reports'!$B$48,'Overview employees'!$A:$A,'Overview reports'!$A49)</f>
        <v>0</v>
      </c>
      <c r="H49" s="137">
        <f>SUMIFS('Overview employees'!I:I,'Overview employees'!$B:$B,'Overview reports'!$B$48,'Overview employees'!$A:$A,'Overview reports'!$A49)</f>
        <v>0</v>
      </c>
      <c r="I49" s="137">
        <f>SUMIFS('Overview employees'!J:J,'Overview employees'!$B:$B,'Overview reports'!$B$48,'Overview employees'!$A:$A,'Overview reports'!$A49)</f>
        <v>0</v>
      </c>
      <c r="J49" s="137">
        <f>SUMIFS('Overview employees'!K:K,'Overview employees'!$B:$B,'Overview reports'!$B$48,'Overview employees'!$A:$A,'Overview reports'!$A49)</f>
        <v>0</v>
      </c>
      <c r="K49" s="137">
        <f>SUMIFS('Overview employees'!L:L,'Overview employees'!$B:$B,'Overview reports'!$B$48,'Overview employees'!$A:$A,'Overview reports'!$A49)</f>
        <v>0</v>
      </c>
      <c r="L49" s="137">
        <f>SUMIFS('Overview employees'!M:M,'Overview employees'!$B:$B,'Overview reports'!$B$48,'Overview employees'!$A:$A,'Overview reports'!$A49)</f>
        <v>0</v>
      </c>
      <c r="M49" s="137">
        <f>SUMIFS('Overview employees'!N:N,'Overview employees'!$B:$B,'Overview reports'!$B$48,'Overview employees'!$A:$A,'Overview reports'!$A49)</f>
        <v>0</v>
      </c>
      <c r="N49" s="137">
        <f>SUMIFS('Overview employees'!O:O,'Overview employees'!$B:$B,'Overview reports'!$B$48,'Overview employees'!$A:$A,'Overview reports'!$A49)</f>
        <v>0</v>
      </c>
      <c r="O49" s="137">
        <f>SUMIFS('Overview employees'!P:P,'Overview employees'!$B:$B,'Overview reports'!$B$48,'Overview employees'!$A:$A,'Overview reports'!$A49)</f>
        <v>0</v>
      </c>
      <c r="P49" s="137">
        <f>SUMIFS('Overview employees'!Q:Q,'Overview employees'!$B:$B,'Overview reports'!$B$48,'Overview employees'!$A:$A,'Overview reports'!$A49)</f>
        <v>0</v>
      </c>
      <c r="Q49" s="137">
        <f>SUMIFS('Overview employees'!R:R,'Overview employees'!$B:$B,'Overview reports'!$B$48,'Overview employees'!$A:$A,'Overview reports'!$A49)</f>
        <v>0</v>
      </c>
      <c r="R49" s="137">
        <f>SUMIFS('Overview employees'!S:S,'Overview employees'!$B:$B,'Overview reports'!$B$48,'Overview employees'!$A:$A,'Overview reports'!$A49)</f>
        <v>0</v>
      </c>
      <c r="S49" s="137">
        <f>SUMIFS('Overview employees'!T:T,'Overview employees'!$B:$B,'Overview reports'!$B$48,'Overview employees'!$A:$A,'Overview reports'!$A49)</f>
        <v>0</v>
      </c>
    </row>
    <row r="50" spans="1:19" x14ac:dyDescent="0.25">
      <c r="A50" s="130" t="s">
        <v>245</v>
      </c>
      <c r="B50" s="462"/>
      <c r="C50" s="136">
        <f>SUMIFS('Overview employees'!D:D,'Overview employees'!B:B,'Overview reports'!$B$48,'Overview employees'!A:A,'Overview reports'!$A50)</f>
        <v>0</v>
      </c>
      <c r="D50" s="132">
        <f t="shared" si="8"/>
        <v>0</v>
      </c>
      <c r="E50" s="137">
        <f>SUMIFS('Overview employees'!F:F,'Overview employees'!$B:$B,'Overview reports'!$B$48,'Overview employees'!$A:$A,'Overview reports'!$A50)</f>
        <v>0</v>
      </c>
      <c r="F50" s="137">
        <f>SUMIFS('Overview employees'!G:G,'Overview employees'!$B:$B,'Overview reports'!$B$48,'Overview employees'!$A:$A,'Overview reports'!$A50)</f>
        <v>0</v>
      </c>
      <c r="G50" s="137">
        <f>SUMIFS('Overview employees'!H:H,'Overview employees'!$B:$B,'Overview reports'!$B$48,'Overview employees'!$A:$A,'Overview reports'!$A50)</f>
        <v>0</v>
      </c>
      <c r="H50" s="137">
        <f>SUMIFS('Overview employees'!I:I,'Overview employees'!$B:$B,'Overview reports'!$B$48,'Overview employees'!$A:$A,'Overview reports'!$A50)</f>
        <v>0</v>
      </c>
      <c r="I50" s="137">
        <f>SUMIFS('Overview employees'!J:J,'Overview employees'!$B:$B,'Overview reports'!$B$48,'Overview employees'!$A:$A,'Overview reports'!$A50)</f>
        <v>0</v>
      </c>
      <c r="J50" s="137">
        <f>SUMIFS('Overview employees'!K:K,'Overview employees'!$B:$B,'Overview reports'!$B$48,'Overview employees'!$A:$A,'Overview reports'!$A50)</f>
        <v>0</v>
      </c>
      <c r="K50" s="137">
        <f>SUMIFS('Overview employees'!L:L,'Overview employees'!$B:$B,'Overview reports'!$B$48,'Overview employees'!$A:$A,'Overview reports'!$A50)</f>
        <v>0</v>
      </c>
      <c r="L50" s="137">
        <f>SUMIFS('Overview employees'!M:M,'Overview employees'!$B:$B,'Overview reports'!$B$48,'Overview employees'!$A:$A,'Overview reports'!$A50)</f>
        <v>0</v>
      </c>
      <c r="M50" s="137">
        <f>SUMIFS('Overview employees'!N:N,'Overview employees'!$B:$B,'Overview reports'!$B$48,'Overview employees'!$A:$A,'Overview reports'!$A50)</f>
        <v>0</v>
      </c>
      <c r="N50" s="137">
        <f>SUMIFS('Overview employees'!O:O,'Overview employees'!$B:$B,'Overview reports'!$B$48,'Overview employees'!$A:$A,'Overview reports'!$A50)</f>
        <v>0</v>
      </c>
      <c r="O50" s="137">
        <f>SUMIFS('Overview employees'!P:P,'Overview employees'!$B:$B,'Overview reports'!$B$48,'Overview employees'!$A:$A,'Overview reports'!$A50)</f>
        <v>0</v>
      </c>
      <c r="P50" s="137">
        <f>SUMIFS('Overview employees'!Q:Q,'Overview employees'!$B:$B,'Overview reports'!$B$48,'Overview employees'!$A:$A,'Overview reports'!$A50)</f>
        <v>0</v>
      </c>
      <c r="Q50" s="137">
        <f>SUMIFS('Overview employees'!R:R,'Overview employees'!$B:$B,'Overview reports'!$B$48,'Overview employees'!$A:$A,'Overview reports'!$A50)</f>
        <v>0</v>
      </c>
      <c r="R50" s="137">
        <f>SUMIFS('Overview employees'!S:S,'Overview employees'!$B:$B,'Overview reports'!$B$48,'Overview employees'!$A:$A,'Overview reports'!$A50)</f>
        <v>0</v>
      </c>
      <c r="S50" s="137">
        <f>SUMIFS('Overview employees'!T:T,'Overview employees'!$B:$B,'Overview reports'!$B$48,'Overview employees'!$A:$A,'Overview reports'!$A50)</f>
        <v>0</v>
      </c>
    </row>
    <row r="51" spans="1:19" x14ac:dyDescent="0.25">
      <c r="A51" s="130" t="s">
        <v>246</v>
      </c>
      <c r="B51" s="462"/>
      <c r="C51" s="136">
        <f>SUMIFS('Overview employees'!D:D,'Overview employees'!B:B,'Overview reports'!$B$48,'Overview employees'!A:A,'Overview reports'!$A51)</f>
        <v>0</v>
      </c>
      <c r="D51" s="132">
        <f t="shared" si="8"/>
        <v>0</v>
      </c>
      <c r="E51" s="137">
        <f>SUMIFS('Overview employees'!F:F,'Overview employees'!$B:$B,'Overview reports'!$B$48,'Overview employees'!$A:$A,'Overview reports'!$A51)</f>
        <v>0</v>
      </c>
      <c r="F51" s="137">
        <f>SUMIFS('Overview employees'!G:G,'Overview employees'!$B:$B,'Overview reports'!$B$48,'Overview employees'!$A:$A,'Overview reports'!$A51)</f>
        <v>0</v>
      </c>
      <c r="G51" s="137">
        <f>SUMIFS('Overview employees'!H:H,'Overview employees'!$B:$B,'Overview reports'!$B$48,'Overview employees'!$A:$A,'Overview reports'!$A51)</f>
        <v>0</v>
      </c>
      <c r="H51" s="137">
        <f>SUMIFS('Overview employees'!I:I,'Overview employees'!$B:$B,'Overview reports'!$B$48,'Overview employees'!$A:$A,'Overview reports'!$A51)</f>
        <v>0</v>
      </c>
      <c r="I51" s="137">
        <f>SUMIFS('Overview employees'!J:J,'Overview employees'!$B:$B,'Overview reports'!$B$48,'Overview employees'!$A:$A,'Overview reports'!$A51)</f>
        <v>0</v>
      </c>
      <c r="J51" s="137">
        <f>SUMIFS('Overview employees'!K:K,'Overview employees'!$B:$B,'Overview reports'!$B$48,'Overview employees'!$A:$A,'Overview reports'!$A51)</f>
        <v>0</v>
      </c>
      <c r="K51" s="137">
        <f>SUMIFS('Overview employees'!L:L,'Overview employees'!$B:$B,'Overview reports'!$B$48,'Overview employees'!$A:$A,'Overview reports'!$A51)</f>
        <v>0</v>
      </c>
      <c r="L51" s="137">
        <f>SUMIFS('Overview employees'!M:M,'Overview employees'!$B:$B,'Overview reports'!$B$48,'Overview employees'!$A:$A,'Overview reports'!$A51)</f>
        <v>0</v>
      </c>
      <c r="M51" s="137">
        <f>SUMIFS('Overview employees'!N:N,'Overview employees'!$B:$B,'Overview reports'!$B$48,'Overview employees'!$A:$A,'Overview reports'!$A51)</f>
        <v>0</v>
      </c>
      <c r="N51" s="137">
        <f>SUMIFS('Overview employees'!O:O,'Overview employees'!$B:$B,'Overview reports'!$B$48,'Overview employees'!$A:$A,'Overview reports'!$A51)</f>
        <v>0</v>
      </c>
      <c r="O51" s="137">
        <f>SUMIFS('Overview employees'!P:P,'Overview employees'!$B:$B,'Overview reports'!$B$48,'Overview employees'!$A:$A,'Overview reports'!$A51)</f>
        <v>0</v>
      </c>
      <c r="P51" s="137">
        <f>SUMIFS('Overview employees'!Q:Q,'Overview employees'!$B:$B,'Overview reports'!$B$48,'Overview employees'!$A:$A,'Overview reports'!$A51)</f>
        <v>0</v>
      </c>
      <c r="Q51" s="137">
        <f>SUMIFS('Overview employees'!R:R,'Overview employees'!$B:$B,'Overview reports'!$B$48,'Overview employees'!$A:$A,'Overview reports'!$A51)</f>
        <v>0</v>
      </c>
      <c r="R51" s="137">
        <f>SUMIFS('Overview employees'!S:S,'Overview employees'!$B:$B,'Overview reports'!$B$48,'Overview employees'!$A:$A,'Overview reports'!$A51)</f>
        <v>0</v>
      </c>
      <c r="S51" s="137">
        <f>SUMIFS('Overview employees'!T:T,'Overview employees'!$B:$B,'Overview reports'!$B$48,'Overview employees'!$A:$A,'Overview reports'!$A51)</f>
        <v>0</v>
      </c>
    </row>
    <row r="52" spans="1:19" x14ac:dyDescent="0.25">
      <c r="A52" s="138" t="s">
        <v>247</v>
      </c>
      <c r="B52" s="462"/>
      <c r="C52" s="136">
        <f>SUMIFS('Overview employees'!D:D,'Overview employees'!B:B,'Overview reports'!$B$48,'Overview employees'!A:A,'Overview reports'!$A52)</f>
        <v>0</v>
      </c>
      <c r="D52" s="132">
        <f t="shared" si="8"/>
        <v>0</v>
      </c>
      <c r="E52" s="137">
        <f>SUMIFS('Overview employees'!F:F,'Overview employees'!$B:$B,'Overview reports'!$B$48,'Overview employees'!$A:$A,'Overview reports'!$A52)</f>
        <v>0</v>
      </c>
      <c r="F52" s="137">
        <f>SUMIFS('Overview employees'!G:G,'Overview employees'!$B:$B,'Overview reports'!$B$48,'Overview employees'!$A:$A,'Overview reports'!$A52)</f>
        <v>0</v>
      </c>
      <c r="G52" s="137">
        <f>SUMIFS('Overview employees'!H:H,'Overview employees'!$B:$B,'Overview reports'!$B$48,'Overview employees'!$A:$A,'Overview reports'!$A52)</f>
        <v>0</v>
      </c>
      <c r="H52" s="137">
        <f>SUMIFS('Overview employees'!I:I,'Overview employees'!$B:$B,'Overview reports'!$B$48,'Overview employees'!$A:$A,'Overview reports'!$A52)</f>
        <v>0</v>
      </c>
      <c r="I52" s="137">
        <f>SUMIFS('Overview employees'!J:J,'Overview employees'!$B:$B,'Overview reports'!$B$48,'Overview employees'!$A:$A,'Overview reports'!$A52)</f>
        <v>0</v>
      </c>
      <c r="J52" s="137">
        <f>SUMIFS('Overview employees'!K:K,'Overview employees'!$B:$B,'Overview reports'!$B$48,'Overview employees'!$A:$A,'Overview reports'!$A52)</f>
        <v>0</v>
      </c>
      <c r="K52" s="137">
        <f>SUMIFS('Overview employees'!L:L,'Overview employees'!$B:$B,'Overview reports'!$B$48,'Overview employees'!$A:$A,'Overview reports'!$A52)</f>
        <v>0</v>
      </c>
      <c r="L52" s="137">
        <f>SUMIFS('Overview employees'!M:M,'Overview employees'!$B:$B,'Overview reports'!$B$48,'Overview employees'!$A:$A,'Overview reports'!$A52)</f>
        <v>0</v>
      </c>
      <c r="M52" s="137">
        <f>SUMIFS('Overview employees'!N:N,'Overview employees'!$B:$B,'Overview reports'!$B$48,'Overview employees'!$A:$A,'Overview reports'!$A52)</f>
        <v>0</v>
      </c>
      <c r="N52" s="137">
        <f>SUMIFS('Overview employees'!O:O,'Overview employees'!$B:$B,'Overview reports'!$B$48,'Overview employees'!$A:$A,'Overview reports'!$A52)</f>
        <v>0</v>
      </c>
      <c r="O52" s="137">
        <f>SUMIFS('Overview employees'!P:P,'Overview employees'!$B:$B,'Overview reports'!$B$48,'Overview employees'!$A:$A,'Overview reports'!$A52)</f>
        <v>0</v>
      </c>
      <c r="P52" s="137">
        <f>SUMIFS('Overview employees'!Q:Q,'Overview employees'!$B:$B,'Overview reports'!$B$48,'Overview employees'!$A:$A,'Overview reports'!$A52)</f>
        <v>0</v>
      </c>
      <c r="Q52" s="137">
        <f>SUMIFS('Overview employees'!R:R,'Overview employees'!$B:$B,'Overview reports'!$B$48,'Overview employees'!$A:$A,'Overview reports'!$A52)</f>
        <v>0</v>
      </c>
      <c r="R52" s="137">
        <f>SUMIFS('Overview employees'!S:S,'Overview employees'!$B:$B,'Overview reports'!$B$48,'Overview employees'!$A:$A,'Overview reports'!$A52)</f>
        <v>0</v>
      </c>
      <c r="S52" s="137">
        <f>SUMIFS('Overview employees'!T:T,'Overview employees'!$B:$B,'Overview reports'!$B$48,'Overview employees'!$A:$A,'Overview reports'!$A52)</f>
        <v>0</v>
      </c>
    </row>
    <row r="53" spans="1:19" s="108" customFormat="1" x14ac:dyDescent="0.25">
      <c r="A53" s="139" t="s">
        <v>56</v>
      </c>
      <c r="B53" s="463"/>
      <c r="C53" s="140">
        <f>SUM(C48:C52)</f>
        <v>0</v>
      </c>
      <c r="D53" s="141">
        <f t="shared" si="8"/>
        <v>0</v>
      </c>
      <c r="E53" s="142">
        <f>SUM(E48:E52)</f>
        <v>0</v>
      </c>
      <c r="F53" s="142">
        <f t="shared" ref="F53:S53" si="11">SUM(F48:F52)</f>
        <v>0</v>
      </c>
      <c r="G53" s="142">
        <f t="shared" si="11"/>
        <v>0</v>
      </c>
      <c r="H53" s="142">
        <f t="shared" si="11"/>
        <v>0</v>
      </c>
      <c r="I53" s="142">
        <f t="shared" si="11"/>
        <v>0</v>
      </c>
      <c r="J53" s="142">
        <f t="shared" si="11"/>
        <v>0</v>
      </c>
      <c r="K53" s="142">
        <f t="shared" si="11"/>
        <v>0</v>
      </c>
      <c r="L53" s="142">
        <f t="shared" si="11"/>
        <v>0</v>
      </c>
      <c r="M53" s="142">
        <f t="shared" si="11"/>
        <v>0</v>
      </c>
      <c r="N53" s="142">
        <f t="shared" si="11"/>
        <v>0</v>
      </c>
      <c r="O53" s="142">
        <f t="shared" si="11"/>
        <v>0</v>
      </c>
      <c r="P53" s="142">
        <f t="shared" si="11"/>
        <v>0</v>
      </c>
      <c r="Q53" s="142">
        <f t="shared" si="11"/>
        <v>0</v>
      </c>
      <c r="R53" s="142">
        <f t="shared" si="11"/>
        <v>0</v>
      </c>
      <c r="S53" s="142">
        <f t="shared" si="11"/>
        <v>0</v>
      </c>
    </row>
    <row r="54" spans="1:19" x14ac:dyDescent="0.25">
      <c r="A54" s="130" t="s">
        <v>243</v>
      </c>
      <c r="B54" s="464" t="s">
        <v>32</v>
      </c>
      <c r="C54" s="143">
        <f ca="1">SUMIFS('Overview employees'!D:D,'Overview employees'!B:B,'Overview reports'!$B$54,'Overview employees'!A:A,'Overview reports'!$A54)</f>
        <v>0</v>
      </c>
      <c r="D54" s="144">
        <f t="shared" ca="1" si="8"/>
        <v>0</v>
      </c>
      <c r="E54" s="145">
        <f ca="1">SUMIFS('Overview employees'!F:F,'Overview employees'!$B:$B,'Overview reports'!$B$54,'Overview employees'!$A:$A,'Overview reports'!$A54)</f>
        <v>0</v>
      </c>
      <c r="F54" s="145">
        <f ca="1">SUMIFS('Overview employees'!G:G,'Overview employees'!$B:$B,'Overview reports'!$B$54,'Overview employees'!$A:$A,'Overview reports'!$A54)</f>
        <v>0</v>
      </c>
      <c r="G54" s="145">
        <f ca="1">SUMIFS('Overview employees'!H:H,'Overview employees'!$B:$B,'Overview reports'!$B$54,'Overview employees'!$A:$A,'Overview reports'!$A54)</f>
        <v>0</v>
      </c>
      <c r="H54" s="145">
        <f ca="1">SUMIFS('Overview employees'!I:I,'Overview employees'!$B:$B,'Overview reports'!$B$54,'Overview employees'!$A:$A,'Overview reports'!$A54)</f>
        <v>0</v>
      </c>
      <c r="I54" s="145">
        <f ca="1">SUMIFS('Overview employees'!J:J,'Overview employees'!$B:$B,'Overview reports'!$B$54,'Overview employees'!$A:$A,'Overview reports'!$A54)</f>
        <v>0</v>
      </c>
      <c r="J54" s="145">
        <f ca="1">SUMIFS('Overview employees'!K:K,'Overview employees'!$B:$B,'Overview reports'!$B$54,'Overview employees'!$A:$A,'Overview reports'!$A54)</f>
        <v>0</v>
      </c>
      <c r="K54" s="145">
        <f ca="1">SUMIFS('Overview employees'!L:L,'Overview employees'!$B:$B,'Overview reports'!$B$54,'Overview employees'!$A:$A,'Overview reports'!$A54)</f>
        <v>0</v>
      </c>
      <c r="L54" s="145">
        <f ca="1">SUMIFS('Overview employees'!M:M,'Overview employees'!$B:$B,'Overview reports'!$B$54,'Overview employees'!$A:$A,'Overview reports'!$A54)</f>
        <v>0</v>
      </c>
      <c r="M54" s="145">
        <f ca="1">SUMIFS('Overview employees'!N:N,'Overview employees'!$B:$B,'Overview reports'!$B$54,'Overview employees'!$A:$A,'Overview reports'!$A54)</f>
        <v>0</v>
      </c>
      <c r="N54" s="145">
        <f ca="1">SUMIFS('Overview employees'!O:O,'Overview employees'!$B:$B,'Overview reports'!$B$54,'Overview employees'!$A:$A,'Overview reports'!$A54)</f>
        <v>0</v>
      </c>
      <c r="O54" s="145">
        <f ca="1">SUMIFS('Overview employees'!P:P,'Overview employees'!$B:$B,'Overview reports'!$B$54,'Overview employees'!$A:$A,'Overview reports'!$A54)</f>
        <v>0</v>
      </c>
      <c r="P54" s="145">
        <f ca="1">SUMIFS('Overview employees'!Q:Q,'Overview employees'!$B:$B,'Overview reports'!$B$54,'Overview employees'!$A:$A,'Overview reports'!$A54)</f>
        <v>0</v>
      </c>
      <c r="Q54" s="145">
        <f ca="1">SUMIFS('Overview employees'!R:R,'Overview employees'!$B:$B,'Overview reports'!$B$54,'Overview employees'!$A:$A,'Overview reports'!$A54)</f>
        <v>0</v>
      </c>
      <c r="R54" s="145">
        <f ca="1">SUMIFS('Overview employees'!S:S,'Overview employees'!$B:$B,'Overview reports'!$B$54,'Overview employees'!$A:$A,'Overview reports'!$A54)</f>
        <v>0</v>
      </c>
      <c r="S54" s="145">
        <f ca="1">SUMIFS('Overview employees'!T:T,'Overview employees'!$B:$B,'Overview reports'!$B$54,'Overview employees'!$A:$A,'Overview reports'!$A54)</f>
        <v>0</v>
      </c>
    </row>
    <row r="55" spans="1:19" x14ac:dyDescent="0.25">
      <c r="A55" s="135" t="s">
        <v>244</v>
      </c>
      <c r="B55" s="465"/>
      <c r="C55" s="136">
        <f ca="1">SUMIFS('Overview employees'!D:D,'Overview employees'!B:B,'Overview reports'!$B$54,'Overview employees'!A:A,'Overview reports'!$A55)</f>
        <v>0</v>
      </c>
      <c r="D55" s="132">
        <f t="shared" ca="1" si="8"/>
        <v>0</v>
      </c>
      <c r="E55" s="137">
        <f ca="1">SUMIFS('Overview employees'!F:F,'Overview employees'!$B:$B,'Overview reports'!$B$54,'Overview employees'!$A:$A,'Overview reports'!$A55)</f>
        <v>0</v>
      </c>
      <c r="F55" s="137">
        <f ca="1">SUMIFS('Overview employees'!G:G,'Overview employees'!$B:$B,'Overview reports'!$B$54,'Overview employees'!$A:$A,'Overview reports'!$A55)</f>
        <v>0</v>
      </c>
      <c r="G55" s="137">
        <f ca="1">SUMIFS('Overview employees'!H:H,'Overview employees'!$B:$B,'Overview reports'!$B$54,'Overview employees'!$A:$A,'Overview reports'!$A55)</f>
        <v>0</v>
      </c>
      <c r="H55" s="137">
        <f ca="1">SUMIFS('Overview employees'!I:I,'Overview employees'!$B:$B,'Overview reports'!$B$54,'Overview employees'!$A:$A,'Overview reports'!$A55)</f>
        <v>0</v>
      </c>
      <c r="I55" s="137">
        <f ca="1">SUMIFS('Overview employees'!J:J,'Overview employees'!$B:$B,'Overview reports'!$B$54,'Overview employees'!$A:$A,'Overview reports'!$A55)</f>
        <v>0</v>
      </c>
      <c r="J55" s="137">
        <f ca="1">SUMIFS('Overview employees'!K:K,'Overview employees'!$B:$B,'Overview reports'!$B$54,'Overview employees'!$A:$A,'Overview reports'!$A55)</f>
        <v>0</v>
      </c>
      <c r="K55" s="137">
        <f ca="1">SUMIFS('Overview employees'!L:L,'Overview employees'!$B:$B,'Overview reports'!$B$54,'Overview employees'!$A:$A,'Overview reports'!$A55)</f>
        <v>0</v>
      </c>
      <c r="L55" s="137">
        <f ca="1">SUMIFS('Overview employees'!M:M,'Overview employees'!$B:$B,'Overview reports'!$B$54,'Overview employees'!$A:$A,'Overview reports'!$A55)</f>
        <v>0</v>
      </c>
      <c r="M55" s="137">
        <f ca="1">SUMIFS('Overview employees'!N:N,'Overview employees'!$B:$B,'Overview reports'!$B$54,'Overview employees'!$A:$A,'Overview reports'!$A55)</f>
        <v>0</v>
      </c>
      <c r="N55" s="137">
        <f ca="1">SUMIFS('Overview employees'!O:O,'Overview employees'!$B:$B,'Overview reports'!$B$54,'Overview employees'!$A:$A,'Overview reports'!$A55)</f>
        <v>0</v>
      </c>
      <c r="O55" s="137">
        <f ca="1">SUMIFS('Overview employees'!P:P,'Overview employees'!$B:$B,'Overview reports'!$B$54,'Overview employees'!$A:$A,'Overview reports'!$A55)</f>
        <v>0</v>
      </c>
      <c r="P55" s="137">
        <f ca="1">SUMIFS('Overview employees'!Q:Q,'Overview employees'!$B:$B,'Overview reports'!$B$54,'Overview employees'!$A:$A,'Overview reports'!$A55)</f>
        <v>0</v>
      </c>
      <c r="Q55" s="137">
        <f ca="1">SUMIFS('Overview employees'!R:R,'Overview employees'!$B:$B,'Overview reports'!$B$54,'Overview employees'!$A:$A,'Overview reports'!$A55)</f>
        <v>0</v>
      </c>
      <c r="R55" s="137">
        <f ca="1">SUMIFS('Overview employees'!S:S,'Overview employees'!$B:$B,'Overview reports'!$B$54,'Overview employees'!$A:$A,'Overview reports'!$A55)</f>
        <v>0</v>
      </c>
      <c r="S55" s="137">
        <f ca="1">SUMIFS('Overview employees'!T:T,'Overview employees'!$B:$B,'Overview reports'!$B$54,'Overview employees'!$A:$A,'Overview reports'!$A55)</f>
        <v>0</v>
      </c>
    </row>
    <row r="56" spans="1:19" x14ac:dyDescent="0.25">
      <c r="A56" s="130" t="s">
        <v>245</v>
      </c>
      <c r="B56" s="465"/>
      <c r="C56" s="136">
        <f ca="1">SUMIFS('Overview employees'!D:D,'Overview employees'!B:B,'Overview reports'!$B$54,'Overview employees'!A:A,'Overview reports'!$A56)</f>
        <v>0</v>
      </c>
      <c r="D56" s="132">
        <f t="shared" ca="1" si="8"/>
        <v>0</v>
      </c>
      <c r="E56" s="137">
        <f ca="1">SUMIFS('Overview employees'!F:F,'Overview employees'!$B:$B,'Overview reports'!$B$54,'Overview employees'!$A:$A,'Overview reports'!$A56)</f>
        <v>0</v>
      </c>
      <c r="F56" s="137">
        <f ca="1">SUMIFS('Overview employees'!G:G,'Overview employees'!$B:$B,'Overview reports'!$B$54,'Overview employees'!$A:$A,'Overview reports'!$A56)</f>
        <v>0</v>
      </c>
      <c r="G56" s="137">
        <f ca="1">SUMIFS('Overview employees'!H:H,'Overview employees'!$B:$B,'Overview reports'!$B$54,'Overview employees'!$A:$A,'Overview reports'!$A56)</f>
        <v>0</v>
      </c>
      <c r="H56" s="137">
        <f ca="1">SUMIFS('Overview employees'!I:I,'Overview employees'!$B:$B,'Overview reports'!$B$54,'Overview employees'!$A:$A,'Overview reports'!$A56)</f>
        <v>0</v>
      </c>
      <c r="I56" s="137">
        <f ca="1">SUMIFS('Overview employees'!J:J,'Overview employees'!$B:$B,'Overview reports'!$B$54,'Overview employees'!$A:$A,'Overview reports'!$A56)</f>
        <v>0</v>
      </c>
      <c r="J56" s="137">
        <f ca="1">SUMIFS('Overview employees'!K:K,'Overview employees'!$B:$B,'Overview reports'!$B$54,'Overview employees'!$A:$A,'Overview reports'!$A56)</f>
        <v>0</v>
      </c>
      <c r="K56" s="137">
        <f ca="1">SUMIFS('Overview employees'!L:L,'Overview employees'!$B:$B,'Overview reports'!$B$54,'Overview employees'!$A:$A,'Overview reports'!$A56)</f>
        <v>0</v>
      </c>
      <c r="L56" s="137">
        <f ca="1">SUMIFS('Overview employees'!M:M,'Overview employees'!$B:$B,'Overview reports'!$B$54,'Overview employees'!$A:$A,'Overview reports'!$A56)</f>
        <v>0</v>
      </c>
      <c r="M56" s="137">
        <f ca="1">SUMIFS('Overview employees'!N:N,'Overview employees'!$B:$B,'Overview reports'!$B$54,'Overview employees'!$A:$A,'Overview reports'!$A56)</f>
        <v>0</v>
      </c>
      <c r="N56" s="137">
        <f ca="1">SUMIFS('Overview employees'!O:O,'Overview employees'!$B:$B,'Overview reports'!$B$54,'Overview employees'!$A:$A,'Overview reports'!$A56)</f>
        <v>0</v>
      </c>
      <c r="O56" s="137">
        <f ca="1">SUMIFS('Overview employees'!P:P,'Overview employees'!$B:$B,'Overview reports'!$B$54,'Overview employees'!$A:$A,'Overview reports'!$A56)</f>
        <v>0</v>
      </c>
      <c r="P56" s="137">
        <f ca="1">SUMIFS('Overview employees'!Q:Q,'Overview employees'!$B:$B,'Overview reports'!$B$54,'Overview employees'!$A:$A,'Overview reports'!$A56)</f>
        <v>0</v>
      </c>
      <c r="Q56" s="137">
        <f ca="1">SUMIFS('Overview employees'!R:R,'Overview employees'!$B:$B,'Overview reports'!$B$54,'Overview employees'!$A:$A,'Overview reports'!$A56)</f>
        <v>0</v>
      </c>
      <c r="R56" s="137">
        <f ca="1">SUMIFS('Overview employees'!S:S,'Overview employees'!$B:$B,'Overview reports'!$B$54,'Overview employees'!$A:$A,'Overview reports'!$A56)</f>
        <v>0</v>
      </c>
      <c r="S56" s="137">
        <f ca="1">SUMIFS('Overview employees'!T:T,'Overview employees'!$B:$B,'Overview reports'!$B$54,'Overview employees'!$A:$A,'Overview reports'!$A56)</f>
        <v>0</v>
      </c>
    </row>
    <row r="57" spans="1:19" x14ac:dyDescent="0.25">
      <c r="A57" s="130" t="s">
        <v>246</v>
      </c>
      <c r="B57" s="465"/>
      <c r="C57" s="136">
        <f ca="1">SUMIFS('Overview employees'!D:D,'Overview employees'!B:B,'Overview reports'!$B$54,'Overview employees'!A:A,'Overview reports'!$A57)</f>
        <v>0</v>
      </c>
      <c r="D57" s="132">
        <f t="shared" ca="1" si="8"/>
        <v>0</v>
      </c>
      <c r="E57" s="137">
        <f ca="1">SUMIFS('Overview employees'!F:F,'Overview employees'!$B:$B,'Overview reports'!$B$54,'Overview employees'!$A:$A,'Overview reports'!$A57)</f>
        <v>0</v>
      </c>
      <c r="F57" s="137">
        <f ca="1">SUMIFS('Overview employees'!G:G,'Overview employees'!$B:$B,'Overview reports'!$B$54,'Overview employees'!$A:$A,'Overview reports'!$A57)</f>
        <v>0</v>
      </c>
      <c r="G57" s="137">
        <f ca="1">SUMIFS('Overview employees'!H:H,'Overview employees'!$B:$B,'Overview reports'!$B$54,'Overview employees'!$A:$A,'Overview reports'!$A57)</f>
        <v>0</v>
      </c>
      <c r="H57" s="137">
        <f ca="1">SUMIFS('Overview employees'!I:I,'Overview employees'!$B:$B,'Overview reports'!$B$54,'Overview employees'!$A:$A,'Overview reports'!$A57)</f>
        <v>0</v>
      </c>
      <c r="I57" s="137">
        <f ca="1">SUMIFS('Overview employees'!J:J,'Overview employees'!$B:$B,'Overview reports'!$B$54,'Overview employees'!$A:$A,'Overview reports'!$A57)</f>
        <v>0</v>
      </c>
      <c r="J57" s="137">
        <f ca="1">SUMIFS('Overview employees'!K:K,'Overview employees'!$B:$B,'Overview reports'!$B$54,'Overview employees'!$A:$A,'Overview reports'!$A57)</f>
        <v>0</v>
      </c>
      <c r="K57" s="137">
        <f ca="1">SUMIFS('Overview employees'!L:L,'Overview employees'!$B:$B,'Overview reports'!$B$54,'Overview employees'!$A:$A,'Overview reports'!$A57)</f>
        <v>0</v>
      </c>
      <c r="L57" s="137">
        <f ca="1">SUMIFS('Overview employees'!M:M,'Overview employees'!$B:$B,'Overview reports'!$B$54,'Overview employees'!$A:$A,'Overview reports'!$A57)</f>
        <v>0</v>
      </c>
      <c r="M57" s="137">
        <f ca="1">SUMIFS('Overview employees'!N:N,'Overview employees'!$B:$B,'Overview reports'!$B$54,'Overview employees'!$A:$A,'Overview reports'!$A57)</f>
        <v>0</v>
      </c>
      <c r="N57" s="137">
        <f ca="1">SUMIFS('Overview employees'!O:O,'Overview employees'!$B:$B,'Overview reports'!$B$54,'Overview employees'!$A:$A,'Overview reports'!$A57)</f>
        <v>0</v>
      </c>
      <c r="O57" s="137">
        <f ca="1">SUMIFS('Overview employees'!P:P,'Overview employees'!$B:$B,'Overview reports'!$B$54,'Overview employees'!$A:$A,'Overview reports'!$A57)</f>
        <v>0</v>
      </c>
      <c r="P57" s="137">
        <f ca="1">SUMIFS('Overview employees'!Q:Q,'Overview employees'!$B:$B,'Overview reports'!$B$54,'Overview employees'!$A:$A,'Overview reports'!$A57)</f>
        <v>0</v>
      </c>
      <c r="Q57" s="137">
        <f ca="1">SUMIFS('Overview employees'!R:R,'Overview employees'!$B:$B,'Overview reports'!$B$54,'Overview employees'!$A:$A,'Overview reports'!$A57)</f>
        <v>0</v>
      </c>
      <c r="R57" s="137">
        <f ca="1">SUMIFS('Overview employees'!S:S,'Overview employees'!$B:$B,'Overview reports'!$B$54,'Overview employees'!$A:$A,'Overview reports'!$A57)</f>
        <v>0</v>
      </c>
      <c r="S57" s="137">
        <f ca="1">SUMIFS('Overview employees'!T:T,'Overview employees'!$B:$B,'Overview reports'!$B$54,'Overview employees'!$A:$A,'Overview reports'!$A57)</f>
        <v>0</v>
      </c>
    </row>
    <row r="58" spans="1:19" x14ac:dyDescent="0.25">
      <c r="A58" s="138" t="s">
        <v>247</v>
      </c>
      <c r="B58" s="465"/>
      <c r="C58" s="136">
        <f ca="1">SUMIFS('Overview employees'!D:D,'Overview employees'!B:B,'Overview reports'!$B$54,'Overview employees'!A:A,'Overview reports'!$A58)</f>
        <v>0</v>
      </c>
      <c r="D58" s="132">
        <f t="shared" ca="1" si="8"/>
        <v>0</v>
      </c>
      <c r="E58" s="137">
        <f ca="1">SUMIFS('Overview employees'!F:F,'Overview employees'!$B:$B,'Overview reports'!$B$54,'Overview employees'!$A:$A,'Overview reports'!$A58)</f>
        <v>0</v>
      </c>
      <c r="F58" s="137">
        <f ca="1">SUMIFS('Overview employees'!G:G,'Overview employees'!$B:$B,'Overview reports'!$B$54,'Overview employees'!$A:$A,'Overview reports'!$A58)</f>
        <v>0</v>
      </c>
      <c r="G58" s="137">
        <f ca="1">SUMIFS('Overview employees'!H:H,'Overview employees'!$B:$B,'Overview reports'!$B$54,'Overview employees'!$A:$A,'Overview reports'!$A58)</f>
        <v>0</v>
      </c>
      <c r="H58" s="137">
        <f ca="1">SUMIFS('Overview employees'!I:I,'Overview employees'!$B:$B,'Overview reports'!$B$54,'Overview employees'!$A:$A,'Overview reports'!$A58)</f>
        <v>0</v>
      </c>
      <c r="I58" s="137">
        <f ca="1">SUMIFS('Overview employees'!J:J,'Overview employees'!$B:$B,'Overview reports'!$B$54,'Overview employees'!$A:$A,'Overview reports'!$A58)</f>
        <v>0</v>
      </c>
      <c r="J58" s="137">
        <f ca="1">SUMIFS('Overview employees'!K:K,'Overview employees'!$B:$B,'Overview reports'!$B$54,'Overview employees'!$A:$A,'Overview reports'!$A58)</f>
        <v>0</v>
      </c>
      <c r="K58" s="137">
        <f ca="1">SUMIFS('Overview employees'!L:L,'Overview employees'!$B:$B,'Overview reports'!$B$54,'Overview employees'!$A:$A,'Overview reports'!$A58)</f>
        <v>0</v>
      </c>
      <c r="L58" s="137">
        <f ca="1">SUMIFS('Overview employees'!M:M,'Overview employees'!$B:$B,'Overview reports'!$B$54,'Overview employees'!$A:$A,'Overview reports'!$A58)</f>
        <v>0</v>
      </c>
      <c r="M58" s="137">
        <f ca="1">SUMIFS('Overview employees'!N:N,'Overview employees'!$B:$B,'Overview reports'!$B$54,'Overview employees'!$A:$A,'Overview reports'!$A58)</f>
        <v>0</v>
      </c>
      <c r="N58" s="137">
        <f ca="1">SUMIFS('Overview employees'!O:O,'Overview employees'!$B:$B,'Overview reports'!$B$54,'Overview employees'!$A:$A,'Overview reports'!$A58)</f>
        <v>0</v>
      </c>
      <c r="O58" s="137">
        <f ca="1">SUMIFS('Overview employees'!P:P,'Overview employees'!$B:$B,'Overview reports'!$B$54,'Overview employees'!$A:$A,'Overview reports'!$A58)</f>
        <v>0</v>
      </c>
      <c r="P58" s="137">
        <f ca="1">SUMIFS('Overview employees'!Q:Q,'Overview employees'!$B:$B,'Overview reports'!$B$54,'Overview employees'!$A:$A,'Overview reports'!$A58)</f>
        <v>0</v>
      </c>
      <c r="Q58" s="137">
        <f ca="1">SUMIFS('Overview employees'!R:R,'Overview employees'!$B:$B,'Overview reports'!$B$54,'Overview employees'!$A:$A,'Overview reports'!$A58)</f>
        <v>0</v>
      </c>
      <c r="R58" s="137">
        <f ca="1">SUMIFS('Overview employees'!S:S,'Overview employees'!$B:$B,'Overview reports'!$B$54,'Overview employees'!$A:$A,'Overview reports'!$A58)</f>
        <v>0</v>
      </c>
      <c r="S58" s="137">
        <f ca="1">SUMIFS('Overview employees'!T:T,'Overview employees'!$B:$B,'Overview reports'!$B$54,'Overview employees'!$A:$A,'Overview reports'!$A58)</f>
        <v>0</v>
      </c>
    </row>
    <row r="59" spans="1:19" s="108" customFormat="1" x14ac:dyDescent="0.25">
      <c r="A59" s="139" t="s">
        <v>56</v>
      </c>
      <c r="B59" s="466"/>
      <c r="C59" s="140">
        <f ca="1">SUM(C54:C58)</f>
        <v>0</v>
      </c>
      <c r="D59" s="141">
        <f t="shared" ca="1" si="8"/>
        <v>0</v>
      </c>
      <c r="E59" s="142">
        <f ca="1">SUM(E54:E58)</f>
        <v>0</v>
      </c>
      <c r="F59" s="142">
        <f t="shared" ref="F59:S59" ca="1" si="12">SUM(F54:F58)</f>
        <v>0</v>
      </c>
      <c r="G59" s="142">
        <f t="shared" ca="1" si="12"/>
        <v>0</v>
      </c>
      <c r="H59" s="142">
        <f t="shared" ca="1" si="12"/>
        <v>0</v>
      </c>
      <c r="I59" s="142">
        <f t="shared" ca="1" si="12"/>
        <v>0</v>
      </c>
      <c r="J59" s="142">
        <f t="shared" ca="1" si="12"/>
        <v>0</v>
      </c>
      <c r="K59" s="142">
        <f t="shared" ca="1" si="12"/>
        <v>0</v>
      </c>
      <c r="L59" s="142">
        <f t="shared" ca="1" si="12"/>
        <v>0</v>
      </c>
      <c r="M59" s="142">
        <f t="shared" ca="1" si="12"/>
        <v>0</v>
      </c>
      <c r="N59" s="142">
        <f t="shared" ca="1" si="12"/>
        <v>0</v>
      </c>
      <c r="O59" s="142">
        <f t="shared" ca="1" si="12"/>
        <v>0</v>
      </c>
      <c r="P59" s="142">
        <f t="shared" ca="1" si="12"/>
        <v>0</v>
      </c>
      <c r="Q59" s="142">
        <f t="shared" ca="1" si="12"/>
        <v>0</v>
      </c>
      <c r="R59" s="142">
        <f t="shared" ca="1" si="12"/>
        <v>0</v>
      </c>
      <c r="S59" s="142">
        <f t="shared" ca="1" si="12"/>
        <v>0</v>
      </c>
    </row>
  </sheetData>
  <mergeCells count="12">
    <mergeCell ref="B48:B53"/>
    <mergeCell ref="B54:B59"/>
    <mergeCell ref="B18:B23"/>
    <mergeCell ref="B24:B29"/>
    <mergeCell ref="B30:B35"/>
    <mergeCell ref="B36:B41"/>
    <mergeCell ref="B42:B47"/>
    <mergeCell ref="B2:C2"/>
    <mergeCell ref="B3:C3"/>
    <mergeCell ref="B4:C4"/>
    <mergeCell ref="B6:B11"/>
    <mergeCell ref="B12:B17"/>
  </mergeCells>
  <conditionalFormatting sqref="C6:S59">
    <cfRule type="cellIs" dxfId="1875" priority="3" operator="equal">
      <formula>0</formula>
    </cfRule>
  </conditionalFormatting>
  <conditionalFormatting sqref="D4:S5">
    <cfRule type="cellIs" dxfId="1874" priority="1" operator="lessThan">
      <formula>0</formula>
    </cfRule>
    <cfRule type="cellIs" dxfId="1873" priority="2" operator="greaterThan">
      <formula>0</formula>
    </cfRule>
  </conditionalFormatting>
  <pageMargins left="0.7" right="0.7" top="0.78740157500000008" bottom="0.78740157500000008"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workbookViewId="0">
      <selection activeCell="B1" sqref="B1:B3"/>
    </sheetView>
  </sheetViews>
  <sheetFormatPr baseColWidth="10" defaultColWidth="11.5546875" defaultRowHeight="15" x14ac:dyDescent="0.2"/>
  <cols>
    <col min="1" max="16384" width="11.5546875" style="147"/>
  </cols>
  <sheetData>
    <row r="1" spans="1:3" x14ac:dyDescent="0.2">
      <c r="A1" s="147" t="s">
        <v>249</v>
      </c>
      <c r="B1" s="147" t="s">
        <v>250</v>
      </c>
      <c r="C1" s="147" t="s">
        <v>251</v>
      </c>
    </row>
    <row r="2" spans="1:3" x14ac:dyDescent="0.2">
      <c r="B2" s="147" t="s">
        <v>250</v>
      </c>
      <c r="C2" s="147" t="s">
        <v>251</v>
      </c>
    </row>
    <row r="3" spans="1:3" x14ac:dyDescent="0.2">
      <c r="B3" s="147" t="s">
        <v>251</v>
      </c>
    </row>
  </sheetData>
  <pageMargins left="0.7" right="0.7" top="0.78740157500000008" bottom="0.78740157500000008"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86"/>
  <sheetViews>
    <sheetView zoomScale="50" zoomScaleNormal="50" workbookViewId="0">
      <selection activeCell="AP16" sqref="AP16"/>
    </sheetView>
  </sheetViews>
  <sheetFormatPr baseColWidth="10" defaultColWidth="11.5546875" defaultRowHeight="15" outlineLevelRow="1" outlineLevelCol="1" x14ac:dyDescent="0.25"/>
  <cols>
    <col min="1" max="1" width="11.109375" style="2" customWidth="1"/>
    <col min="2" max="2" width="7.33203125" style="2" customWidth="1"/>
    <col min="3" max="3" width="15.6640625" style="2" customWidth="1"/>
    <col min="4" max="4" width="14.6640625" style="2" customWidth="1"/>
    <col min="5" max="5" width="13.6640625" style="2" customWidth="1"/>
    <col min="6" max="6" width="12.88671875" style="2" customWidth="1"/>
    <col min="7" max="7" width="17.109375" style="2" customWidth="1"/>
    <col min="8" max="8" width="16.88671875" style="2" customWidth="1"/>
    <col min="9" max="9" width="21.6640625" style="2" customWidth="1"/>
    <col min="10" max="10" width="16.6640625" style="2" customWidth="1"/>
    <col min="11" max="11" width="17.77734375" style="2" customWidth="1"/>
    <col min="12" max="13" width="15.33203125" style="2" customWidth="1"/>
    <col min="14" max="14" width="12" style="2" customWidth="1"/>
    <col min="15" max="15" width="12.33203125" style="2" customWidth="1"/>
    <col min="16" max="20" width="10.21875" style="2" customWidth="1"/>
    <col min="21" max="30" width="10.21875" style="2" hidden="1" customWidth="1" outlineLevel="1"/>
    <col min="31" max="31" width="10.21875" style="2" customWidth="1" collapsed="1"/>
    <col min="32" max="32" width="19.88671875" style="2" customWidth="1"/>
    <col min="33" max="33" width="14.77734375" style="2" customWidth="1"/>
    <col min="34" max="36" width="11.5546875" style="2"/>
    <col min="37" max="37" width="14.44140625" style="2" customWidth="1"/>
    <col min="38" max="38" width="11.5546875" style="2"/>
    <col min="39" max="39" width="12.21875" style="2" hidden="1" customWidth="1"/>
    <col min="40" max="16384" width="11.5546875" style="2"/>
  </cols>
  <sheetData>
    <row r="1" spans="2:40" ht="24.75" customHeight="1" x14ac:dyDescent="0.25">
      <c r="C1" s="148" t="s">
        <v>252</v>
      </c>
      <c r="D1" s="319" t="s">
        <v>531</v>
      </c>
      <c r="E1" s="320"/>
      <c r="F1" s="151"/>
      <c r="G1" s="152" t="s">
        <v>253</v>
      </c>
      <c r="H1" s="321" t="s">
        <v>245</v>
      </c>
    </row>
    <row r="2" spans="2:40" ht="24.75" customHeight="1" x14ac:dyDescent="0.25">
      <c r="C2" s="154" t="s">
        <v>254</v>
      </c>
      <c r="D2" s="473"/>
      <c r="E2" s="474"/>
      <c r="G2" s="152" t="s">
        <v>255</v>
      </c>
      <c r="H2" s="155">
        <v>7.74</v>
      </c>
    </row>
    <row r="3" spans="2:40" ht="62.25" customHeight="1" x14ac:dyDescent="0.5">
      <c r="B3" s="184" t="str">
        <f>INDEX(languages!B7:C7,1,MATCH('Liesmich Readme'!$A$5,languages!$B$2:$C$2,0))</f>
        <v>1. Basic data</v>
      </c>
      <c r="D3" s="157"/>
      <c r="E3" s="157"/>
      <c r="F3" s="157"/>
      <c r="G3" s="157"/>
      <c r="H3" s="157"/>
      <c r="J3" s="184" t="s">
        <v>256</v>
      </c>
      <c r="O3" s="475" t="str">
        <f>INDEX(languages!B13:C13,1,MATCH('Liesmich Readme'!$A$5,languages!$B$2:$C$2,0))</f>
        <v>6. Reported data</v>
      </c>
      <c r="P3" s="475"/>
      <c r="Q3" s="475"/>
      <c r="R3" s="475"/>
      <c r="S3" s="475"/>
      <c r="T3" s="475"/>
      <c r="U3" s="475"/>
      <c r="V3" s="475"/>
      <c r="W3" s="475"/>
      <c r="X3" s="475"/>
      <c r="Y3" s="475"/>
      <c r="Z3" s="475"/>
      <c r="AA3" s="475"/>
      <c r="AB3" s="475"/>
      <c r="AC3" s="475"/>
      <c r="AD3" s="475"/>
      <c r="AE3" s="475"/>
      <c r="AF3" s="475"/>
      <c r="AG3" s="475"/>
      <c r="AH3" s="158"/>
      <c r="AI3" s="158"/>
      <c r="AJ3" s="158"/>
      <c r="AK3" s="158"/>
      <c r="AL3" s="158"/>
      <c r="AM3" s="158"/>
      <c r="AN3" s="158"/>
    </row>
    <row r="4" spans="2:40" ht="45.75" customHeight="1" x14ac:dyDescent="0.25">
      <c r="C4" s="476" t="s">
        <v>257</v>
      </c>
      <c r="D4" s="159" t="s">
        <v>36</v>
      </c>
      <c r="E4" s="159" t="s">
        <v>37</v>
      </c>
      <c r="F4" s="159" t="s">
        <v>258</v>
      </c>
      <c r="G4" s="159" t="s">
        <v>259</v>
      </c>
      <c r="H4" s="159" t="s">
        <v>260</v>
      </c>
      <c r="J4" s="160" t="s">
        <v>261</v>
      </c>
      <c r="K4" s="161">
        <f>E20+E22+E24+E26+E28</f>
        <v>30834.42</v>
      </c>
      <c r="P4" s="162" t="s">
        <v>262</v>
      </c>
      <c r="Q4" s="162" t="s">
        <v>263</v>
      </c>
      <c r="R4" s="162" t="s">
        <v>264</v>
      </c>
      <c r="S4" s="162" t="s">
        <v>265</v>
      </c>
      <c r="T4" s="162" t="s">
        <v>266</v>
      </c>
      <c r="U4" s="162" t="s">
        <v>267</v>
      </c>
      <c r="V4" s="162" t="s">
        <v>268</v>
      </c>
      <c r="W4" s="162" t="s">
        <v>269</v>
      </c>
      <c r="X4" s="162" t="s">
        <v>270</v>
      </c>
      <c r="Y4" s="162" t="s">
        <v>271</v>
      </c>
      <c r="Z4" s="162" t="s">
        <v>272</v>
      </c>
      <c r="AA4" s="162" t="s">
        <v>273</v>
      </c>
      <c r="AB4" s="162" t="s">
        <v>274</v>
      </c>
      <c r="AC4" s="162" t="s">
        <v>275</v>
      </c>
      <c r="AD4" s="162" t="s">
        <v>276</v>
      </c>
      <c r="AE4" s="163" t="s">
        <v>277</v>
      </c>
      <c r="AF4" s="164" t="s">
        <v>278</v>
      </c>
      <c r="AG4" s="165" t="s">
        <v>279</v>
      </c>
    </row>
    <row r="5" spans="2:40" ht="22.5" customHeight="1" x14ac:dyDescent="0.25">
      <c r="C5" s="477"/>
      <c r="D5" s="166">
        <v>44682</v>
      </c>
      <c r="E5" s="166">
        <v>44773</v>
      </c>
      <c r="F5" s="167">
        <v>1</v>
      </c>
      <c r="G5" s="168">
        <v>38.700000000000003</v>
      </c>
      <c r="H5" s="168"/>
      <c r="J5" s="479" t="s">
        <v>280</v>
      </c>
      <c r="K5" s="480">
        <f>F20+F22+F24+F26+F28</f>
        <v>30834.42</v>
      </c>
      <c r="O5" s="96" t="s">
        <v>28</v>
      </c>
      <c r="P5" s="169">
        <v>66.432148819461005</v>
      </c>
      <c r="Q5" s="170"/>
      <c r="R5" s="170"/>
      <c r="S5" s="170">
        <v>23.567851180538987</v>
      </c>
      <c r="T5" s="170"/>
      <c r="U5" s="170"/>
      <c r="V5" s="170"/>
      <c r="W5" s="170"/>
      <c r="X5" s="170"/>
      <c r="Y5" s="170"/>
      <c r="Z5" s="170"/>
      <c r="AA5" s="170"/>
      <c r="AB5" s="170"/>
      <c r="AC5" s="170"/>
      <c r="AD5" s="170"/>
      <c r="AE5" s="171">
        <f t="shared" ref="AE5:AE13" si="0">SUM(P5:AD5)</f>
        <v>90</v>
      </c>
      <c r="AF5" s="172">
        <v>30834.42</v>
      </c>
      <c r="AG5" s="173"/>
      <c r="AM5" s="2" t="s">
        <v>281</v>
      </c>
    </row>
    <row r="6" spans="2:40" ht="22.5" customHeight="1" outlineLevel="1" x14ac:dyDescent="0.25">
      <c r="C6" s="477"/>
      <c r="D6" s="166">
        <v>44958</v>
      </c>
      <c r="E6" s="166">
        <v>45016</v>
      </c>
      <c r="F6" s="167">
        <v>1</v>
      </c>
      <c r="G6" s="168">
        <v>38.700000000000003</v>
      </c>
      <c r="H6" s="168"/>
      <c r="J6" s="479"/>
      <c r="K6" s="480"/>
      <c r="O6" s="100" t="s">
        <v>95</v>
      </c>
      <c r="P6" s="170"/>
      <c r="Q6" s="170"/>
      <c r="R6" s="170"/>
      <c r="S6" s="170"/>
      <c r="T6" s="170"/>
      <c r="U6" s="170"/>
      <c r="V6" s="170"/>
      <c r="W6" s="170"/>
      <c r="X6" s="170"/>
      <c r="Y6" s="170"/>
      <c r="Z6" s="170"/>
      <c r="AA6" s="170"/>
      <c r="AB6" s="170"/>
      <c r="AC6" s="170"/>
      <c r="AD6" s="170"/>
      <c r="AE6" s="171">
        <f t="shared" si="0"/>
        <v>0</v>
      </c>
      <c r="AF6" s="172"/>
      <c r="AG6" s="173"/>
      <c r="AM6" s="2" t="s">
        <v>282</v>
      </c>
    </row>
    <row r="7" spans="2:40" ht="22.5" customHeight="1" outlineLevel="1" x14ac:dyDescent="0.25">
      <c r="C7" s="477"/>
      <c r="D7" s="166"/>
      <c r="E7" s="166"/>
      <c r="F7" s="167"/>
      <c r="G7" s="168"/>
      <c r="H7" s="168"/>
      <c r="J7" s="479" t="s">
        <v>283</v>
      </c>
      <c r="K7" s="481">
        <f>G20+G22+G24+G26+G28</f>
        <v>30834.42</v>
      </c>
      <c r="O7" s="101" t="s">
        <v>29</v>
      </c>
      <c r="P7" s="170"/>
      <c r="Q7" s="170"/>
      <c r="R7" s="170"/>
      <c r="S7" s="170"/>
      <c r="T7" s="170"/>
      <c r="U7" s="170"/>
      <c r="V7" s="170"/>
      <c r="W7" s="170"/>
      <c r="X7" s="170"/>
      <c r="Y7" s="170"/>
      <c r="Z7" s="170"/>
      <c r="AA7" s="170"/>
      <c r="AB7" s="170"/>
      <c r="AC7" s="170"/>
      <c r="AD7" s="170"/>
      <c r="AE7" s="171">
        <f t="shared" si="0"/>
        <v>0</v>
      </c>
      <c r="AF7" s="172"/>
      <c r="AG7" s="173"/>
    </row>
    <row r="8" spans="2:40" ht="22.5" customHeight="1" outlineLevel="1" x14ac:dyDescent="0.25">
      <c r="C8" s="477"/>
      <c r="D8" s="168"/>
      <c r="E8" s="168"/>
      <c r="F8" s="167"/>
      <c r="G8" s="168"/>
      <c r="H8" s="168"/>
      <c r="J8" s="479"/>
      <c r="K8" s="481"/>
      <c r="O8" s="102" t="s">
        <v>131</v>
      </c>
      <c r="P8" s="170"/>
      <c r="Q8" s="170"/>
      <c r="R8" s="170"/>
      <c r="S8" s="170"/>
      <c r="T8" s="170"/>
      <c r="U8" s="170"/>
      <c r="V8" s="170"/>
      <c r="W8" s="170"/>
      <c r="X8" s="170"/>
      <c r="Y8" s="170"/>
      <c r="Z8" s="170"/>
      <c r="AA8" s="170"/>
      <c r="AB8" s="170"/>
      <c r="AC8" s="170"/>
      <c r="AD8" s="170"/>
      <c r="AE8" s="171">
        <f t="shared" si="0"/>
        <v>0</v>
      </c>
      <c r="AF8" s="172"/>
      <c r="AG8" s="173"/>
    </row>
    <row r="9" spans="2:40" ht="22.5" customHeight="1" outlineLevel="1" x14ac:dyDescent="0.25">
      <c r="C9" s="477"/>
      <c r="D9" s="168"/>
      <c r="E9" s="168"/>
      <c r="F9" s="167"/>
      <c r="G9" s="168"/>
      <c r="H9" s="168"/>
      <c r="J9" s="479" t="str">
        <f>IF($D$11="no","Difference total contract vs. Calculated costs","Difference EU project vs. Calculated costs")</f>
        <v>Difference EU project vs. Calculated costs</v>
      </c>
      <c r="K9" s="480">
        <f>IF($D$11="no", K4-K7,K5-K7)</f>
        <v>0</v>
      </c>
      <c r="O9" s="103" t="s">
        <v>30</v>
      </c>
      <c r="P9" s="170"/>
      <c r="Q9" s="170"/>
      <c r="R9" s="170"/>
      <c r="S9" s="170"/>
      <c r="T9" s="170"/>
      <c r="U9" s="170"/>
      <c r="V9" s="170"/>
      <c r="W9" s="170"/>
      <c r="X9" s="170"/>
      <c r="Y9" s="170"/>
      <c r="Z9" s="170"/>
      <c r="AA9" s="170"/>
      <c r="AB9" s="170"/>
      <c r="AC9" s="170"/>
      <c r="AD9" s="170"/>
      <c r="AE9" s="171">
        <f t="shared" si="0"/>
        <v>0</v>
      </c>
      <c r="AF9" s="172"/>
      <c r="AG9" s="173"/>
    </row>
    <row r="10" spans="2:40" ht="22.5" customHeight="1" outlineLevel="1" x14ac:dyDescent="0.25">
      <c r="C10" s="478"/>
      <c r="D10" s="168"/>
      <c r="E10" s="168"/>
      <c r="F10" s="167"/>
      <c r="G10" s="168"/>
      <c r="H10" s="168"/>
      <c r="J10" s="479"/>
      <c r="K10" s="480"/>
      <c r="O10" s="104" t="s">
        <v>167</v>
      </c>
      <c r="P10" s="170"/>
      <c r="Q10" s="170"/>
      <c r="R10" s="170"/>
      <c r="S10" s="170"/>
      <c r="T10" s="170"/>
      <c r="U10" s="170"/>
      <c r="V10" s="170"/>
      <c r="W10" s="170"/>
      <c r="X10" s="170"/>
      <c r="Y10" s="170"/>
      <c r="Z10" s="170"/>
      <c r="AA10" s="170"/>
      <c r="AB10" s="170"/>
      <c r="AC10" s="170"/>
      <c r="AD10" s="170"/>
      <c r="AE10" s="171">
        <f t="shared" si="0"/>
        <v>0</v>
      </c>
      <c r="AF10" s="172"/>
      <c r="AG10" s="173"/>
    </row>
    <row r="11" spans="2:40" ht="22.5" customHeight="1" outlineLevel="1" x14ac:dyDescent="0.25">
      <c r="C11" s="482" t="s">
        <v>284</v>
      </c>
      <c r="D11" s="484" t="s">
        <v>281</v>
      </c>
      <c r="E11" s="486"/>
      <c r="F11" s="486"/>
      <c r="G11" s="486"/>
      <c r="H11" s="486"/>
      <c r="O11" s="105" t="s">
        <v>31</v>
      </c>
      <c r="P11" s="170"/>
      <c r="Q11" s="170"/>
      <c r="R11" s="170"/>
      <c r="S11" s="170"/>
      <c r="T11" s="170"/>
      <c r="U11" s="170"/>
      <c r="V11" s="170"/>
      <c r="W11" s="170"/>
      <c r="X11" s="170"/>
      <c r="Y11" s="170"/>
      <c r="Z11" s="170"/>
      <c r="AA11" s="170"/>
      <c r="AB11" s="170"/>
      <c r="AC11" s="170"/>
      <c r="AD11" s="170"/>
      <c r="AE11" s="171">
        <f t="shared" si="0"/>
        <v>0</v>
      </c>
      <c r="AF11" s="172"/>
      <c r="AG11" s="173"/>
    </row>
    <row r="12" spans="2:40" ht="22.5" customHeight="1" outlineLevel="1" x14ac:dyDescent="0.25">
      <c r="C12" s="483"/>
      <c r="D12" s="485"/>
      <c r="E12" s="487"/>
      <c r="F12" s="487"/>
      <c r="G12" s="487"/>
      <c r="H12" s="487"/>
      <c r="O12" s="105" t="s">
        <v>203</v>
      </c>
      <c r="P12" s="170"/>
      <c r="Q12" s="170"/>
      <c r="R12" s="170"/>
      <c r="S12" s="170"/>
      <c r="T12" s="170"/>
      <c r="U12" s="170"/>
      <c r="V12" s="170"/>
      <c r="W12" s="170"/>
      <c r="X12" s="170"/>
      <c r="Y12" s="170"/>
      <c r="Z12" s="170"/>
      <c r="AA12" s="170"/>
      <c r="AB12" s="170"/>
      <c r="AC12" s="170"/>
      <c r="AD12" s="170"/>
      <c r="AE12" s="171">
        <f t="shared" si="0"/>
        <v>0</v>
      </c>
      <c r="AF12" s="172"/>
      <c r="AG12" s="173"/>
    </row>
    <row r="13" spans="2:40" ht="22.5" customHeight="1" outlineLevel="1" x14ac:dyDescent="0.25">
      <c r="C13" s="487"/>
      <c r="D13" s="488"/>
      <c r="E13" s="487"/>
      <c r="F13" s="487"/>
      <c r="G13" s="487"/>
      <c r="H13" s="487"/>
      <c r="O13" s="106" t="s">
        <v>32</v>
      </c>
      <c r="P13" s="170"/>
      <c r="Q13" s="170"/>
      <c r="R13" s="170"/>
      <c r="S13" s="170"/>
      <c r="T13" s="170"/>
      <c r="U13" s="170"/>
      <c r="V13" s="170"/>
      <c r="W13" s="170"/>
      <c r="X13" s="170"/>
      <c r="Y13" s="170"/>
      <c r="Z13" s="170"/>
      <c r="AA13" s="170"/>
      <c r="AB13" s="170"/>
      <c r="AC13" s="170"/>
      <c r="AD13" s="170"/>
      <c r="AE13" s="171">
        <f t="shared" si="0"/>
        <v>0</v>
      </c>
      <c r="AF13" s="172"/>
      <c r="AG13" s="173"/>
    </row>
    <row r="14" spans="2:40" ht="18.75" customHeight="1" outlineLevel="1" x14ac:dyDescent="0.25">
      <c r="C14" s="487"/>
      <c r="D14" s="488"/>
      <c r="E14" s="487"/>
      <c r="F14" s="487"/>
      <c r="G14" s="487"/>
      <c r="H14" s="487"/>
    </row>
    <row r="15" spans="2:40" outlineLevel="1" x14ac:dyDescent="0.25">
      <c r="D15" s="174"/>
      <c r="E15" s="175"/>
      <c r="F15" s="49"/>
      <c r="G15" s="49"/>
      <c r="H15" s="176"/>
      <c r="I15" s="49"/>
      <c r="J15" s="49"/>
      <c r="K15" s="49"/>
      <c r="O15" s="177"/>
      <c r="P15" s="178"/>
      <c r="Q15" s="178"/>
      <c r="R15" s="178"/>
      <c r="S15" s="178"/>
      <c r="T15" s="178"/>
      <c r="U15" s="179"/>
      <c r="V15" s="179"/>
      <c r="W15" s="179"/>
      <c r="X15" s="179"/>
      <c r="Y15" s="179"/>
      <c r="Z15" s="179"/>
      <c r="AA15" s="179"/>
      <c r="AB15" s="179"/>
      <c r="AC15" s="179"/>
      <c r="AD15" s="179"/>
      <c r="AE15" s="180"/>
      <c r="AF15" s="181"/>
      <c r="AG15" s="182"/>
    </row>
    <row r="16" spans="2:40" ht="30" customHeight="1" outlineLevel="1" x14ac:dyDescent="0.5">
      <c r="B16" s="183" t="str">
        <f>INDEX(languages!B11:C11,1,MATCH('Liesmich Readme'!$A$5,languages!$B$2:$C$2,0))</f>
        <v>4. Eligible personnel costs per reporting period</v>
      </c>
      <c r="C16" s="184"/>
      <c r="E16" s="183"/>
      <c r="F16" s="183"/>
      <c r="G16" s="183"/>
      <c r="H16" s="183"/>
      <c r="I16" s="183"/>
      <c r="J16" s="183"/>
      <c r="K16" s="183"/>
      <c r="O16" s="489" t="str">
        <f>INDEX(languages!B12:C12,1,MATCH('Liesmich Readme'!$A$5,languages!$B$2:$C$2,0))</f>
        <v>5. Day-equivalents per work package &amp; eligible personnel costs</v>
      </c>
      <c r="P16" s="489"/>
      <c r="Q16" s="489"/>
      <c r="R16" s="489"/>
      <c r="S16" s="489"/>
      <c r="T16" s="489"/>
      <c r="U16" s="489"/>
      <c r="V16" s="489"/>
      <c r="W16" s="489"/>
      <c r="X16" s="489"/>
      <c r="Y16" s="489"/>
      <c r="Z16" s="489"/>
      <c r="AA16" s="489"/>
      <c r="AB16" s="489"/>
      <c r="AC16" s="489"/>
      <c r="AD16" s="489"/>
      <c r="AE16" s="489"/>
      <c r="AF16" s="489"/>
      <c r="AG16" s="489"/>
    </row>
    <row r="17" spans="1:33" ht="11.45" customHeight="1" outlineLevel="1" x14ac:dyDescent="0.5">
      <c r="B17" s="184"/>
      <c r="C17" s="183"/>
      <c r="D17" s="183"/>
      <c r="E17" s="183"/>
      <c r="F17" s="183"/>
      <c r="G17" s="183"/>
      <c r="H17" s="183"/>
      <c r="I17" s="183"/>
      <c r="J17" s="183"/>
      <c r="K17" s="183"/>
      <c r="O17" s="185"/>
      <c r="P17" s="185"/>
      <c r="Q17" s="185"/>
      <c r="R17" s="185"/>
      <c r="S17" s="185"/>
      <c r="T17" s="185"/>
      <c r="U17" s="185"/>
      <c r="V17" s="185"/>
      <c r="W17" s="185"/>
      <c r="X17" s="185"/>
      <c r="Y17" s="185"/>
      <c r="Z17" s="185"/>
      <c r="AA17" s="185"/>
      <c r="AB17" s="185"/>
      <c r="AC17" s="185"/>
      <c r="AD17" s="185"/>
      <c r="AE17" s="185"/>
      <c r="AF17" s="185"/>
      <c r="AG17" s="185"/>
    </row>
    <row r="18" spans="1:33" ht="11.45" customHeight="1" x14ac:dyDescent="0.25">
      <c r="E18" s="490" t="s">
        <v>285</v>
      </c>
      <c r="F18" s="491"/>
      <c r="G18" s="492" t="s">
        <v>286</v>
      </c>
      <c r="H18" s="493"/>
      <c r="I18" s="186"/>
      <c r="J18" s="186"/>
      <c r="K18" s="186"/>
      <c r="P18" s="187"/>
      <c r="U18" s="188"/>
    </row>
    <row r="19" spans="1:33" ht="44.25" customHeight="1" x14ac:dyDescent="0.25">
      <c r="B19" s="494" t="s">
        <v>287</v>
      </c>
      <c r="C19" s="495"/>
      <c r="D19" s="495"/>
      <c r="E19" s="189" t="s">
        <v>288</v>
      </c>
      <c r="F19" s="190" t="s">
        <v>289</v>
      </c>
      <c r="G19" s="191" t="s">
        <v>290</v>
      </c>
      <c r="H19" s="190" t="str">
        <f>IF($D$11="no","Check (costs total contract vs. calculated cost)","Check (costs EU project vs. calculated costs)")</f>
        <v>Check (costs EU project vs. calculated costs)</v>
      </c>
      <c r="I19" s="186"/>
      <c r="J19" s="186"/>
      <c r="K19" s="186"/>
      <c r="P19" s="68" t="s">
        <v>262</v>
      </c>
      <c r="Q19" s="68" t="s">
        <v>263</v>
      </c>
      <c r="R19" s="68" t="s">
        <v>264</v>
      </c>
      <c r="S19" s="68" t="s">
        <v>265</v>
      </c>
      <c r="T19" s="68" t="s">
        <v>266</v>
      </c>
      <c r="U19" s="68" t="s">
        <v>267</v>
      </c>
      <c r="V19" s="68" t="s">
        <v>268</v>
      </c>
      <c r="W19" s="68" t="s">
        <v>269</v>
      </c>
      <c r="X19" s="68" t="s">
        <v>270</v>
      </c>
      <c r="Y19" s="68" t="s">
        <v>271</v>
      </c>
      <c r="Z19" s="68" t="s">
        <v>272</v>
      </c>
      <c r="AA19" s="68" t="s">
        <v>273</v>
      </c>
      <c r="AB19" s="68" t="s">
        <v>274</v>
      </c>
      <c r="AC19" s="68" t="s">
        <v>275</v>
      </c>
      <c r="AD19" s="68" t="s">
        <v>276</v>
      </c>
      <c r="AE19" s="192" t="s">
        <v>277</v>
      </c>
      <c r="AF19" s="68" t="s">
        <v>291</v>
      </c>
    </row>
    <row r="20" spans="1:33" ht="19.5" customHeight="1" outlineLevel="1" x14ac:dyDescent="0.3">
      <c r="B20" s="496" t="str">
        <f>'Basic project data'!A12</f>
        <v>P1</v>
      </c>
      <c r="C20" s="496">
        <f>'Basic project data'!D12</f>
        <v>44652</v>
      </c>
      <c r="D20" s="498">
        <f>'Basic project data'!E12</f>
        <v>45016</v>
      </c>
      <c r="E20" s="500">
        <f>IFERROR(SUMIF(B54:B5000,O20,G54:G5000),0)</f>
        <v>30834.42</v>
      </c>
      <c r="F20" s="502">
        <f>SUMIF(B54:B5000,O20,J54:J5000)</f>
        <v>30834.42</v>
      </c>
      <c r="G20" s="504">
        <f>IF($D$11="no",IF(SUMIF(C35:C48,B20,M35:M48)&lt;E20,SUMIF(C35:C48,B20,M35:M48),E20),IF(SUMIF(C35:C48,B20,M35:M48)&lt;F20,SUMIF(C35:C48,B20,M35:M48),F20))</f>
        <v>30834.42</v>
      </c>
      <c r="H20" s="506">
        <f>IF($D$11="no",IFERROR(-(E20-G20),0),IFERROR(-(F20-G20),0))</f>
        <v>0</v>
      </c>
      <c r="I20" s="508"/>
      <c r="J20" s="509"/>
      <c r="K20" s="508"/>
      <c r="O20" s="96" t="s">
        <v>28</v>
      </c>
      <c r="P20" s="193">
        <f>IFERROR(SUMIF($C$35:$C$48,$O20,$K$35:$K$48)*(SUMIF($B$54:$B$5000,$O20,P$54:P$5000)/$H$2)/(SUMIF($C$35:$C$48,$O20,$J$35:$J$48)),"")</f>
        <v>66.432148819461005</v>
      </c>
      <c r="Q20" s="193">
        <f t="shared" ref="Q20:AD28" si="1">IFERROR(SUMIF($C$35:$C$48,$O20,$K$35:$K$48)*(SUMIF($B$54:$B$5000,$O20,Q$54:Q$5000)/$H$2)/(SUMIF($C$35:$C$48,$O20,$J$35:$J$48)),"")</f>
        <v>0</v>
      </c>
      <c r="R20" s="193">
        <f t="shared" si="1"/>
        <v>0</v>
      </c>
      <c r="S20" s="193">
        <f t="shared" si="1"/>
        <v>23.567851180538987</v>
      </c>
      <c r="T20" s="193">
        <f t="shared" si="1"/>
        <v>0</v>
      </c>
      <c r="U20" s="193">
        <f t="shared" si="1"/>
        <v>0</v>
      </c>
      <c r="V20" s="193">
        <f t="shared" si="1"/>
        <v>0</v>
      </c>
      <c r="W20" s="193">
        <f t="shared" si="1"/>
        <v>0</v>
      </c>
      <c r="X20" s="193">
        <f t="shared" si="1"/>
        <v>0</v>
      </c>
      <c r="Y20" s="193">
        <f t="shared" si="1"/>
        <v>0</v>
      </c>
      <c r="Z20" s="193">
        <f t="shared" si="1"/>
        <v>0</v>
      </c>
      <c r="AA20" s="193">
        <f t="shared" si="1"/>
        <v>0</v>
      </c>
      <c r="AB20" s="193">
        <f t="shared" si="1"/>
        <v>0</v>
      </c>
      <c r="AC20" s="193">
        <f t="shared" si="1"/>
        <v>0</v>
      </c>
      <c r="AD20" s="193">
        <f t="shared" si="1"/>
        <v>0</v>
      </c>
      <c r="AE20" s="194">
        <f>SUM(P20:AD20)</f>
        <v>90</v>
      </c>
      <c r="AF20" s="195">
        <f>ROUND(G20,2)</f>
        <v>30834.42</v>
      </c>
      <c r="AG20" s="198" t="str">
        <f>IF((AF20)=AF5+AF6,"no adjustment needed",IF(ISBLANK(AF5),"no adjustment needed","adjustment needed"))</f>
        <v>no adjustment needed</v>
      </c>
    </row>
    <row r="21" spans="1:33" ht="19.5" customHeight="1" outlineLevel="1" x14ac:dyDescent="0.3">
      <c r="B21" s="497"/>
      <c r="C21" s="497"/>
      <c r="D21" s="499"/>
      <c r="E21" s="501"/>
      <c r="F21" s="503"/>
      <c r="G21" s="505"/>
      <c r="H21" s="507"/>
      <c r="I21" s="508"/>
      <c r="J21" s="509"/>
      <c r="K21" s="508"/>
      <c r="O21" s="100" t="s">
        <v>95</v>
      </c>
      <c r="P21" s="196">
        <f>IFERROR(IF(OR((P5+P6)=P20,P5=0),0,$P20-P5-P6),"")</f>
        <v>0</v>
      </c>
      <c r="Q21" s="196">
        <f>IFERROR(IF(OR((Q5+Q6)=Q20,Q5=0),0,$Q20-Q5-Q6),"")</f>
        <v>0</v>
      </c>
      <c r="R21" s="196">
        <f>IFERROR(IF(OR((R5+R6)=R20,R5=0),0,$R20-R5-R6),"")</f>
        <v>0</v>
      </c>
      <c r="S21" s="196">
        <f>IFERROR(IF(OR((S5+S6)=S20,S5=0),0,$S20-S5-S6),"")</f>
        <v>0</v>
      </c>
      <c r="T21" s="196">
        <f>IFERROR(IF(OR((T5+T6)=T20,T5=0),0,$T20-T5-T6),"")</f>
        <v>0</v>
      </c>
      <c r="U21" s="196">
        <f>IFERROR(IF(OR((U5+U6)=U20,U5=0),0,$U20-U5-U6),"")</f>
        <v>0</v>
      </c>
      <c r="V21" s="196">
        <f>IFERROR(IF(OR((V5+V6)=V20,V5=0),0,$V20-V5-V6),"")</f>
        <v>0</v>
      </c>
      <c r="W21" s="196">
        <f>IFERROR(IF(OR((W5+W6)=W20,W5=0),0,$W20-W5-W6),"")</f>
        <v>0</v>
      </c>
      <c r="X21" s="196">
        <f>IFERROR(IF(OR((X5+X6)=X20,X5=0),0,$X20-X5-X6),"")</f>
        <v>0</v>
      </c>
      <c r="Y21" s="196">
        <f>IFERROR(IF(OR((Y5+Y6)=Y20,Y5=0),0,$Y20-Y5-Y6),"")</f>
        <v>0</v>
      </c>
      <c r="Z21" s="196">
        <f>IFERROR(IF(OR((Z5+Z6)=Z20,Z5=0),0,$Z20-Z5-Z6),"")</f>
        <v>0</v>
      </c>
      <c r="AA21" s="196">
        <f>IFERROR(IF(OR((AA5+AA6)=AA20,AA5=0),0,$AA20-AA5-AA6),"")</f>
        <v>0</v>
      </c>
      <c r="AB21" s="196">
        <f>IFERROR(IF(OR((AB5+AB6)=AB20,AB5=0),0,$AB20-AB5-AB6),"")</f>
        <v>0</v>
      </c>
      <c r="AC21" s="196">
        <f>IFERROR(IF(OR((AC5+AC6)=AC20,AC5=0),0,$AC20-AC5-AC6),"")</f>
        <v>0</v>
      </c>
      <c r="AD21" s="196">
        <f t="shared" ref="AD21:AE21" si="2">IFERROR(IF(OR((AD5+AD6)=AD20,AD5=0),0,AD20-AD5-AD6),"")</f>
        <v>0</v>
      </c>
      <c r="AE21" s="194">
        <f t="shared" si="2"/>
        <v>0</v>
      </c>
      <c r="AF21" s="197">
        <f>IFERROR(IF(OR(ISBLANK(AF5),AF6&lt;&gt;""),0,IF(OR((AF5+AF6)=AF20,ISBLANK(AF5)),0,AF20-AF5-AF6)),"")</f>
        <v>0</v>
      </c>
      <c r="AG21" s="439" t="str">
        <f>IF(AND($AG$20="adjustment needed",AF21&lt;&gt;0),"Only copy this row in table above!","")</f>
        <v/>
      </c>
    </row>
    <row r="22" spans="1:33" ht="19.5" customHeight="1" outlineLevel="1" x14ac:dyDescent="0.3">
      <c r="B22" s="510" t="str">
        <f>'Basic project data'!A13</f>
        <v>P2</v>
      </c>
      <c r="C22" s="510">
        <f>'Basic project data'!D13</f>
        <v>45017</v>
      </c>
      <c r="D22" s="512">
        <f>'Basic project data'!E13</f>
        <v>45747</v>
      </c>
      <c r="E22" s="500">
        <f>IFERROR(SUMIF(B54:B5000,O22,G54:G5000),0)</f>
        <v>0</v>
      </c>
      <c r="F22" s="502">
        <f>SUMIF(B54:B5000,O22,J54:J5000)</f>
        <v>0</v>
      </c>
      <c r="G22" s="504">
        <f>IF($D$11="no",IF(SUMIF(C35:C48,B22,M35:M48)&lt;E22,SUMIF(C35:C48,B22,M35:M48),E22),IF(SUMIF(C35:C48,B22,M35:M48)&lt;F22,SUMIF(C35:C48,B22,M35:M48),F22))</f>
        <v>0</v>
      </c>
      <c r="H22" s="506">
        <f t="shared" ref="H22:H28" si="3">IF($D$11="no",IFERROR(-(E22-G22),0),IFERROR(-(F22-G22),0))</f>
        <v>0</v>
      </c>
      <c r="I22" s="508"/>
      <c r="J22" s="509"/>
      <c r="K22" s="508"/>
      <c r="O22" s="101" t="s">
        <v>29</v>
      </c>
      <c r="P22" s="193" t="str">
        <f>IFERROR(SUMIF($C$35:$C$48,$O22,$K$35:$K$48)*(SUMIF($B$54:$B$5000,$O22,P$54:P$5000)/$H$2)/(SUMIF($C$35:$C$48,$O22,$J$35:$J$48)),"")</f>
        <v/>
      </c>
      <c r="Q22" s="193" t="str">
        <f t="shared" si="1"/>
        <v/>
      </c>
      <c r="R22" s="193" t="str">
        <f t="shared" si="1"/>
        <v/>
      </c>
      <c r="S22" s="193" t="str">
        <f t="shared" si="1"/>
        <v/>
      </c>
      <c r="T22" s="193" t="str">
        <f t="shared" si="1"/>
        <v/>
      </c>
      <c r="U22" s="193" t="str">
        <f t="shared" si="1"/>
        <v/>
      </c>
      <c r="V22" s="193" t="str">
        <f t="shared" si="1"/>
        <v/>
      </c>
      <c r="W22" s="193" t="str">
        <f t="shared" si="1"/>
        <v/>
      </c>
      <c r="X22" s="193" t="str">
        <f t="shared" si="1"/>
        <v/>
      </c>
      <c r="Y22" s="193" t="str">
        <f t="shared" si="1"/>
        <v/>
      </c>
      <c r="Z22" s="193" t="str">
        <f t="shared" si="1"/>
        <v/>
      </c>
      <c r="AA22" s="193" t="str">
        <f t="shared" si="1"/>
        <v/>
      </c>
      <c r="AB22" s="193" t="str">
        <f t="shared" si="1"/>
        <v/>
      </c>
      <c r="AC22" s="193" t="str">
        <f t="shared" si="1"/>
        <v/>
      </c>
      <c r="AD22" s="193" t="str">
        <f t="shared" si="1"/>
        <v/>
      </c>
      <c r="AE22" s="194">
        <f>SUM(P22:AD22)</f>
        <v>0</v>
      </c>
      <c r="AF22" s="195">
        <f>ROUND(G22,2)</f>
        <v>0</v>
      </c>
      <c r="AG22" s="198" t="str">
        <f>IF((AF22)=AF7+AF8,"no adjustment needed",IF(ISBLANK(AF7),"no adjustment needed","adjustment needed"))</f>
        <v>no adjustment needed</v>
      </c>
    </row>
    <row r="23" spans="1:33" ht="19.5" customHeight="1" outlineLevel="1" x14ac:dyDescent="0.3">
      <c r="B23" s="511"/>
      <c r="C23" s="511"/>
      <c r="D23" s="513"/>
      <c r="E23" s="501"/>
      <c r="F23" s="503"/>
      <c r="G23" s="505"/>
      <c r="H23" s="507"/>
      <c r="I23" s="508"/>
      <c r="J23" s="509"/>
      <c r="K23" s="508"/>
      <c r="O23" s="102" t="s">
        <v>131</v>
      </c>
      <c r="P23" s="196">
        <f t="shared" ref="P23:AF23" si="4">IFERROR(IF(OR((P7+P8)=P22,P7=0),0,P22-P7-P8),"")</f>
        <v>0</v>
      </c>
      <c r="Q23" s="196">
        <f t="shared" si="4"/>
        <v>0</v>
      </c>
      <c r="R23" s="196">
        <f t="shared" si="4"/>
        <v>0</v>
      </c>
      <c r="S23" s="196">
        <f t="shared" si="4"/>
        <v>0</v>
      </c>
      <c r="T23" s="196">
        <f t="shared" si="4"/>
        <v>0</v>
      </c>
      <c r="U23" s="196">
        <f t="shared" si="4"/>
        <v>0</v>
      </c>
      <c r="V23" s="196">
        <f t="shared" si="4"/>
        <v>0</v>
      </c>
      <c r="W23" s="196">
        <f t="shared" si="4"/>
        <v>0</v>
      </c>
      <c r="X23" s="196">
        <f t="shared" si="4"/>
        <v>0</v>
      </c>
      <c r="Y23" s="196">
        <f t="shared" si="4"/>
        <v>0</v>
      </c>
      <c r="Z23" s="196">
        <f t="shared" si="4"/>
        <v>0</v>
      </c>
      <c r="AA23" s="196">
        <f t="shared" si="4"/>
        <v>0</v>
      </c>
      <c r="AB23" s="196">
        <f t="shared" si="4"/>
        <v>0</v>
      </c>
      <c r="AC23" s="196">
        <f t="shared" si="4"/>
        <v>0</v>
      </c>
      <c r="AD23" s="196">
        <f t="shared" si="4"/>
        <v>0</v>
      </c>
      <c r="AE23" s="194">
        <f t="shared" si="4"/>
        <v>0</v>
      </c>
      <c r="AF23" s="197">
        <f t="shared" si="4"/>
        <v>0</v>
      </c>
      <c r="AG23" s="439" t="str">
        <f>IF(AND($AG$22="adjustment needed",AF23&lt;&gt;0),"Only copy this row in table above!","")</f>
        <v/>
      </c>
    </row>
    <row r="24" spans="1:33" ht="19.5" customHeight="1" outlineLevel="1" x14ac:dyDescent="0.3">
      <c r="B24" s="514" t="str">
        <f>'Basic project data'!A14</f>
        <v>P3</v>
      </c>
      <c r="C24" s="514" t="str">
        <f>'Basic project data'!D14</f>
        <v/>
      </c>
      <c r="D24" s="516" t="str">
        <f>'Basic project data'!E14</f>
        <v/>
      </c>
      <c r="E24" s="500">
        <f>IFERROR(SUMIF(B54:B5000,O24,G54:G5000),0)</f>
        <v>0</v>
      </c>
      <c r="F24" s="502">
        <f>SUMIF(B54:B5000,O24,J54:J5000)</f>
        <v>0</v>
      </c>
      <c r="G24" s="504">
        <f>IF($D$11="no",IF(SUMIF(C35:C48,B24,M35:M48)&lt;E24,SUMIF(C35:C48,B24,M35:M48),E24),IF(SUMIF(C35:C48,B24,M35:M48)&lt;F24,SUMIF(C35:C48,B24,M35:M48),F24))</f>
        <v>0</v>
      </c>
      <c r="H24" s="506">
        <f t="shared" si="3"/>
        <v>0</v>
      </c>
      <c r="I24" s="508"/>
      <c r="J24" s="509"/>
      <c r="K24" s="508"/>
      <c r="O24" s="103" t="s">
        <v>30</v>
      </c>
      <c r="P24" s="193" t="str">
        <f>IFERROR(SUMIF($C$35:$C$48,$O24,$K$35:$K$48)*(SUMIF($B$54:$B$5000,$O24,P$54:P$5000)/$H$2)/(SUMIF($C$35:$C$48,$O24,$J$35:$J$48)),"")</f>
        <v/>
      </c>
      <c r="Q24" s="193" t="str">
        <f t="shared" si="1"/>
        <v/>
      </c>
      <c r="R24" s="193" t="str">
        <f t="shared" si="1"/>
        <v/>
      </c>
      <c r="S24" s="193" t="str">
        <f t="shared" si="1"/>
        <v/>
      </c>
      <c r="T24" s="193" t="str">
        <f t="shared" si="1"/>
        <v/>
      </c>
      <c r="U24" s="193" t="str">
        <f t="shared" si="1"/>
        <v/>
      </c>
      <c r="V24" s="193" t="str">
        <f t="shared" si="1"/>
        <v/>
      </c>
      <c r="W24" s="193" t="str">
        <f t="shared" si="1"/>
        <v/>
      </c>
      <c r="X24" s="193" t="str">
        <f t="shared" si="1"/>
        <v/>
      </c>
      <c r="Y24" s="193" t="str">
        <f t="shared" si="1"/>
        <v/>
      </c>
      <c r="Z24" s="193" t="str">
        <f t="shared" si="1"/>
        <v/>
      </c>
      <c r="AA24" s="193" t="str">
        <f t="shared" si="1"/>
        <v/>
      </c>
      <c r="AB24" s="193" t="str">
        <f t="shared" si="1"/>
        <v/>
      </c>
      <c r="AC24" s="193" t="str">
        <f t="shared" si="1"/>
        <v/>
      </c>
      <c r="AD24" s="193" t="str">
        <f t="shared" si="1"/>
        <v/>
      </c>
      <c r="AE24" s="194">
        <f>SUM(P24:AD24)</f>
        <v>0</v>
      </c>
      <c r="AF24" s="195">
        <f>ROUND(G24,2)</f>
        <v>0</v>
      </c>
      <c r="AG24" s="198" t="str">
        <f>IF((AF24)=AF9+AF10,"no adjustment needed",IF(ISBLANK(AF9),"no adjustment needed","adjustment needed"))</f>
        <v>no adjustment needed</v>
      </c>
    </row>
    <row r="25" spans="1:33" ht="19.5" customHeight="1" outlineLevel="1" x14ac:dyDescent="0.3">
      <c r="B25" s="515"/>
      <c r="C25" s="515"/>
      <c r="D25" s="517"/>
      <c r="E25" s="501"/>
      <c r="F25" s="503"/>
      <c r="G25" s="505"/>
      <c r="H25" s="507"/>
      <c r="I25" s="508"/>
      <c r="J25" s="509"/>
      <c r="K25" s="508"/>
      <c r="O25" s="104" t="s">
        <v>167</v>
      </c>
      <c r="P25" s="196">
        <f t="shared" ref="P25:AF25" si="5">IFERROR(IF(OR((P9+P10)=P24,P9=0),0,P24-P9-P10),"")</f>
        <v>0</v>
      </c>
      <c r="Q25" s="196">
        <f t="shared" si="5"/>
        <v>0</v>
      </c>
      <c r="R25" s="196">
        <f t="shared" si="5"/>
        <v>0</v>
      </c>
      <c r="S25" s="196">
        <f t="shared" si="5"/>
        <v>0</v>
      </c>
      <c r="T25" s="196">
        <f t="shared" si="5"/>
        <v>0</v>
      </c>
      <c r="U25" s="196">
        <f t="shared" si="5"/>
        <v>0</v>
      </c>
      <c r="V25" s="196">
        <f t="shared" si="5"/>
        <v>0</v>
      </c>
      <c r="W25" s="196">
        <f t="shared" si="5"/>
        <v>0</v>
      </c>
      <c r="X25" s="196">
        <f t="shared" si="5"/>
        <v>0</v>
      </c>
      <c r="Y25" s="196">
        <f t="shared" si="5"/>
        <v>0</v>
      </c>
      <c r="Z25" s="196">
        <f t="shared" si="5"/>
        <v>0</v>
      </c>
      <c r="AA25" s="196">
        <f t="shared" si="5"/>
        <v>0</v>
      </c>
      <c r="AB25" s="196">
        <f t="shared" si="5"/>
        <v>0</v>
      </c>
      <c r="AC25" s="196">
        <f t="shared" si="5"/>
        <v>0</v>
      </c>
      <c r="AD25" s="196">
        <f t="shared" si="5"/>
        <v>0</v>
      </c>
      <c r="AE25" s="194">
        <f t="shared" si="5"/>
        <v>0</v>
      </c>
      <c r="AF25" s="197">
        <f t="shared" si="5"/>
        <v>0</v>
      </c>
      <c r="AG25" s="439" t="str">
        <f>IF(AND($AG$24="adjustment needed",AF25&lt;&gt;0),"Only copy this row in table above!","")</f>
        <v/>
      </c>
    </row>
    <row r="26" spans="1:33" ht="19.5" customHeight="1" outlineLevel="1" x14ac:dyDescent="0.3">
      <c r="B26" s="518" t="str">
        <f>'Basic project data'!A15</f>
        <v>P4</v>
      </c>
      <c r="C26" s="518" t="str">
        <f>'Basic project data'!D15</f>
        <v/>
      </c>
      <c r="D26" s="520" t="str">
        <f>'Basic project data'!E15</f>
        <v/>
      </c>
      <c r="E26" s="500">
        <f>IFERROR(SUMIF(B54:B5000,O26,G54:G5000),0)</f>
        <v>0</v>
      </c>
      <c r="F26" s="502">
        <f>SUMIF(B54:B5000,O26,J54:J5000)</f>
        <v>0</v>
      </c>
      <c r="G26" s="504">
        <f>IF($D$11="no",IF(SUMIF(C35:C48,B26,M35:M48)&lt;E26,SUMIF(C35:C48,B26,M35:M48),E26),IF(SUMIF(C35:C48,B26,M35:M48)&lt;F26,SUMIF(C35:C48,B26,M35:M48),F26))</f>
        <v>0</v>
      </c>
      <c r="H26" s="506">
        <f t="shared" si="3"/>
        <v>0</v>
      </c>
      <c r="I26" s="508"/>
      <c r="J26" s="509"/>
      <c r="K26" s="508"/>
      <c r="O26" s="105" t="s">
        <v>31</v>
      </c>
      <c r="P26" s="193" t="str">
        <f>IFERROR(SUMIF($C$35:$C$48,$O26,$K$35:$K$48)*(SUMIF($B$54:$B$5000,$O26,P$54:P$5000)/$H$2)/(SUMIF($C$35:$C$48,$O26,$J$35:$J$48)),"")</f>
        <v/>
      </c>
      <c r="Q26" s="193" t="str">
        <f t="shared" si="1"/>
        <v/>
      </c>
      <c r="R26" s="193" t="str">
        <f t="shared" si="1"/>
        <v/>
      </c>
      <c r="S26" s="193" t="str">
        <f t="shared" si="1"/>
        <v/>
      </c>
      <c r="T26" s="193" t="str">
        <f t="shared" si="1"/>
        <v/>
      </c>
      <c r="U26" s="193" t="str">
        <f t="shared" si="1"/>
        <v/>
      </c>
      <c r="V26" s="193" t="str">
        <f t="shared" si="1"/>
        <v/>
      </c>
      <c r="W26" s="193" t="str">
        <f t="shared" si="1"/>
        <v/>
      </c>
      <c r="X26" s="193" t="str">
        <f t="shared" si="1"/>
        <v/>
      </c>
      <c r="Y26" s="193" t="str">
        <f t="shared" si="1"/>
        <v/>
      </c>
      <c r="Z26" s="193" t="str">
        <f t="shared" si="1"/>
        <v/>
      </c>
      <c r="AA26" s="193" t="str">
        <f t="shared" si="1"/>
        <v/>
      </c>
      <c r="AB26" s="193" t="str">
        <f t="shared" si="1"/>
        <v/>
      </c>
      <c r="AC26" s="193" t="str">
        <f t="shared" si="1"/>
        <v/>
      </c>
      <c r="AD26" s="193" t="str">
        <f t="shared" si="1"/>
        <v/>
      </c>
      <c r="AE26" s="194">
        <f>SUM(P26:AD26)</f>
        <v>0</v>
      </c>
      <c r="AF26" s="195">
        <f>ROUND(G26,2)</f>
        <v>0</v>
      </c>
      <c r="AG26" s="198" t="str">
        <f>IF((AF26)=AF11+AF12,"no adjustment needed",IF(ISBLANK(AF11),"no adjustment needed","adjustment needed"))</f>
        <v>no adjustment needed</v>
      </c>
    </row>
    <row r="27" spans="1:33" ht="19.5" customHeight="1" outlineLevel="1" x14ac:dyDescent="0.3">
      <c r="B27" s="519"/>
      <c r="C27" s="519"/>
      <c r="D27" s="521"/>
      <c r="E27" s="501"/>
      <c r="F27" s="503"/>
      <c r="G27" s="505"/>
      <c r="H27" s="507"/>
      <c r="I27" s="508"/>
      <c r="J27" s="509"/>
      <c r="K27" s="508"/>
      <c r="O27" s="105" t="s">
        <v>203</v>
      </c>
      <c r="P27" s="196">
        <f t="shared" ref="P27:AE27" si="6">IFERROR(IF(OR((P11+P12)=P26,P11=0),0,P26-P11-P12),"")</f>
        <v>0</v>
      </c>
      <c r="Q27" s="196">
        <f t="shared" si="6"/>
        <v>0</v>
      </c>
      <c r="R27" s="196">
        <f t="shared" si="6"/>
        <v>0</v>
      </c>
      <c r="S27" s="196">
        <f t="shared" si="6"/>
        <v>0</v>
      </c>
      <c r="T27" s="196">
        <f t="shared" si="6"/>
        <v>0</v>
      </c>
      <c r="U27" s="196">
        <f t="shared" si="6"/>
        <v>0</v>
      </c>
      <c r="V27" s="196">
        <f t="shared" si="6"/>
        <v>0</v>
      </c>
      <c r="W27" s="196">
        <f t="shared" si="6"/>
        <v>0</v>
      </c>
      <c r="X27" s="196">
        <f t="shared" si="6"/>
        <v>0</v>
      </c>
      <c r="Y27" s="196">
        <f t="shared" si="6"/>
        <v>0</v>
      </c>
      <c r="Z27" s="196">
        <f t="shared" si="6"/>
        <v>0</v>
      </c>
      <c r="AA27" s="196">
        <f t="shared" si="6"/>
        <v>0</v>
      </c>
      <c r="AB27" s="196">
        <f t="shared" si="6"/>
        <v>0</v>
      </c>
      <c r="AC27" s="196">
        <f t="shared" si="6"/>
        <v>0</v>
      </c>
      <c r="AD27" s="196">
        <f t="shared" si="6"/>
        <v>0</v>
      </c>
      <c r="AE27" s="194">
        <f t="shared" si="6"/>
        <v>0</v>
      </c>
      <c r="AF27" s="197">
        <f>IFERROR(IF(OR((AF11+AF13)=AF26,AF11=0),0,AF26-AF11-AF13),"")</f>
        <v>0</v>
      </c>
      <c r="AG27" s="441" t="str">
        <f>IF(AND($AG$26="adjustment needed",AF27&lt;&gt;0),"Only copy this row in table above!","")</f>
        <v/>
      </c>
    </row>
    <row r="28" spans="1:33" ht="19.5" customHeight="1" outlineLevel="1" x14ac:dyDescent="0.3">
      <c r="B28" s="522" t="str">
        <f>'Basic project data'!A16</f>
        <v>P5</v>
      </c>
      <c r="C28" s="522" t="str">
        <f>'Basic project data'!D16</f>
        <v/>
      </c>
      <c r="D28" s="524" t="str">
        <f>'Basic project data'!E16</f>
        <v/>
      </c>
      <c r="E28" s="500">
        <f>IFERROR(SUMIF(B54:B5000,O28,G54:G5000),0)</f>
        <v>0</v>
      </c>
      <c r="F28" s="502">
        <f>SUMIF(B54:B5000,O28,J54:J5000)</f>
        <v>0</v>
      </c>
      <c r="G28" s="504">
        <f>IF($D$11="no",IF(SUMIF(C35:C48,B28,M35:M48)&lt;E28,SUMIF(C35:C48,B28,M35:M48),E28),IF(SUMIF(C35:C48,B28,M35:M48)&lt;F28,SUMIF(C35:C48,B28,M35:M48),F28))</f>
        <v>0</v>
      </c>
      <c r="H28" s="506">
        <f t="shared" si="3"/>
        <v>0</v>
      </c>
      <c r="I28" s="508"/>
      <c r="J28" s="509"/>
      <c r="K28" s="508"/>
      <c r="O28" s="199" t="s">
        <v>32</v>
      </c>
      <c r="P28" s="193" t="str">
        <f>IFERROR(SUMIF($C$35:$C$48,$O28,$K$35:$K$48)*(SUMIF($B$54:$B$5000,$O28,P$54:P$5000)/$H$2)/(SUMIF($C$35:$C$48,$O28,$J$35:$J$48)),"")</f>
        <v/>
      </c>
      <c r="Q28" s="193" t="str">
        <f t="shared" si="1"/>
        <v/>
      </c>
      <c r="R28" s="193" t="str">
        <f t="shared" si="1"/>
        <v/>
      </c>
      <c r="S28" s="193" t="str">
        <f t="shared" si="1"/>
        <v/>
      </c>
      <c r="T28" s="193" t="str">
        <f t="shared" si="1"/>
        <v/>
      </c>
      <c r="U28" s="193" t="str">
        <f t="shared" si="1"/>
        <v/>
      </c>
      <c r="V28" s="193" t="str">
        <f t="shared" si="1"/>
        <v/>
      </c>
      <c r="W28" s="193" t="str">
        <f t="shared" si="1"/>
        <v/>
      </c>
      <c r="X28" s="193" t="str">
        <f t="shared" si="1"/>
        <v/>
      </c>
      <c r="Y28" s="193" t="str">
        <f t="shared" si="1"/>
        <v/>
      </c>
      <c r="Z28" s="193" t="str">
        <f t="shared" si="1"/>
        <v/>
      </c>
      <c r="AA28" s="193" t="str">
        <f t="shared" si="1"/>
        <v/>
      </c>
      <c r="AB28" s="193" t="str">
        <f t="shared" si="1"/>
        <v/>
      </c>
      <c r="AC28" s="193" t="str">
        <f t="shared" si="1"/>
        <v/>
      </c>
      <c r="AD28" s="193" t="str">
        <f t="shared" si="1"/>
        <v/>
      </c>
      <c r="AE28" s="194">
        <f>SUM(P28:AD28)</f>
        <v>0</v>
      </c>
      <c r="AF28" s="195">
        <f>ROUND(G28,2)</f>
        <v>0</v>
      </c>
      <c r="AG28" s="442"/>
    </row>
    <row r="29" spans="1:33" ht="19.5" customHeight="1" outlineLevel="1" x14ac:dyDescent="0.3">
      <c r="B29" s="523"/>
      <c r="C29" s="523"/>
      <c r="D29" s="525"/>
      <c r="E29" s="526"/>
      <c r="F29" s="503"/>
      <c r="G29" s="505"/>
      <c r="H29" s="507"/>
      <c r="I29" s="508"/>
      <c r="J29" s="509"/>
      <c r="K29" s="508"/>
      <c r="O29" s="200"/>
      <c r="P29" s="179"/>
      <c r="Q29" s="179"/>
      <c r="R29" s="179"/>
      <c r="S29" s="179"/>
      <c r="T29" s="179"/>
      <c r="U29" s="179"/>
      <c r="V29" s="179"/>
      <c r="W29" s="179"/>
      <c r="X29" s="179"/>
      <c r="Y29" s="179"/>
      <c r="Z29" s="179"/>
      <c r="AA29" s="179"/>
      <c r="AB29" s="179"/>
      <c r="AC29" s="179"/>
      <c r="AD29" s="179"/>
      <c r="AE29" s="201"/>
      <c r="AF29" s="202"/>
    </row>
    <row r="30" spans="1:33" ht="15" customHeight="1" outlineLevel="1" x14ac:dyDescent="0.25">
      <c r="B30" s="527" t="s">
        <v>56</v>
      </c>
      <c r="C30" s="528"/>
      <c r="D30" s="528"/>
      <c r="E30" s="203">
        <f>SUM(E20:E29)</f>
        <v>30834.42</v>
      </c>
      <c r="F30" s="204">
        <f>SUM(F20:F29)</f>
        <v>30834.42</v>
      </c>
      <c r="G30" s="205">
        <f>SUM(G20:G29)</f>
        <v>30834.42</v>
      </c>
      <c r="H30" s="206">
        <f>SUM(H20:H28)</f>
        <v>0</v>
      </c>
      <c r="I30" s="207"/>
      <c r="J30" s="208"/>
      <c r="K30" s="209"/>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0"/>
      <c r="B31" s="210"/>
      <c r="C31" s="210"/>
      <c r="D31" s="210"/>
      <c r="E31" s="211"/>
      <c r="F31" s="212"/>
      <c r="G31" s="213"/>
      <c r="H31" s="181"/>
      <c r="K31" s="214"/>
      <c r="O31" s="177"/>
      <c r="P31" s="177"/>
      <c r="Q31" s="177"/>
      <c r="R31" s="177"/>
      <c r="S31" s="177"/>
      <c r="T31" s="177"/>
      <c r="U31" s="177"/>
      <c r="V31" s="177"/>
      <c r="W31" s="177"/>
      <c r="X31" s="177"/>
      <c r="Y31" s="177"/>
      <c r="Z31" s="177"/>
      <c r="AA31" s="177"/>
      <c r="AB31" s="177"/>
      <c r="AC31" s="177"/>
      <c r="AD31" s="177"/>
      <c r="AE31" s="177"/>
      <c r="AF31" s="177"/>
    </row>
    <row r="32" spans="1:33" ht="49.5" customHeight="1" x14ac:dyDescent="0.5">
      <c r="B32" s="529" t="str">
        <f>INDEX(languages!B10:C10,1,MATCH('Liesmich Readme'!$A$5,languages!$B$2:$C$2,0))</f>
        <v>3. Daily-rate &amp; capping per calendar year</v>
      </c>
      <c r="C32" s="529"/>
      <c r="D32" s="529"/>
      <c r="E32" s="529"/>
      <c r="F32" s="529"/>
      <c r="G32" s="529"/>
      <c r="H32" s="529"/>
      <c r="I32" s="529"/>
      <c r="J32" s="215"/>
      <c r="L32" s="216"/>
      <c r="M32" s="216"/>
    </row>
    <row r="33" spans="2:25" ht="16.5" customHeight="1" x14ac:dyDescent="0.25">
      <c r="D33" s="490" t="s">
        <v>288</v>
      </c>
      <c r="E33" s="530"/>
      <c r="F33" s="491"/>
      <c r="G33" s="490" t="s">
        <v>292</v>
      </c>
      <c r="H33" s="491"/>
      <c r="I33" s="531" t="s">
        <v>293</v>
      </c>
      <c r="J33" s="532"/>
      <c r="K33" s="532"/>
      <c r="L33" s="533"/>
    </row>
    <row r="34" spans="2:25" ht="90.75" customHeight="1" x14ac:dyDescent="0.25">
      <c r="B34" s="68" t="s">
        <v>294</v>
      </c>
      <c r="C34" s="217" t="s">
        <v>295</v>
      </c>
      <c r="D34" s="189" t="s">
        <v>296</v>
      </c>
      <c r="E34" s="218" t="s">
        <v>297</v>
      </c>
      <c r="F34" s="190" t="s">
        <v>298</v>
      </c>
      <c r="G34" s="219" t="s">
        <v>299</v>
      </c>
      <c r="H34" s="190" t="s">
        <v>297</v>
      </c>
      <c r="I34" s="217" t="s">
        <v>300</v>
      </c>
      <c r="J34" s="220" t="s">
        <v>301</v>
      </c>
      <c r="K34" s="221" t="str">
        <f>IF($D$11="no","Day-equivalents to be reported after ceiling and capping to total project (rounded)","Day-equivalents to be reported after ceiling and capping to EU project (rounded)")</f>
        <v>Day-equivalents to be reported after ceiling and capping to EU project (rounded)</v>
      </c>
      <c r="L34" s="222" t="s">
        <v>302</v>
      </c>
      <c r="M34" s="223" t="s">
        <v>303</v>
      </c>
      <c r="N34" s="224"/>
      <c r="O34" s="186"/>
      <c r="Q34" s="186"/>
      <c r="W34" s="225"/>
      <c r="X34" s="224"/>
      <c r="Y34" s="224"/>
    </row>
    <row r="35" spans="2:25" ht="15" customHeight="1" outlineLevel="1" x14ac:dyDescent="0.25">
      <c r="B35" s="534">
        <f>IF('Basic project data'!C5=0,0,DATE(YEAR('Basic project data'!C5),1,1))</f>
        <v>44562</v>
      </c>
      <c r="C35" s="226" t="str">
        <f>IFERROR(INDEX(B54:B65,MATCH("P*",B54:B65,0)),"")</f>
        <v>P1</v>
      </c>
      <c r="D35" s="227">
        <f>IF($C35="","",SUMIF(B54:B65,C35,G54:G65))</f>
        <v>18281.28</v>
      </c>
      <c r="E35" s="228">
        <f>MROUND(SUMIF(B54:B65,C35,F54:F65),0.5)</f>
        <v>54</v>
      </c>
      <c r="F35" s="229">
        <f t="shared" ref="F35:F48" si="7">IF(C35="","",IFERROR(D35/E35,0))</f>
        <v>338.54222222222222</v>
      </c>
      <c r="G35" s="227">
        <f>IF($B35="","",SUMIF(B54:B65,C35,J54:J65))</f>
        <v>18281.28</v>
      </c>
      <c r="H35" s="230">
        <f>MROUND(SUMIF(B54:B65,C35,I54:I65),0.5)</f>
        <v>54</v>
      </c>
      <c r="I35" s="231">
        <f t="shared" ref="I35:I48" si="8">IF(C35="",0,IF($D$11="no",E35,H35))</f>
        <v>54</v>
      </c>
      <c r="J35" s="232">
        <f>IFERROR(SUMIF($B54:$B65,$C35,$AE54:$AE65)/$H$2,0)</f>
        <v>63.824289405684752</v>
      </c>
      <c r="K35" s="233">
        <f t="shared" ref="K35:K48" si="9">IFERROR(IF(C35="",0,(IF(I35&lt;J35,MROUND(I35,0.5),MROUND(J35,0.5)))),"")</f>
        <v>54</v>
      </c>
      <c r="L35" s="234">
        <f t="shared" ref="L35:L48" si="10">-IFERROR(I35-J35,"")</f>
        <v>9.8242894056847518</v>
      </c>
      <c r="M35" s="235">
        <f t="shared" ref="M35:M48" si="11">IFERROR(IF($D$11="no",IF(F35*K35&gt;D35,D35,F35*K35),IF(F35*K35&gt;G35,G35,K35*F35)),"")</f>
        <v>18281.28</v>
      </c>
      <c r="N35" s="236"/>
      <c r="O35" s="236"/>
      <c r="Q35" s="237"/>
      <c r="W35" s="179"/>
      <c r="X35" s="179"/>
      <c r="Y35" s="238"/>
    </row>
    <row r="36" spans="2:25" ht="15" customHeight="1" outlineLevel="1" x14ac:dyDescent="0.25">
      <c r="B36" s="535"/>
      <c r="C36" s="239" t="str">
        <f>IF(IFERROR(INDEX(B54:B65,MATCH("P*",B54:B65,-1)),"")=C35,"",IFERROR(INDEX(B54:B65,MATCH("P*",B54:B65,-1)),""))</f>
        <v/>
      </c>
      <c r="D36" s="240">
        <f>IF($C35="","",SUMIF(B54:B65,C36,G54:G65))</f>
        <v>0</v>
      </c>
      <c r="E36" s="241">
        <f>MROUND(SUMIF(B54:B65,C36,F54:F65),0.5)</f>
        <v>0</v>
      </c>
      <c r="F36" s="242" t="str">
        <f t="shared" si="7"/>
        <v/>
      </c>
      <c r="G36" s="240">
        <f>IF($B35="","",SUMIF(B54:B65,C36,J54:J65))</f>
        <v>0</v>
      </c>
      <c r="H36" s="243">
        <f>MROUND(SUMIF(B54:B65,C36,I54:I65),0.5)</f>
        <v>0</v>
      </c>
      <c r="I36" s="244">
        <f t="shared" si="8"/>
        <v>0</v>
      </c>
      <c r="J36" s="245">
        <f>IFERROR(SUMIF($B54:$B65,$C36,$AE54:$AE65)/$H$2,0)</f>
        <v>0</v>
      </c>
      <c r="K36" s="246">
        <f t="shared" si="9"/>
        <v>0</v>
      </c>
      <c r="L36" s="247">
        <f t="shared" si="10"/>
        <v>0</v>
      </c>
      <c r="M36" s="248" t="str">
        <f t="shared" si="11"/>
        <v/>
      </c>
      <c r="N36" s="236"/>
      <c r="O36" s="236"/>
      <c r="Q36" s="237"/>
      <c r="W36" s="179"/>
      <c r="X36" s="179"/>
      <c r="Y36" s="238"/>
    </row>
    <row r="37" spans="2:25" ht="18.75" outlineLevel="1" x14ac:dyDescent="0.25">
      <c r="B37" s="534">
        <f>IFERROR(IF(EDATE(B35,12)&lt;=(DATE(YEAR('Basic project data'!$C$6),1,1)),EDATE(B35,12),""),"")</f>
        <v>44927</v>
      </c>
      <c r="C37" s="226" t="str">
        <f>IFERROR(INDEX(B69:B80,MATCH("P*",B69:B80,0)),"")</f>
        <v>P1</v>
      </c>
      <c r="D37" s="227">
        <f>IF($C37="","",SUMIF(B69:B80,C37,G69:G80))</f>
        <v>12553.14</v>
      </c>
      <c r="E37" s="228">
        <f>MROUND(SUMIF(B69:B80,C37,F69:F80),0.5)</f>
        <v>36</v>
      </c>
      <c r="F37" s="229">
        <f t="shared" si="7"/>
        <v>348.69833333333332</v>
      </c>
      <c r="G37" s="227">
        <f>IF($B35="","",SUMIF(B69:B80,C37,J69:J80))</f>
        <v>12553.14</v>
      </c>
      <c r="H37" s="230">
        <f>MROUND(SUMIF(B69:B80,C37,I69:I80),0.5)</f>
        <v>36</v>
      </c>
      <c r="I37" s="231">
        <f t="shared" si="8"/>
        <v>36</v>
      </c>
      <c r="J37" s="232">
        <f>IFERROR(SUMIF($B69:$B80,$C37,$AE69:$AE80)/$H$2,0)</f>
        <v>44.521963824289401</v>
      </c>
      <c r="K37" s="233">
        <f t="shared" si="9"/>
        <v>36</v>
      </c>
      <c r="L37" s="234">
        <f t="shared" si="10"/>
        <v>8.5219638242894007</v>
      </c>
      <c r="M37" s="235">
        <f t="shared" si="11"/>
        <v>12553.14</v>
      </c>
      <c r="N37" s="236"/>
      <c r="O37" s="236"/>
      <c r="Q37" s="237"/>
      <c r="W37" s="179"/>
      <c r="X37" s="179"/>
      <c r="Y37" s="238"/>
    </row>
    <row r="38" spans="2:25" ht="18.75" outlineLevel="1" x14ac:dyDescent="0.25">
      <c r="B38" s="535"/>
      <c r="C38" s="239" t="str">
        <f>IF(IFERROR(INDEX(B69:B80,MATCH("P*",B69:B80,-1)),"")=C37,"",IFERROR(INDEX(B69:B80,MATCH("P*",B69:B80,-1)),""))</f>
        <v>P2</v>
      </c>
      <c r="D38" s="240">
        <f>IF($C37="","",SUMIF(B69:B80,C38,G69:G80))</f>
        <v>0</v>
      </c>
      <c r="E38" s="241">
        <f>MROUND(SUMIF(B69:B80,C38,F69:F80),0.5)</f>
        <v>0</v>
      </c>
      <c r="F38" s="242">
        <f t="shared" si="7"/>
        <v>0</v>
      </c>
      <c r="G38" s="240">
        <f>IF($B35="","",SUMIF(B69:B80,C38,J69:J80))</f>
        <v>0</v>
      </c>
      <c r="H38" s="243">
        <f>MROUND(SUMIF(B69:B80,C38,I69:I80),0.5)</f>
        <v>0</v>
      </c>
      <c r="I38" s="244">
        <f t="shared" si="8"/>
        <v>0</v>
      </c>
      <c r="J38" s="245">
        <f>IFERROR(SUMIF($B69:$B80,$C38,$AE69:$AE80)/$H$2,0)</f>
        <v>0</v>
      </c>
      <c r="K38" s="246">
        <f t="shared" si="9"/>
        <v>0</v>
      </c>
      <c r="L38" s="247">
        <f t="shared" si="10"/>
        <v>0</v>
      </c>
      <c r="M38" s="248">
        <f t="shared" si="11"/>
        <v>0</v>
      </c>
      <c r="N38" s="236"/>
      <c r="O38" s="236"/>
      <c r="Q38" s="237"/>
      <c r="W38" s="179"/>
      <c r="X38" s="179"/>
      <c r="Y38" s="238"/>
    </row>
    <row r="39" spans="2:25" ht="18.75" outlineLevel="1" x14ac:dyDescent="0.25">
      <c r="B39" s="534">
        <f>IFERROR(IF(EDATE(B37,12)&lt;=(DATE(YEAR('Basic project data'!$C$6),1,1)),EDATE(B37,12),""),"")</f>
        <v>45292</v>
      </c>
      <c r="C39" s="226" t="str">
        <f>IFERROR(INDEX(B84:B95,MATCH("P*",B84:B95,0)),"")</f>
        <v>P2</v>
      </c>
      <c r="D39" s="227">
        <f>IF($C39="","",SUMIF(B84:B95,C39,G84:G95))</f>
        <v>0</v>
      </c>
      <c r="E39" s="228">
        <f>MROUND(SUMIF(B84:B95,C39,F84:F95),0.5)</f>
        <v>0</v>
      </c>
      <c r="F39" s="229">
        <f t="shared" si="7"/>
        <v>0</v>
      </c>
      <c r="G39" s="227">
        <f>IF($B35="","",SUMIF(B84:B95,C39,J84:J95))</f>
        <v>0</v>
      </c>
      <c r="H39" s="230">
        <f>MROUND(SUMIF(B84:B95,C39,I84:I95),0.5)</f>
        <v>0</v>
      </c>
      <c r="I39" s="231">
        <f t="shared" si="8"/>
        <v>0</v>
      </c>
      <c r="J39" s="232">
        <f>IFERROR(SUMIF($B84:$B95,$C39,$AE84:$AE95)/$H$2,0)</f>
        <v>0</v>
      </c>
      <c r="K39" s="233">
        <f t="shared" si="9"/>
        <v>0</v>
      </c>
      <c r="L39" s="234">
        <f t="shared" si="10"/>
        <v>0</v>
      </c>
      <c r="M39" s="235">
        <f t="shared" si="11"/>
        <v>0</v>
      </c>
      <c r="N39" s="236"/>
      <c r="O39" s="236"/>
      <c r="Q39" s="237"/>
      <c r="W39" s="179"/>
      <c r="X39" s="179"/>
      <c r="Y39" s="238"/>
    </row>
    <row r="40" spans="2:25" ht="18.75" outlineLevel="1" x14ac:dyDescent="0.25">
      <c r="B40" s="535"/>
      <c r="C40" s="239" t="str">
        <f>IF(IFERROR(INDEX(B84:B95,MATCH("P*",B84:B95,-1)),"")=C39,"",IFERROR(INDEX(B84:B95,MATCH("P*",B84:B95,-1)),""))</f>
        <v/>
      </c>
      <c r="D40" s="240">
        <f>IF($C39="","",SUMIF(B84:B95,C40,G84:G95))</f>
        <v>0</v>
      </c>
      <c r="E40" s="241">
        <f>MROUND(SUMIF(B84:B95,C40,F84:F95),0.5)</f>
        <v>0</v>
      </c>
      <c r="F40" s="242" t="str">
        <f t="shared" si="7"/>
        <v/>
      </c>
      <c r="G40" s="240">
        <f>IF($B35="","",SUMIF(B84:B95,C40,J84:J95))</f>
        <v>0</v>
      </c>
      <c r="H40" s="243">
        <f>MROUND(SUMIF(B84:B95,C40,I84:I95),0.5)</f>
        <v>0</v>
      </c>
      <c r="I40" s="244">
        <f t="shared" si="8"/>
        <v>0</v>
      </c>
      <c r="J40" s="245">
        <f>IFERROR(SUMIF($B84:$B95,$C40,$AE84:$AE95)/$H$2,0)</f>
        <v>0</v>
      </c>
      <c r="K40" s="246">
        <f t="shared" si="9"/>
        <v>0</v>
      </c>
      <c r="L40" s="247">
        <f t="shared" si="10"/>
        <v>0</v>
      </c>
      <c r="M40" s="248" t="str">
        <f t="shared" si="11"/>
        <v/>
      </c>
      <c r="N40" s="236"/>
      <c r="O40" s="236"/>
      <c r="Q40" s="237"/>
      <c r="W40" s="179"/>
      <c r="X40" s="179"/>
      <c r="Y40" s="238"/>
    </row>
    <row r="41" spans="2:25" ht="18.75" outlineLevel="1" x14ac:dyDescent="0.25">
      <c r="B41" s="534">
        <f>IFERROR(IF(EDATE(B39,12)&lt;=(DATE(YEAR('Basic project data'!$C$6),1,1)),EDATE(B39,12),""),"")</f>
        <v>45658</v>
      </c>
      <c r="C41" s="226" t="str">
        <f>IFERROR(INDEX(B99:B110,MATCH("P*",B99:B110,0)),"")</f>
        <v>P2</v>
      </c>
      <c r="D41" s="227">
        <f>IF($C41="","",SUMIF(B99:B110,C41,G99:G110))</f>
        <v>0</v>
      </c>
      <c r="E41" s="228">
        <f>MROUND(SUMIF(B99:B110,C41,F99:F110),0.5)</f>
        <v>0</v>
      </c>
      <c r="F41" s="229">
        <f t="shared" si="7"/>
        <v>0</v>
      </c>
      <c r="G41" s="227">
        <f>IF($B35="","",SUMIF(B99:B110,C41,J99:J110))</f>
        <v>0</v>
      </c>
      <c r="H41" s="230">
        <f>MROUND(SUMIF(B99:B110,C41,I99:I110),0.5)</f>
        <v>0</v>
      </c>
      <c r="I41" s="231">
        <f t="shared" si="8"/>
        <v>0</v>
      </c>
      <c r="J41" s="232">
        <f>IFERROR(SUMIF($B99:$B110,$C41,$AE99:$AE110)/$H$2,0)</f>
        <v>0</v>
      </c>
      <c r="K41" s="233">
        <f t="shared" si="9"/>
        <v>0</v>
      </c>
      <c r="L41" s="234">
        <f t="shared" si="10"/>
        <v>0</v>
      </c>
      <c r="M41" s="235">
        <f t="shared" si="11"/>
        <v>0</v>
      </c>
      <c r="N41" s="236"/>
      <c r="O41" s="236"/>
      <c r="Q41" s="237"/>
      <c r="W41" s="179"/>
      <c r="X41" s="179"/>
      <c r="Y41" s="238"/>
    </row>
    <row r="42" spans="2:25" ht="18.75" outlineLevel="1" x14ac:dyDescent="0.25">
      <c r="B42" s="535"/>
      <c r="C42" s="239" t="str">
        <f>IF(IFERROR(INDEX(B99:B110,MATCH("P*",B99:B110,-1)),"")=C41,"",IFERROR(INDEX(B99:B110,MATCH("P*",B99:B110,-1)),""))</f>
        <v/>
      </c>
      <c r="D42" s="240">
        <f>IF($C41="","",SUMIF(B99:B110,C42,G99:G110))</f>
        <v>0</v>
      </c>
      <c r="E42" s="241">
        <f>MROUND(SUMIF(B99:B110,C42,F99:F110),0.5)</f>
        <v>0</v>
      </c>
      <c r="F42" s="242" t="str">
        <f t="shared" si="7"/>
        <v/>
      </c>
      <c r="G42" s="240">
        <f>IF($B35="","",SUMIF(B99:B110,C42,J99:J110))</f>
        <v>0</v>
      </c>
      <c r="H42" s="243">
        <f>MROUND(SUMIF(B99:B110,C42,I99:I110),0.5)</f>
        <v>0</v>
      </c>
      <c r="I42" s="244">
        <f t="shared" si="8"/>
        <v>0</v>
      </c>
      <c r="J42" s="245">
        <f>IFERROR(SUMIF($B99:$B110,$C42,$AE99:$AE110)/$H$2,0)</f>
        <v>0</v>
      </c>
      <c r="K42" s="246">
        <f t="shared" si="9"/>
        <v>0</v>
      </c>
      <c r="L42" s="247">
        <f t="shared" si="10"/>
        <v>0</v>
      </c>
      <c r="M42" s="248" t="str">
        <f t="shared" si="11"/>
        <v/>
      </c>
      <c r="N42" s="236"/>
      <c r="O42" s="236"/>
      <c r="Q42" s="237"/>
      <c r="W42" s="179"/>
      <c r="X42" s="179"/>
      <c r="Y42" s="238"/>
    </row>
    <row r="43" spans="2:25" ht="18.75" outlineLevel="1" x14ac:dyDescent="0.25">
      <c r="B43" s="534" t="str">
        <f>IFERROR(IF(EDATE(B41,12)&lt;=(DATE(YEAR('Basic project data'!$C$6),1,1)),EDATE(B41,12),""),"")</f>
        <v/>
      </c>
      <c r="C43" s="226" t="str">
        <f>IFERROR(INDEX(B114:B125,MATCH("P*",B114:B125,0)),"")</f>
        <v/>
      </c>
      <c r="D43" s="227" t="str">
        <f>IF($C43="","",SUMIF(B114:B125,C43,G114:G125))</f>
        <v/>
      </c>
      <c r="E43" s="228">
        <f>MROUND(SUMIF(B114:B125,C43,F114:F125),0.5)</f>
        <v>0</v>
      </c>
      <c r="F43" s="229" t="str">
        <f t="shared" si="7"/>
        <v/>
      </c>
      <c r="G43" s="227">
        <f>IF($B35="","",SUMIF(B114:B125,C43,J114:J125))</f>
        <v>0</v>
      </c>
      <c r="H43" s="230">
        <f>MROUND(SUMIF(B114:B125,C43,I114:I125),0.5)</f>
        <v>0</v>
      </c>
      <c r="I43" s="231">
        <f t="shared" si="8"/>
        <v>0</v>
      </c>
      <c r="J43" s="232">
        <f>IFERROR(SUMIF($B114:$B125,$C43,$AE114:$AE125)/$H$2,0)</f>
        <v>0</v>
      </c>
      <c r="K43" s="233">
        <f t="shared" si="9"/>
        <v>0</v>
      </c>
      <c r="L43" s="234">
        <f t="shared" si="10"/>
        <v>0</v>
      </c>
      <c r="M43" s="235" t="str">
        <f t="shared" si="11"/>
        <v/>
      </c>
      <c r="N43" s="236"/>
      <c r="O43" s="236"/>
      <c r="Q43" s="237"/>
      <c r="W43" s="179"/>
      <c r="X43" s="179"/>
      <c r="Y43" s="238"/>
    </row>
    <row r="44" spans="2:25" ht="18.75" outlineLevel="1" x14ac:dyDescent="0.25">
      <c r="B44" s="535"/>
      <c r="C44" s="239" t="str">
        <f>IF(IFERROR(INDEX(B114:B125,MATCH("P*",B114:B125,-1)),"")=C43,"",IFERROR(INDEX(B114:B125,MATCH("P*",B114:B125,-1)),""))</f>
        <v/>
      </c>
      <c r="D44" s="240" t="str">
        <f>IF($C43="","",SUMIF(B114:B125,C44,G114:G125))</f>
        <v/>
      </c>
      <c r="E44" s="241">
        <f>MROUND(SUMIF(B114:B125,C44,F114:F125),0.5)</f>
        <v>0</v>
      </c>
      <c r="F44" s="242" t="str">
        <f t="shared" si="7"/>
        <v/>
      </c>
      <c r="G44" s="240">
        <f>IF($B35="","",SUMIF(B114:B125,C44,J114:J125))</f>
        <v>0</v>
      </c>
      <c r="H44" s="243">
        <f>MROUND(SUMIF(B114:B125,C44,I114:I125),0.5)</f>
        <v>0</v>
      </c>
      <c r="I44" s="244">
        <f t="shared" si="8"/>
        <v>0</v>
      </c>
      <c r="J44" s="245">
        <f>IFERROR(SUMIF($B114:$B125,$C44,$AE114:$AE125)/$H$2,0)</f>
        <v>0</v>
      </c>
      <c r="K44" s="246">
        <f t="shared" si="9"/>
        <v>0</v>
      </c>
      <c r="L44" s="247">
        <f t="shared" si="10"/>
        <v>0</v>
      </c>
      <c r="M44" s="248" t="str">
        <f t="shared" si="11"/>
        <v/>
      </c>
      <c r="N44" s="236"/>
      <c r="O44" s="236"/>
      <c r="Q44" s="237"/>
      <c r="W44" s="179"/>
      <c r="X44" s="179"/>
      <c r="Y44" s="238"/>
    </row>
    <row r="45" spans="2:25" ht="18.75" outlineLevel="1" x14ac:dyDescent="0.25">
      <c r="B45" s="534" t="str">
        <f>IFERROR(IF(EDATE(B43,12)&lt;=(DATE(YEAR('Basic project data'!$C$6),1,1)),EDATE(B43,12),""),"")</f>
        <v/>
      </c>
      <c r="C45" s="226" t="str">
        <f>IFERROR(INDEX(B129:B140,MATCH("P*",B129:B140,0)),"")</f>
        <v/>
      </c>
      <c r="D45" s="227" t="str">
        <f>IF($C45="","",SUMIF(B129:B140,C45,G129:G140))</f>
        <v/>
      </c>
      <c r="E45" s="228">
        <f>MROUND(SUMIF(B129:B140,C45,F129:F140),0.5)</f>
        <v>0</v>
      </c>
      <c r="F45" s="229" t="str">
        <f t="shared" si="7"/>
        <v/>
      </c>
      <c r="G45" s="227">
        <f>IF($B35="","",SUMIF(B129:B140,C45,J129:J140))</f>
        <v>0</v>
      </c>
      <c r="H45" s="230">
        <f>MROUND(SUMIF(B129:B140,C45,I129:I140),0.5)</f>
        <v>0</v>
      </c>
      <c r="I45" s="231">
        <f t="shared" si="8"/>
        <v>0</v>
      </c>
      <c r="J45" s="232">
        <f>IFERROR(SUMIF($B129:$B140,$C45,$AE129:$AE140)/$H$2,0)</f>
        <v>0</v>
      </c>
      <c r="K45" s="233">
        <f t="shared" si="9"/>
        <v>0</v>
      </c>
      <c r="L45" s="234">
        <f t="shared" si="10"/>
        <v>0</v>
      </c>
      <c r="M45" s="235" t="str">
        <f t="shared" si="11"/>
        <v/>
      </c>
      <c r="N45" s="236"/>
      <c r="O45" s="236"/>
      <c r="Q45" s="237"/>
      <c r="W45" s="179"/>
      <c r="X45" s="179"/>
      <c r="Y45" s="238"/>
    </row>
    <row r="46" spans="2:25" ht="18.75" outlineLevel="1" x14ac:dyDescent="0.25">
      <c r="B46" s="535"/>
      <c r="C46" s="239" t="str">
        <f>IF(IFERROR(INDEX(B129:B140,MATCH("P*",B129:B140,-1)),"")=C45,"",IFERROR(INDEX(B129:B140,MATCH("P*",B129:B140,-1)),""))</f>
        <v/>
      </c>
      <c r="D46" s="240" t="str">
        <f>IF($C45="","",SUMIF(B129:B140,C46,G129:G140))</f>
        <v/>
      </c>
      <c r="E46" s="241">
        <f>MROUND(SUMIF(B129:B140,C46,F129:F140),0.5)</f>
        <v>0</v>
      </c>
      <c r="F46" s="242" t="str">
        <f t="shared" si="7"/>
        <v/>
      </c>
      <c r="G46" s="240">
        <f>IF($B35="","",SUMIF(B129:B140,C46,J129:J140))</f>
        <v>0</v>
      </c>
      <c r="H46" s="243">
        <f>MROUND(SUMIF(B129:B140,C46,I129:I140),0.5)</f>
        <v>0</v>
      </c>
      <c r="I46" s="244">
        <f t="shared" si="8"/>
        <v>0</v>
      </c>
      <c r="J46" s="245">
        <f>IFERROR(SUMIF($B129:$B140,$C46,$AE129:$AE140)/$H$2,0)</f>
        <v>0</v>
      </c>
      <c r="K46" s="246">
        <f t="shared" si="9"/>
        <v>0</v>
      </c>
      <c r="L46" s="247">
        <f t="shared" si="10"/>
        <v>0</v>
      </c>
      <c r="M46" s="248" t="str">
        <f t="shared" si="11"/>
        <v/>
      </c>
      <c r="N46" s="236"/>
      <c r="O46" s="236"/>
      <c r="Q46" s="237"/>
      <c r="W46" s="179"/>
      <c r="X46" s="179"/>
      <c r="Y46" s="238"/>
    </row>
    <row r="47" spans="2:25" ht="18.75" outlineLevel="1" x14ac:dyDescent="0.25">
      <c r="B47" s="534" t="str">
        <f>IFERROR(IF(EDATE(B45,12)&lt;=(DATE(YEAR('Basic project data'!$C$6),1,1)),EDATE(B45,12),""),"")</f>
        <v/>
      </c>
      <c r="C47" s="226" t="str">
        <f>IFERROR(INDEX(B144:B155,MATCH("P*",B144:B155,0)),"")</f>
        <v/>
      </c>
      <c r="D47" s="227" t="str">
        <f>IF($C47="","",SUMIF(B144:B155,C47,G144:G155))</f>
        <v/>
      </c>
      <c r="E47" s="228">
        <f>MROUND(SUMIF(B144:B155,C47,F144:F155),0.5)</f>
        <v>0</v>
      </c>
      <c r="F47" s="229" t="str">
        <f t="shared" si="7"/>
        <v/>
      </c>
      <c r="G47" s="227">
        <f>IF($B35="","",SUMIF(B144:B155,C47,J144:J155))</f>
        <v>0</v>
      </c>
      <c r="H47" s="230">
        <f>MROUND(SUMIF(B144:B155,C47,I144:I155),0.5)</f>
        <v>0</v>
      </c>
      <c r="I47" s="231">
        <f t="shared" si="8"/>
        <v>0</v>
      </c>
      <c r="J47" s="232">
        <f>IFERROR(SUMIF($B144:$B155,$C47,$AE144:$AE155)/$H$2,0)</f>
        <v>0</v>
      </c>
      <c r="K47" s="233">
        <f t="shared" si="9"/>
        <v>0</v>
      </c>
      <c r="L47" s="234">
        <f t="shared" si="10"/>
        <v>0</v>
      </c>
      <c r="M47" s="235" t="str">
        <f t="shared" si="11"/>
        <v/>
      </c>
      <c r="N47" s="236"/>
      <c r="O47" s="236"/>
      <c r="Q47" s="237"/>
      <c r="W47" s="179"/>
      <c r="X47" s="179"/>
      <c r="Y47" s="238"/>
    </row>
    <row r="48" spans="2:25" ht="15" customHeight="1" outlineLevel="1" x14ac:dyDescent="0.25">
      <c r="B48" s="535" t="str">
        <f>IFERROR(IF(EDATE(B45,12)&lt;=(DATE(YEAR('Basic project data'!$C$6),1,1)),EDATE(B45,12),""),"")</f>
        <v/>
      </c>
      <c r="C48" s="249" t="str">
        <f>IF(IFERROR(INDEX(B144:B155,MATCH("P*",B144:B155,-1)),"")=C47,"",IFERROR(INDEX(B144:B155,MATCH("P*",B144:B155,-1)),""))</f>
        <v/>
      </c>
      <c r="D48" s="250" t="str">
        <f>IF($C47="","",SUMIF(B144:B155,C48,G144:G155))</f>
        <v/>
      </c>
      <c r="E48" s="251">
        <f>MROUND(SUMIF(B144:B155,C48,F144:F155),0.5)</f>
        <v>0</v>
      </c>
      <c r="F48" s="252" t="str">
        <f t="shared" si="7"/>
        <v/>
      </c>
      <c r="G48" s="250">
        <f>IF($B35="","",SUMIF(B144:B155,C48,J144:J155))</f>
        <v>0</v>
      </c>
      <c r="H48" s="253">
        <f>MROUND(SUMIF(B144:B155,C48,I144:I155),0.5)</f>
        <v>0</v>
      </c>
      <c r="I48" s="254">
        <f t="shared" si="8"/>
        <v>0</v>
      </c>
      <c r="J48" s="255">
        <f>IFERROR(SUMIF($B144:$B155,$C48,$AE144:$AE155)/$H$2,0)</f>
        <v>0</v>
      </c>
      <c r="K48" s="256">
        <f t="shared" si="9"/>
        <v>0</v>
      </c>
      <c r="L48" s="257">
        <f t="shared" si="10"/>
        <v>0</v>
      </c>
      <c r="M48" s="258" t="str">
        <f t="shared" si="11"/>
        <v/>
      </c>
      <c r="N48" s="236"/>
      <c r="O48" s="236"/>
      <c r="Q48" s="237"/>
      <c r="W48" s="179"/>
      <c r="X48" s="179"/>
      <c r="Y48" s="238"/>
    </row>
    <row r="49" spans="1:33" ht="24.75" customHeight="1" outlineLevel="1" x14ac:dyDescent="0.25">
      <c r="E49" s="259"/>
      <c r="F49" s="260"/>
      <c r="G49" s="180"/>
      <c r="H49" s="261"/>
      <c r="I49" s="262"/>
      <c r="J49" s="262"/>
      <c r="K49" s="263"/>
      <c r="Q49" s="188"/>
    </row>
    <row r="50" spans="1:33" ht="86.25" customHeight="1" x14ac:dyDescent="0.5">
      <c r="B50" s="529" t="str">
        <f>INDEX(languages!B8:C8,1,MATCH('Liesmich Readme'!$A$5,languages!$B$2:$C$2,0))</f>
        <v>2a. Day-equivalents and personnel costs total and EU grant</v>
      </c>
      <c r="C50" s="529"/>
      <c r="D50" s="529"/>
      <c r="E50" s="529"/>
      <c r="F50" s="529"/>
      <c r="G50" s="529"/>
      <c r="H50" s="529"/>
      <c r="I50" s="529"/>
      <c r="J50" s="529"/>
      <c r="K50" s="264"/>
      <c r="O50" s="536" t="str">
        <f>INDEX(languages!B9:C9,1,MATCH('Liesmich Readme'!$A$5,languages!$B$2:$C$2,0))</f>
        <v>2b. Working hours EU grant per Work Package and per month</v>
      </c>
      <c r="P50" s="536"/>
      <c r="Q50" s="536"/>
      <c r="R50" s="536"/>
      <c r="S50" s="536"/>
      <c r="T50" s="536"/>
      <c r="U50" s="536"/>
      <c r="V50" s="536"/>
      <c r="W50" s="536"/>
      <c r="X50" s="536"/>
      <c r="Y50" s="536"/>
      <c r="Z50" s="536"/>
      <c r="AA50" s="536"/>
      <c r="AB50" s="536"/>
      <c r="AC50" s="536"/>
      <c r="AD50" s="536"/>
      <c r="AE50" s="536"/>
      <c r="AF50" s="536"/>
      <c r="AG50" s="536"/>
    </row>
    <row r="51" spans="1:33" ht="8.25" customHeight="1" x14ac:dyDescent="0.25">
      <c r="A51" s="66"/>
      <c r="E51" s="66"/>
    </row>
    <row r="52" spans="1:33" ht="15.75" customHeight="1" x14ac:dyDescent="0.25">
      <c r="B52" s="265"/>
      <c r="C52" s="265"/>
      <c r="D52" s="265"/>
      <c r="E52" s="537" t="s">
        <v>288</v>
      </c>
      <c r="F52" s="538"/>
      <c r="G52" s="539"/>
      <c r="H52" s="537" t="s">
        <v>292</v>
      </c>
      <c r="I52" s="538"/>
      <c r="J52" s="539"/>
      <c r="P52" s="540" t="s">
        <v>304</v>
      </c>
      <c r="Q52" s="541"/>
      <c r="R52" s="541"/>
      <c r="S52" s="541"/>
      <c r="T52" s="541"/>
      <c r="U52" s="541"/>
      <c r="V52" s="541"/>
      <c r="W52" s="541"/>
      <c r="X52" s="541"/>
      <c r="Y52" s="541"/>
      <c r="Z52" s="541"/>
      <c r="AA52" s="541"/>
      <c r="AB52" s="541"/>
      <c r="AC52" s="541"/>
      <c r="AD52" s="541"/>
      <c r="AE52" s="542"/>
    </row>
    <row r="53" spans="1:33" ht="49.5" customHeight="1" x14ac:dyDescent="0.25">
      <c r="B53" s="266" t="s">
        <v>74</v>
      </c>
      <c r="C53" s="266" t="s">
        <v>22</v>
      </c>
      <c r="D53" s="267" t="s">
        <v>305</v>
      </c>
      <c r="E53" s="268" t="s">
        <v>306</v>
      </c>
      <c r="F53" s="52" t="s">
        <v>307</v>
      </c>
      <c r="G53" s="269" t="s">
        <v>308</v>
      </c>
      <c r="H53" s="270" t="s">
        <v>306</v>
      </c>
      <c r="I53" s="52" t="s">
        <v>307</v>
      </c>
      <c r="J53" s="269" t="s">
        <v>309</v>
      </c>
      <c r="O53" s="52" t="s">
        <v>305</v>
      </c>
      <c r="P53" s="271" t="s">
        <v>310</v>
      </c>
      <c r="Q53" s="271" t="s">
        <v>311</v>
      </c>
      <c r="R53" s="271" t="s">
        <v>312</v>
      </c>
      <c r="S53" s="271" t="s">
        <v>313</v>
      </c>
      <c r="T53" s="271" t="s">
        <v>314</v>
      </c>
      <c r="U53" s="52" t="s">
        <v>315</v>
      </c>
      <c r="V53" s="52" t="s">
        <v>316</v>
      </c>
      <c r="W53" s="52" t="s">
        <v>317</v>
      </c>
      <c r="X53" s="52" t="s">
        <v>318</v>
      </c>
      <c r="Y53" s="52" t="s">
        <v>319</v>
      </c>
      <c r="Z53" s="52" t="s">
        <v>320</v>
      </c>
      <c r="AA53" s="52" t="s">
        <v>321</v>
      </c>
      <c r="AB53" s="52" t="s">
        <v>322</v>
      </c>
      <c r="AC53" s="52" t="s">
        <v>323</v>
      </c>
      <c r="AD53" s="52" t="s">
        <v>324</v>
      </c>
      <c r="AE53" s="271" t="s">
        <v>325</v>
      </c>
      <c r="AG53" s="272"/>
    </row>
    <row r="54" spans="1:33" outlineLevel="1" x14ac:dyDescent="0.25">
      <c r="B54" s="27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73">
        <f>IF(DATE(YEAR('Basic project data'!$C$5),MONTH('Basic project data'!$C$5),1)=D54,1,0)</f>
        <v>0</v>
      </c>
      <c r="D54" s="274">
        <f>IF('Basic project data'!C5=0,0,DATE(YEAR('Basic project data'!$C$5),1,1))</f>
        <v>44562</v>
      </c>
      <c r="E54" s="275"/>
      <c r="F54" s="193">
        <f t="shared" ref="F54:F65" si="12">215/12*E54</f>
        <v>0</v>
      </c>
      <c r="G54" s="276"/>
      <c r="H54" s="275"/>
      <c r="I54" s="193">
        <f t="shared" ref="I54:I65" si="13">215/12*H54</f>
        <v>0</v>
      </c>
      <c r="J54" s="277"/>
      <c r="O54" s="274">
        <f t="shared" ref="O54:O111" si="14">D54</f>
        <v>44562</v>
      </c>
      <c r="P54" s="278"/>
      <c r="Q54" s="278"/>
      <c r="R54" s="278"/>
      <c r="S54" s="278"/>
      <c r="T54" s="278"/>
      <c r="U54" s="278"/>
      <c r="V54" s="278"/>
      <c r="W54" s="278"/>
      <c r="X54" s="278"/>
      <c r="Y54" s="278"/>
      <c r="Z54" s="278"/>
      <c r="AA54" s="278"/>
      <c r="AB54" s="278"/>
      <c r="AC54" s="278"/>
      <c r="AD54" s="278"/>
      <c r="AE54" s="279">
        <f t="shared" ref="AE54:AE65" si="15">SUM(P54:AD54)</f>
        <v>0</v>
      </c>
      <c r="AF54" s="280"/>
      <c r="AG54" s="272"/>
    </row>
    <row r="55" spans="1:33" outlineLevel="1" x14ac:dyDescent="0.25">
      <c r="B55" s="27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73">
        <f>IF(C54&gt;0,C54+1,IF(DATE(YEAR('Basic project data'!$C$5),MONTH('Basic project data'!$C$5),1)=D55,1,0))</f>
        <v>0</v>
      </c>
      <c r="D55" s="274">
        <f t="shared" ref="D55:D65" si="16">DATE(YEAR(D54),MONTH(D54)+1,DAY(D54))</f>
        <v>44593</v>
      </c>
      <c r="E55" s="275"/>
      <c r="F55" s="193">
        <f t="shared" si="12"/>
        <v>0</v>
      </c>
      <c r="G55" s="276"/>
      <c r="H55" s="275"/>
      <c r="I55" s="193">
        <f t="shared" si="13"/>
        <v>0</v>
      </c>
      <c r="J55" s="277"/>
      <c r="O55" s="274">
        <f t="shared" si="14"/>
        <v>44593</v>
      </c>
      <c r="P55" s="278"/>
      <c r="Q55" s="278"/>
      <c r="R55" s="278"/>
      <c r="S55" s="278"/>
      <c r="T55" s="278"/>
      <c r="U55" s="278"/>
      <c r="V55" s="278"/>
      <c r="W55" s="278"/>
      <c r="X55" s="278"/>
      <c r="Y55" s="278"/>
      <c r="Z55" s="278"/>
      <c r="AA55" s="278"/>
      <c r="AB55" s="278"/>
      <c r="AC55" s="278"/>
      <c r="AD55" s="278"/>
      <c r="AE55" s="279">
        <f t="shared" si="15"/>
        <v>0</v>
      </c>
      <c r="AF55" s="280"/>
      <c r="AG55" s="272"/>
    </row>
    <row r="56" spans="1:33" outlineLevel="1" x14ac:dyDescent="0.25">
      <c r="B56" s="27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73">
        <f>IF(C55&gt;0,C55+1,IF(DATE(YEAR('Basic project data'!$C$5),MONTH('Basic project data'!$C$5),1)=D56,1,0))</f>
        <v>0</v>
      </c>
      <c r="D56" s="274">
        <f t="shared" si="16"/>
        <v>44621</v>
      </c>
      <c r="E56" s="275"/>
      <c r="F56" s="193">
        <f t="shared" si="12"/>
        <v>0</v>
      </c>
      <c r="G56" s="276"/>
      <c r="H56" s="275"/>
      <c r="I56" s="193">
        <f t="shared" si="13"/>
        <v>0</v>
      </c>
      <c r="J56" s="277"/>
      <c r="O56" s="274">
        <f t="shared" si="14"/>
        <v>44621</v>
      </c>
      <c r="P56" s="278"/>
      <c r="Q56" s="278"/>
      <c r="R56" s="278"/>
      <c r="S56" s="278"/>
      <c r="T56" s="278"/>
      <c r="U56" s="278"/>
      <c r="V56" s="278"/>
      <c r="W56" s="278"/>
      <c r="X56" s="278"/>
      <c r="Y56" s="278"/>
      <c r="Z56" s="278"/>
      <c r="AA56" s="278"/>
      <c r="AB56" s="278"/>
      <c r="AC56" s="278"/>
      <c r="AD56" s="278"/>
      <c r="AE56" s="279">
        <f t="shared" si="15"/>
        <v>0</v>
      </c>
      <c r="AF56" s="280"/>
      <c r="AG56" s="272"/>
    </row>
    <row r="57" spans="1:33" outlineLevel="1" x14ac:dyDescent="0.25">
      <c r="B57" s="27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P1</v>
      </c>
      <c r="C57" s="273">
        <f>IF(C56&gt;0,C56+1,IF(DATE(YEAR('Basic project data'!$C$5),MONTH('Basic project data'!$C$5),1)=D57,1,0))</f>
        <v>1</v>
      </c>
      <c r="D57" s="274">
        <f t="shared" si="16"/>
        <v>44652</v>
      </c>
      <c r="E57" s="322"/>
      <c r="F57" s="193">
        <f t="shared" si="12"/>
        <v>0</v>
      </c>
      <c r="G57" s="324"/>
      <c r="H57" s="322"/>
      <c r="I57" s="193">
        <f t="shared" si="13"/>
        <v>0</v>
      </c>
      <c r="J57" s="277"/>
      <c r="O57" s="274">
        <f t="shared" si="14"/>
        <v>44652</v>
      </c>
      <c r="P57" s="278"/>
      <c r="Q57" s="278"/>
      <c r="R57" s="278"/>
      <c r="S57" s="278"/>
      <c r="T57" s="278"/>
      <c r="U57" s="278"/>
      <c r="V57" s="278"/>
      <c r="W57" s="278"/>
      <c r="X57" s="278"/>
      <c r="Y57" s="278"/>
      <c r="Z57" s="278"/>
      <c r="AA57" s="278"/>
      <c r="AB57" s="278"/>
      <c r="AC57" s="278"/>
      <c r="AD57" s="278"/>
      <c r="AE57" s="279">
        <f t="shared" si="15"/>
        <v>0</v>
      </c>
      <c r="AF57" s="281"/>
    </row>
    <row r="58" spans="1:33" outlineLevel="1" x14ac:dyDescent="0.25">
      <c r="B58" s="27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P1</v>
      </c>
      <c r="C58" s="273">
        <f>IF(C57&gt;0,C57+1,IF(DATE(YEAR('Basic project data'!$C$5),MONTH('Basic project data'!$C$5),1)=D58,1,0))</f>
        <v>2</v>
      </c>
      <c r="D58" s="274">
        <f t="shared" si="16"/>
        <v>44682</v>
      </c>
      <c r="E58" s="322">
        <v>1</v>
      </c>
      <c r="F58" s="193">
        <f t="shared" si="12"/>
        <v>17.916666666666668</v>
      </c>
      <c r="G58" s="325">
        <v>6093.76</v>
      </c>
      <c r="H58" s="322">
        <v>1</v>
      </c>
      <c r="I58" s="193">
        <f t="shared" si="13"/>
        <v>17.916666666666668</v>
      </c>
      <c r="J58" s="325">
        <v>6093.76</v>
      </c>
      <c r="O58" s="274">
        <f t="shared" si="14"/>
        <v>44682</v>
      </c>
      <c r="P58" s="278">
        <v>137.19999999999999</v>
      </c>
      <c r="Q58" s="278"/>
      <c r="R58" s="278"/>
      <c r="S58" s="278">
        <v>27.4</v>
      </c>
      <c r="T58" s="278"/>
      <c r="U58" s="278"/>
      <c r="V58" s="278"/>
      <c r="W58" s="278"/>
      <c r="X58" s="278"/>
      <c r="Y58" s="278"/>
      <c r="Z58" s="278"/>
      <c r="AA58" s="278"/>
      <c r="AB58" s="278"/>
      <c r="AC58" s="278"/>
      <c r="AD58" s="278"/>
      <c r="AE58" s="279">
        <f t="shared" si="15"/>
        <v>164.6</v>
      </c>
      <c r="AF58" s="281"/>
      <c r="AG58" s="272"/>
    </row>
    <row r="59" spans="1:33" outlineLevel="1" x14ac:dyDescent="0.25">
      <c r="B59" s="27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P1</v>
      </c>
      <c r="C59" s="273">
        <f>IF(C58&gt;0,C58+1,IF(DATE(YEAR('Basic project data'!$C$5),MONTH('Basic project data'!$C$5),1)=D59,1,0))</f>
        <v>3</v>
      </c>
      <c r="D59" s="274">
        <f t="shared" si="16"/>
        <v>44713</v>
      </c>
      <c r="E59" s="322">
        <v>1</v>
      </c>
      <c r="F59" s="193">
        <f t="shared" si="12"/>
        <v>17.916666666666668</v>
      </c>
      <c r="G59" s="325">
        <v>6093.76</v>
      </c>
      <c r="H59" s="322">
        <v>1</v>
      </c>
      <c r="I59" s="193">
        <f t="shared" si="13"/>
        <v>17.916666666666668</v>
      </c>
      <c r="J59" s="325">
        <v>6093.76</v>
      </c>
      <c r="O59" s="274">
        <f t="shared" si="14"/>
        <v>44713</v>
      </c>
      <c r="P59" s="278">
        <v>121.6</v>
      </c>
      <c r="Q59" s="278"/>
      <c r="R59" s="278"/>
      <c r="S59" s="278">
        <v>43.2</v>
      </c>
      <c r="T59" s="278"/>
      <c r="U59" s="278"/>
      <c r="V59" s="278"/>
      <c r="W59" s="278"/>
      <c r="X59" s="278"/>
      <c r="Y59" s="278"/>
      <c r="Z59" s="278"/>
      <c r="AA59" s="278"/>
      <c r="AB59" s="278"/>
      <c r="AC59" s="278"/>
      <c r="AD59" s="278"/>
      <c r="AE59" s="279">
        <f t="shared" si="15"/>
        <v>164.8</v>
      </c>
      <c r="AF59" s="281"/>
      <c r="AG59" s="272"/>
    </row>
    <row r="60" spans="1:33" outlineLevel="1" x14ac:dyDescent="0.25">
      <c r="B60" s="27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P1</v>
      </c>
      <c r="C60" s="273">
        <f>IF(C59&gt;0,C59+1,IF(DATE(YEAR('Basic project data'!$C$5),MONTH('Basic project data'!$C$5),1)=D60,1,0))</f>
        <v>4</v>
      </c>
      <c r="D60" s="274">
        <f t="shared" si="16"/>
        <v>44743</v>
      </c>
      <c r="E60" s="322">
        <v>1</v>
      </c>
      <c r="F60" s="193">
        <f t="shared" si="12"/>
        <v>17.916666666666668</v>
      </c>
      <c r="G60" s="325">
        <v>6093.76</v>
      </c>
      <c r="H60" s="322">
        <v>1</v>
      </c>
      <c r="I60" s="193">
        <f t="shared" si="13"/>
        <v>17.916666666666668</v>
      </c>
      <c r="J60" s="325">
        <v>6093.76</v>
      </c>
      <c r="O60" s="274">
        <f t="shared" si="14"/>
        <v>44743</v>
      </c>
      <c r="P60" s="278">
        <v>145</v>
      </c>
      <c r="Q60" s="278"/>
      <c r="R60" s="278"/>
      <c r="S60" s="278">
        <v>19.600000000000001</v>
      </c>
      <c r="T60" s="278"/>
      <c r="U60" s="278"/>
      <c r="V60" s="278"/>
      <c r="W60" s="278"/>
      <c r="X60" s="278"/>
      <c r="Y60" s="278"/>
      <c r="Z60" s="278"/>
      <c r="AA60" s="278"/>
      <c r="AB60" s="278"/>
      <c r="AC60" s="278"/>
      <c r="AD60" s="278"/>
      <c r="AE60" s="279">
        <f t="shared" si="15"/>
        <v>164.6</v>
      </c>
      <c r="AF60" s="281"/>
      <c r="AG60" s="264"/>
    </row>
    <row r="61" spans="1:33" outlineLevel="1" x14ac:dyDescent="0.25">
      <c r="B61" s="27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P1</v>
      </c>
      <c r="C61" s="273">
        <f>IF(C60&gt;0,C60+1,IF(DATE(YEAR('Basic project data'!$C$5),MONTH('Basic project data'!$C$5),1)=D61,1,0))</f>
        <v>5</v>
      </c>
      <c r="D61" s="274">
        <f t="shared" si="16"/>
        <v>44774</v>
      </c>
      <c r="E61" s="275"/>
      <c r="F61" s="193">
        <f t="shared" si="12"/>
        <v>0</v>
      </c>
      <c r="G61" s="276"/>
      <c r="H61" s="275"/>
      <c r="I61" s="193">
        <f t="shared" si="13"/>
        <v>0</v>
      </c>
      <c r="J61" s="277"/>
      <c r="O61" s="274">
        <f t="shared" si="14"/>
        <v>44774</v>
      </c>
      <c r="P61" s="278"/>
      <c r="Q61" s="278"/>
      <c r="R61" s="278"/>
      <c r="S61" s="278"/>
      <c r="T61" s="278"/>
      <c r="U61" s="278"/>
      <c r="V61" s="278"/>
      <c r="W61" s="278"/>
      <c r="X61" s="278"/>
      <c r="Y61" s="278"/>
      <c r="Z61" s="278"/>
      <c r="AA61" s="278"/>
      <c r="AB61" s="278"/>
      <c r="AC61" s="278"/>
      <c r="AD61" s="278"/>
      <c r="AE61" s="279">
        <f t="shared" si="15"/>
        <v>0</v>
      </c>
      <c r="AF61" s="281"/>
      <c r="AG61" s="264"/>
    </row>
    <row r="62" spans="1:33" outlineLevel="1" x14ac:dyDescent="0.25">
      <c r="B62" s="27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P1</v>
      </c>
      <c r="C62" s="273">
        <f>IF(C61&gt;0,C61+1,IF(DATE(YEAR('Basic project data'!$C$5),MONTH('Basic project data'!$C$5),1)=D62,1,0))</f>
        <v>6</v>
      </c>
      <c r="D62" s="274">
        <f t="shared" si="16"/>
        <v>44805</v>
      </c>
      <c r="E62" s="275"/>
      <c r="F62" s="193">
        <f t="shared" si="12"/>
        <v>0</v>
      </c>
      <c r="G62" s="276"/>
      <c r="H62" s="275"/>
      <c r="I62" s="193">
        <f t="shared" si="13"/>
        <v>0</v>
      </c>
      <c r="J62" s="277"/>
      <c r="O62" s="274">
        <f t="shared" si="14"/>
        <v>44805</v>
      </c>
      <c r="P62" s="278"/>
      <c r="Q62" s="278"/>
      <c r="R62" s="278"/>
      <c r="S62" s="278"/>
      <c r="T62" s="278"/>
      <c r="U62" s="278"/>
      <c r="V62" s="278"/>
      <c r="W62" s="278"/>
      <c r="X62" s="278"/>
      <c r="Y62" s="278"/>
      <c r="Z62" s="278"/>
      <c r="AA62" s="278"/>
      <c r="AB62" s="278"/>
      <c r="AC62" s="278"/>
      <c r="AD62" s="278"/>
      <c r="AE62" s="279">
        <f t="shared" si="15"/>
        <v>0</v>
      </c>
      <c r="AF62" s="281"/>
    </row>
    <row r="63" spans="1:33" outlineLevel="1" x14ac:dyDescent="0.25">
      <c r="B63" s="27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P1</v>
      </c>
      <c r="C63" s="273">
        <f>IF(C62&gt;0,C62+1,IF(DATE(YEAR('Basic project data'!$C$5),MONTH('Basic project data'!$C$5),1)=D63,1,0))</f>
        <v>7</v>
      </c>
      <c r="D63" s="274">
        <f t="shared" si="16"/>
        <v>44835</v>
      </c>
      <c r="E63" s="275"/>
      <c r="F63" s="193">
        <f t="shared" si="12"/>
        <v>0</v>
      </c>
      <c r="G63" s="276"/>
      <c r="H63" s="275"/>
      <c r="I63" s="193">
        <f t="shared" si="13"/>
        <v>0</v>
      </c>
      <c r="J63" s="277"/>
      <c r="O63" s="274">
        <f t="shared" si="14"/>
        <v>44835</v>
      </c>
      <c r="P63" s="278"/>
      <c r="Q63" s="278"/>
      <c r="R63" s="278"/>
      <c r="S63" s="278"/>
      <c r="T63" s="278"/>
      <c r="U63" s="278"/>
      <c r="V63" s="278"/>
      <c r="W63" s="278"/>
      <c r="X63" s="278"/>
      <c r="Y63" s="278"/>
      <c r="Z63" s="278"/>
      <c r="AA63" s="278"/>
      <c r="AB63" s="278"/>
      <c r="AC63" s="278"/>
      <c r="AD63" s="278"/>
      <c r="AE63" s="279">
        <f t="shared" si="15"/>
        <v>0</v>
      </c>
      <c r="AF63" s="281"/>
      <c r="AG63" s="280"/>
    </row>
    <row r="64" spans="1:33" outlineLevel="1" x14ac:dyDescent="0.25">
      <c r="B64" s="27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P1</v>
      </c>
      <c r="C64" s="273">
        <f>IF(C63&gt;0,C63+1,IF(DATE(YEAR('Basic project data'!$C$5),MONTH('Basic project data'!$C$5),1)=D64,1,0))</f>
        <v>8</v>
      </c>
      <c r="D64" s="274">
        <f t="shared" si="16"/>
        <v>44866</v>
      </c>
      <c r="E64" s="275"/>
      <c r="F64" s="193">
        <f t="shared" si="12"/>
        <v>0</v>
      </c>
      <c r="G64" s="276"/>
      <c r="H64" s="275"/>
      <c r="I64" s="193">
        <f t="shared" si="13"/>
        <v>0</v>
      </c>
      <c r="J64" s="277"/>
      <c r="O64" s="274">
        <f t="shared" si="14"/>
        <v>44866</v>
      </c>
      <c r="P64" s="278"/>
      <c r="Q64" s="278"/>
      <c r="R64" s="278"/>
      <c r="S64" s="278"/>
      <c r="T64" s="278"/>
      <c r="U64" s="278"/>
      <c r="V64" s="278"/>
      <c r="W64" s="278"/>
      <c r="X64" s="278"/>
      <c r="Y64" s="278"/>
      <c r="Z64" s="278"/>
      <c r="AA64" s="278"/>
      <c r="AB64" s="278"/>
      <c r="AC64" s="278"/>
      <c r="AD64" s="278"/>
      <c r="AE64" s="279">
        <f t="shared" si="15"/>
        <v>0</v>
      </c>
      <c r="AF64" s="281"/>
    </row>
    <row r="65" spans="2:33" outlineLevel="1" x14ac:dyDescent="0.25">
      <c r="B65" s="27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P1</v>
      </c>
      <c r="C65" s="273">
        <f>IF(C64&gt;0,C64+1,IF(DATE(YEAR('Basic project data'!$C$5),MONTH('Basic project data'!$C$5),1)=D65,1,0))</f>
        <v>9</v>
      </c>
      <c r="D65" s="274">
        <f t="shared" si="16"/>
        <v>44896</v>
      </c>
      <c r="E65" s="275"/>
      <c r="F65" s="193">
        <f t="shared" si="12"/>
        <v>0</v>
      </c>
      <c r="G65" s="276"/>
      <c r="H65" s="275"/>
      <c r="I65" s="193">
        <f t="shared" si="13"/>
        <v>0</v>
      </c>
      <c r="J65" s="277"/>
      <c r="O65" s="274">
        <f t="shared" si="14"/>
        <v>44896</v>
      </c>
      <c r="P65" s="278"/>
      <c r="Q65" s="278"/>
      <c r="R65" s="278"/>
      <c r="S65" s="278"/>
      <c r="T65" s="278"/>
      <c r="U65" s="278"/>
      <c r="V65" s="278"/>
      <c r="W65" s="278"/>
      <c r="X65" s="278"/>
      <c r="Y65" s="278"/>
      <c r="Z65" s="278"/>
      <c r="AA65" s="278"/>
      <c r="AB65" s="278"/>
      <c r="AC65" s="278"/>
      <c r="AD65" s="278"/>
      <c r="AE65" s="279">
        <f t="shared" si="15"/>
        <v>0</v>
      </c>
      <c r="AF65" s="281"/>
    </row>
    <row r="66" spans="2:33" x14ac:dyDescent="0.25">
      <c r="B66" s="282"/>
      <c r="C66" s="283"/>
      <c r="D66" s="284">
        <f>D65</f>
        <v>44896</v>
      </c>
      <c r="E66" s="285"/>
      <c r="F66" s="286">
        <f>SUM(F54:F65)</f>
        <v>53.75</v>
      </c>
      <c r="G66" s="287">
        <f>SUM(G54:G65)</f>
        <v>18281.28</v>
      </c>
      <c r="H66" s="288"/>
      <c r="I66" s="286">
        <f>SUM(I54:I65)</f>
        <v>53.75</v>
      </c>
      <c r="J66" s="287">
        <f>SUM(J54:J65)</f>
        <v>18281.28</v>
      </c>
      <c r="O66" s="284">
        <f t="shared" si="14"/>
        <v>44896</v>
      </c>
      <c r="P66" s="289">
        <f>SUM(P54:P65)</f>
        <v>403.79999999999995</v>
      </c>
      <c r="Q66" s="290">
        <f>SUM(Q54:Q65)</f>
        <v>0</v>
      </c>
      <c r="R66" s="289">
        <f>SUM(R54:R65)</f>
        <v>0</v>
      </c>
      <c r="S66" s="290">
        <f>SUM(S54:S65)</f>
        <v>90.199999999999989</v>
      </c>
      <c r="T66" s="290">
        <f>SUM(T54:T65)</f>
        <v>0</v>
      </c>
      <c r="U66" s="290">
        <f t="shared" ref="U66:AD66" si="17">SUM(U54:U65)</f>
        <v>0</v>
      </c>
      <c r="V66" s="290">
        <f t="shared" si="17"/>
        <v>0</v>
      </c>
      <c r="W66" s="290">
        <f t="shared" si="17"/>
        <v>0</v>
      </c>
      <c r="X66" s="290">
        <f t="shared" si="17"/>
        <v>0</v>
      </c>
      <c r="Y66" s="290">
        <f t="shared" si="17"/>
        <v>0</v>
      </c>
      <c r="Z66" s="290">
        <f t="shared" si="17"/>
        <v>0</v>
      </c>
      <c r="AA66" s="290">
        <f t="shared" si="17"/>
        <v>0</v>
      </c>
      <c r="AB66" s="290">
        <f t="shared" si="17"/>
        <v>0</v>
      </c>
      <c r="AC66" s="290">
        <f t="shared" si="17"/>
        <v>0</v>
      </c>
      <c r="AD66" s="290">
        <f t="shared" si="17"/>
        <v>0</v>
      </c>
      <c r="AE66" s="290">
        <f>SUM(AE54:AE65)</f>
        <v>494</v>
      </c>
      <c r="AF66" s="281"/>
    </row>
    <row r="67" spans="2:33" ht="28.5" customHeight="1" x14ac:dyDescent="0.25">
      <c r="B67" s="18"/>
      <c r="C67" s="18"/>
      <c r="E67" s="280"/>
      <c r="F67" s="280"/>
      <c r="H67" s="280"/>
      <c r="I67" s="280"/>
      <c r="P67" s="289">
        <f t="shared" ref="P67:AE67" si="18">IFERROR(P66/$H$2,0)</f>
        <v>52.170542635658904</v>
      </c>
      <c r="Q67" s="289">
        <f t="shared" si="18"/>
        <v>0</v>
      </c>
      <c r="R67" s="289">
        <f t="shared" si="18"/>
        <v>0</v>
      </c>
      <c r="S67" s="289">
        <f t="shared" si="18"/>
        <v>11.653746770025839</v>
      </c>
      <c r="T67" s="289">
        <f t="shared" si="18"/>
        <v>0</v>
      </c>
      <c r="U67" s="289">
        <f t="shared" si="18"/>
        <v>0</v>
      </c>
      <c r="V67" s="289">
        <f t="shared" si="18"/>
        <v>0</v>
      </c>
      <c r="W67" s="289">
        <f t="shared" si="18"/>
        <v>0</v>
      </c>
      <c r="X67" s="289">
        <f t="shared" si="18"/>
        <v>0</v>
      </c>
      <c r="Y67" s="289">
        <f t="shared" si="18"/>
        <v>0</v>
      </c>
      <c r="Z67" s="289">
        <f t="shared" si="18"/>
        <v>0</v>
      </c>
      <c r="AA67" s="289">
        <f t="shared" si="18"/>
        <v>0</v>
      </c>
      <c r="AB67" s="289">
        <f t="shared" si="18"/>
        <v>0</v>
      </c>
      <c r="AC67" s="289">
        <f t="shared" si="18"/>
        <v>0</v>
      </c>
      <c r="AD67" s="289">
        <f t="shared" si="18"/>
        <v>0</v>
      </c>
      <c r="AE67" s="289">
        <f t="shared" si="18"/>
        <v>63.824289405684752</v>
      </c>
      <c r="AF67" s="291" t="s">
        <v>326</v>
      </c>
    </row>
    <row r="68" spans="2:33" x14ac:dyDescent="0.25">
      <c r="B68" s="18"/>
      <c r="C68" s="18"/>
      <c r="E68" s="280"/>
      <c r="F68" s="280"/>
      <c r="H68" s="280"/>
      <c r="I68" s="280"/>
      <c r="P68" s="292"/>
      <c r="Q68" s="292"/>
      <c r="R68" s="292"/>
      <c r="S68" s="292"/>
      <c r="T68" s="292"/>
      <c r="U68" s="293"/>
      <c r="V68" s="294"/>
      <c r="W68" s="295"/>
      <c r="X68" s="295"/>
      <c r="Y68" s="295"/>
      <c r="Z68" s="295"/>
      <c r="AA68" s="295"/>
      <c r="AB68" s="295"/>
      <c r="AC68" s="295"/>
      <c r="AD68" s="296"/>
      <c r="AE68" s="292"/>
      <c r="AF68" s="297"/>
    </row>
    <row r="69" spans="2:33" outlineLevel="1" x14ac:dyDescent="0.25">
      <c r="B69" s="27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P1</v>
      </c>
      <c r="C69" s="273">
        <f>IF(C65&gt;0,C65+1,IF(DATE(YEAR('Basic project data'!$C$5),MONTH('Basic project data'!$C$5),1)=D69,1,0))</f>
        <v>10</v>
      </c>
      <c r="D69" s="274">
        <f>DATE(YEAR(D65),MONTH(D65)+1,DAY(D65))</f>
        <v>44927</v>
      </c>
      <c r="E69" s="323"/>
      <c r="F69" s="299">
        <f t="shared" ref="F69:F80" si="19">215/12*E69</f>
        <v>0</v>
      </c>
      <c r="G69" s="326"/>
      <c r="H69" s="323"/>
      <c r="I69" s="299">
        <f t="shared" ref="I69:I80" si="20">215/12*H69</f>
        <v>0</v>
      </c>
      <c r="J69" s="300"/>
      <c r="O69" s="274">
        <f t="shared" si="14"/>
        <v>44927</v>
      </c>
      <c r="P69" s="278"/>
      <c r="Q69" s="278"/>
      <c r="R69" s="278"/>
      <c r="S69" s="278"/>
      <c r="T69" s="278"/>
      <c r="U69" s="278"/>
      <c r="V69" s="278"/>
      <c r="W69" s="278"/>
      <c r="X69" s="278"/>
      <c r="Y69" s="278"/>
      <c r="Z69" s="278"/>
      <c r="AA69" s="278"/>
      <c r="AB69" s="278"/>
      <c r="AC69" s="278"/>
      <c r="AD69" s="278"/>
      <c r="AE69" s="279">
        <f t="shared" ref="AE69:AE80" si="21">SUM(P69:AD69)</f>
        <v>0</v>
      </c>
      <c r="AF69" s="281"/>
      <c r="AG69" s="280"/>
    </row>
    <row r="70" spans="2:33" outlineLevel="1" x14ac:dyDescent="0.25">
      <c r="B70" s="27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P1</v>
      </c>
      <c r="C70" s="273">
        <f>IF(C69&gt;0,C69+1,IF(DATE(YEAR('Basic project data'!$C$5),MONTH('Basic project data'!$C$5),1)=D70,1,0))</f>
        <v>11</v>
      </c>
      <c r="D70" s="274">
        <f t="shared" ref="D70:D80" si="22">DATE(YEAR(D69),MONTH(D69)+1,DAY(D69))</f>
        <v>44958</v>
      </c>
      <c r="E70" s="322">
        <v>1</v>
      </c>
      <c r="F70" s="193">
        <f t="shared" si="19"/>
        <v>17.916666666666668</v>
      </c>
      <c r="G70" s="325">
        <v>6276.57</v>
      </c>
      <c r="H70" s="322">
        <v>1</v>
      </c>
      <c r="I70" s="193">
        <f t="shared" si="20"/>
        <v>17.916666666666668</v>
      </c>
      <c r="J70" s="325">
        <v>6276.57</v>
      </c>
      <c r="O70" s="274">
        <f t="shared" si="14"/>
        <v>44958</v>
      </c>
      <c r="P70" s="278">
        <v>105.6</v>
      </c>
      <c r="Q70" s="278"/>
      <c r="R70" s="278"/>
      <c r="S70" s="278">
        <v>66.599999999999994</v>
      </c>
      <c r="T70" s="278"/>
      <c r="U70" s="278"/>
      <c r="V70" s="278"/>
      <c r="W70" s="278"/>
      <c r="X70" s="278"/>
      <c r="Y70" s="278"/>
      <c r="Z70" s="278"/>
      <c r="AA70" s="278"/>
      <c r="AB70" s="278"/>
      <c r="AC70" s="278"/>
      <c r="AD70" s="278"/>
      <c r="AE70" s="279">
        <f t="shared" si="21"/>
        <v>172.2</v>
      </c>
      <c r="AF70" s="281"/>
    </row>
    <row r="71" spans="2:33" outlineLevel="1" x14ac:dyDescent="0.25">
      <c r="B71" s="27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P1</v>
      </c>
      <c r="C71" s="273">
        <f>IF(C70&gt;0,C70+1,IF(DATE(YEAR('Basic project data'!$C$5),MONTH('Basic project data'!$C$5),1)=D71,1,0))</f>
        <v>12</v>
      </c>
      <c r="D71" s="274">
        <f t="shared" si="22"/>
        <v>44986</v>
      </c>
      <c r="E71" s="322">
        <v>1</v>
      </c>
      <c r="F71" s="193">
        <f t="shared" si="19"/>
        <v>17.916666666666668</v>
      </c>
      <c r="G71" s="325">
        <v>6276.57</v>
      </c>
      <c r="H71" s="322">
        <v>1</v>
      </c>
      <c r="I71" s="193">
        <f t="shared" si="20"/>
        <v>17.916666666666668</v>
      </c>
      <c r="J71" s="325">
        <v>6276.57</v>
      </c>
      <c r="O71" s="274">
        <f t="shared" si="14"/>
        <v>44986</v>
      </c>
      <c r="P71" s="278">
        <v>109.6</v>
      </c>
      <c r="Q71" s="278"/>
      <c r="R71" s="278"/>
      <c r="S71" s="278">
        <v>62.8</v>
      </c>
      <c r="T71" s="278"/>
      <c r="U71" s="278"/>
      <c r="V71" s="278"/>
      <c r="W71" s="278"/>
      <c r="X71" s="278"/>
      <c r="Y71" s="278"/>
      <c r="Z71" s="278"/>
      <c r="AA71" s="278"/>
      <c r="AB71" s="278"/>
      <c r="AC71" s="278"/>
      <c r="AD71" s="278"/>
      <c r="AE71" s="279">
        <f t="shared" si="21"/>
        <v>172.39999999999998</v>
      </c>
      <c r="AF71" s="281"/>
    </row>
    <row r="72" spans="2:33" outlineLevel="1" x14ac:dyDescent="0.25">
      <c r="B72" s="27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P2</v>
      </c>
      <c r="C72" s="273">
        <f>IF(C71&gt;0,C71+1,IF(DATE(YEAR('Basic project data'!$C$5),MONTH('Basic project data'!$C$5),1)=D72,1,0))</f>
        <v>13</v>
      </c>
      <c r="D72" s="274">
        <f t="shared" si="22"/>
        <v>45017</v>
      </c>
      <c r="E72" s="275"/>
      <c r="F72" s="193">
        <f t="shared" si="19"/>
        <v>0</v>
      </c>
      <c r="G72" s="277"/>
      <c r="H72" s="275"/>
      <c r="I72" s="193">
        <f t="shared" si="20"/>
        <v>0</v>
      </c>
      <c r="J72" s="277"/>
      <c r="O72" s="274">
        <f t="shared" si="14"/>
        <v>45017</v>
      </c>
      <c r="P72" s="278"/>
      <c r="Q72" s="278"/>
      <c r="R72" s="278"/>
      <c r="S72" s="278"/>
      <c r="T72" s="278"/>
      <c r="U72" s="278"/>
      <c r="V72" s="278"/>
      <c r="W72" s="278"/>
      <c r="X72" s="278"/>
      <c r="Y72" s="278"/>
      <c r="Z72" s="278"/>
      <c r="AA72" s="278"/>
      <c r="AB72" s="278"/>
      <c r="AC72" s="278"/>
      <c r="AD72" s="278"/>
      <c r="AE72" s="279">
        <f t="shared" si="21"/>
        <v>0</v>
      </c>
      <c r="AF72" s="281"/>
    </row>
    <row r="73" spans="2:33" outlineLevel="1" x14ac:dyDescent="0.25">
      <c r="B73" s="27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P2</v>
      </c>
      <c r="C73" s="273">
        <f>IF(C72&gt;0,C72+1,IF(DATE(YEAR('Basic project data'!$C$5),MONTH('Basic project data'!$C$5),1)=D73,1,0))</f>
        <v>14</v>
      </c>
      <c r="D73" s="274">
        <f t="shared" si="22"/>
        <v>45047</v>
      </c>
      <c r="E73" s="275"/>
      <c r="F73" s="193">
        <f t="shared" si="19"/>
        <v>0</v>
      </c>
      <c r="G73" s="277"/>
      <c r="H73" s="275"/>
      <c r="I73" s="193">
        <f t="shared" si="20"/>
        <v>0</v>
      </c>
      <c r="J73" s="277"/>
      <c r="O73" s="274">
        <f t="shared" si="14"/>
        <v>45047</v>
      </c>
      <c r="P73" s="278"/>
      <c r="Q73" s="278"/>
      <c r="R73" s="278"/>
      <c r="S73" s="278"/>
      <c r="T73" s="278"/>
      <c r="U73" s="278"/>
      <c r="V73" s="278"/>
      <c r="W73" s="278"/>
      <c r="X73" s="278"/>
      <c r="Y73" s="278"/>
      <c r="Z73" s="278"/>
      <c r="AA73" s="278"/>
      <c r="AB73" s="278"/>
      <c r="AC73" s="278"/>
      <c r="AD73" s="278"/>
      <c r="AE73" s="279">
        <f t="shared" si="21"/>
        <v>0</v>
      </c>
      <c r="AF73" s="281"/>
    </row>
    <row r="74" spans="2:33" outlineLevel="1" x14ac:dyDescent="0.25">
      <c r="B74" s="27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P2</v>
      </c>
      <c r="C74" s="273">
        <f>IF(C73&gt;0,C73+1,IF(DATE(YEAR('Basic project data'!$C$5),MONTH('Basic project data'!$C$5),1)=D74,1,0))</f>
        <v>15</v>
      </c>
      <c r="D74" s="274">
        <f t="shared" si="22"/>
        <v>45078</v>
      </c>
      <c r="E74" s="275"/>
      <c r="F74" s="193">
        <f t="shared" si="19"/>
        <v>0</v>
      </c>
      <c r="G74" s="277"/>
      <c r="H74" s="275"/>
      <c r="I74" s="193">
        <f t="shared" si="20"/>
        <v>0</v>
      </c>
      <c r="J74" s="277"/>
      <c r="O74" s="274">
        <f t="shared" si="14"/>
        <v>45078</v>
      </c>
      <c r="P74" s="278"/>
      <c r="Q74" s="278"/>
      <c r="R74" s="278"/>
      <c r="S74" s="278"/>
      <c r="T74" s="278"/>
      <c r="U74" s="278"/>
      <c r="V74" s="278"/>
      <c r="W74" s="278"/>
      <c r="X74" s="278"/>
      <c r="Y74" s="278"/>
      <c r="Z74" s="278"/>
      <c r="AA74" s="278"/>
      <c r="AB74" s="278"/>
      <c r="AC74" s="278"/>
      <c r="AD74" s="278"/>
      <c r="AE74" s="279">
        <f t="shared" si="21"/>
        <v>0</v>
      </c>
      <c r="AF74" s="281"/>
    </row>
    <row r="75" spans="2:33" outlineLevel="1" x14ac:dyDescent="0.25">
      <c r="B75" s="27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P2</v>
      </c>
      <c r="C75" s="273">
        <f>IF(C74&gt;0,C74+1,IF(DATE(YEAR('Basic project data'!$C$5),MONTH('Basic project data'!$C$5),1)=D75,1,0))</f>
        <v>16</v>
      </c>
      <c r="D75" s="274">
        <f t="shared" si="22"/>
        <v>45108</v>
      </c>
      <c r="E75" s="275"/>
      <c r="F75" s="193">
        <f t="shared" si="19"/>
        <v>0</v>
      </c>
      <c r="G75" s="277"/>
      <c r="H75" s="275"/>
      <c r="I75" s="193">
        <f t="shared" si="20"/>
        <v>0</v>
      </c>
      <c r="J75" s="277"/>
      <c r="O75" s="274">
        <f t="shared" si="14"/>
        <v>45108</v>
      </c>
      <c r="P75" s="278"/>
      <c r="Q75" s="278"/>
      <c r="R75" s="278"/>
      <c r="S75" s="278"/>
      <c r="T75" s="278"/>
      <c r="U75" s="278"/>
      <c r="V75" s="278"/>
      <c r="W75" s="278"/>
      <c r="X75" s="278"/>
      <c r="Y75" s="278"/>
      <c r="Z75" s="278"/>
      <c r="AA75" s="278"/>
      <c r="AB75" s="278"/>
      <c r="AC75" s="278"/>
      <c r="AD75" s="278"/>
      <c r="AE75" s="279">
        <f t="shared" si="21"/>
        <v>0</v>
      </c>
      <c r="AF75" s="281"/>
    </row>
    <row r="76" spans="2:33" outlineLevel="1" x14ac:dyDescent="0.25">
      <c r="B76" s="27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P2</v>
      </c>
      <c r="C76" s="273">
        <f>IF(C75&gt;0,C75+1,IF(DATE(YEAR('Basic project data'!$C$5),MONTH('Basic project data'!$C$5),1)=D76,1,0))</f>
        <v>17</v>
      </c>
      <c r="D76" s="274">
        <f t="shared" si="22"/>
        <v>45139</v>
      </c>
      <c r="E76" s="275"/>
      <c r="F76" s="193">
        <f t="shared" si="19"/>
        <v>0</v>
      </c>
      <c r="G76" s="277"/>
      <c r="H76" s="275"/>
      <c r="I76" s="193">
        <f t="shared" si="20"/>
        <v>0</v>
      </c>
      <c r="J76" s="277"/>
      <c r="O76" s="274">
        <f t="shared" si="14"/>
        <v>45139</v>
      </c>
      <c r="P76" s="278"/>
      <c r="Q76" s="278"/>
      <c r="R76" s="278"/>
      <c r="S76" s="278"/>
      <c r="T76" s="278"/>
      <c r="U76" s="278"/>
      <c r="V76" s="278"/>
      <c r="W76" s="278"/>
      <c r="X76" s="278"/>
      <c r="Y76" s="278"/>
      <c r="Z76" s="278"/>
      <c r="AA76" s="278"/>
      <c r="AB76" s="278"/>
      <c r="AC76" s="278"/>
      <c r="AD76" s="278"/>
      <c r="AE76" s="279">
        <f t="shared" si="21"/>
        <v>0</v>
      </c>
      <c r="AF76" s="281"/>
    </row>
    <row r="77" spans="2:33" outlineLevel="1" x14ac:dyDescent="0.25">
      <c r="B77" s="27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P2</v>
      </c>
      <c r="C77" s="273">
        <f>IF(C76&gt;0,C76+1,IF(DATE(YEAR('Basic project data'!$C$5),MONTH('Basic project data'!$C$5),1)=D77,1,0))</f>
        <v>18</v>
      </c>
      <c r="D77" s="274">
        <f t="shared" si="22"/>
        <v>45170</v>
      </c>
      <c r="E77" s="275"/>
      <c r="F77" s="193">
        <f t="shared" si="19"/>
        <v>0</v>
      </c>
      <c r="G77" s="277"/>
      <c r="H77" s="275"/>
      <c r="I77" s="193">
        <f t="shared" si="20"/>
        <v>0</v>
      </c>
      <c r="J77" s="277"/>
      <c r="O77" s="274">
        <f t="shared" si="14"/>
        <v>45170</v>
      </c>
      <c r="P77" s="278"/>
      <c r="Q77" s="278"/>
      <c r="R77" s="278"/>
      <c r="S77" s="278"/>
      <c r="T77" s="278"/>
      <c r="U77" s="278"/>
      <c r="V77" s="278"/>
      <c r="W77" s="278"/>
      <c r="X77" s="278"/>
      <c r="Y77" s="278"/>
      <c r="Z77" s="278"/>
      <c r="AA77" s="278"/>
      <c r="AB77" s="278"/>
      <c r="AC77" s="278"/>
      <c r="AD77" s="278"/>
      <c r="AE77" s="279">
        <f t="shared" si="21"/>
        <v>0</v>
      </c>
      <c r="AF77" s="281"/>
    </row>
    <row r="78" spans="2:33" outlineLevel="1" x14ac:dyDescent="0.25">
      <c r="B78" s="27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P2</v>
      </c>
      <c r="C78" s="273">
        <f>IF(C77&gt;0,C77+1,IF(DATE(YEAR('Basic project data'!$C$5),MONTH('Basic project data'!$C$5),1)=D78,1,0))</f>
        <v>19</v>
      </c>
      <c r="D78" s="274">
        <f t="shared" si="22"/>
        <v>45200</v>
      </c>
      <c r="E78" s="275"/>
      <c r="F78" s="193">
        <f t="shared" si="19"/>
        <v>0</v>
      </c>
      <c r="G78" s="277"/>
      <c r="H78" s="275"/>
      <c r="I78" s="193">
        <f t="shared" si="20"/>
        <v>0</v>
      </c>
      <c r="J78" s="277"/>
      <c r="O78" s="274">
        <f t="shared" si="14"/>
        <v>45200</v>
      </c>
      <c r="P78" s="278"/>
      <c r="Q78" s="278"/>
      <c r="R78" s="278"/>
      <c r="S78" s="278"/>
      <c r="T78" s="278"/>
      <c r="U78" s="278"/>
      <c r="V78" s="278"/>
      <c r="W78" s="278"/>
      <c r="X78" s="278"/>
      <c r="Y78" s="278"/>
      <c r="Z78" s="278"/>
      <c r="AA78" s="278"/>
      <c r="AB78" s="278"/>
      <c r="AC78" s="278"/>
      <c r="AD78" s="278"/>
      <c r="AE78" s="279">
        <f t="shared" si="21"/>
        <v>0</v>
      </c>
      <c r="AF78" s="281"/>
    </row>
    <row r="79" spans="2:33" outlineLevel="1" x14ac:dyDescent="0.25">
      <c r="B79" s="27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P2</v>
      </c>
      <c r="C79" s="273">
        <f>IF(C78&gt;0,C78+1,IF(DATE(YEAR('Basic project data'!$C$5),MONTH('Basic project data'!$C$5),1)=D79,1,0))</f>
        <v>20</v>
      </c>
      <c r="D79" s="274">
        <f t="shared" si="22"/>
        <v>45231</v>
      </c>
      <c r="E79" s="275"/>
      <c r="F79" s="193">
        <f t="shared" si="19"/>
        <v>0</v>
      </c>
      <c r="G79" s="277"/>
      <c r="H79" s="275"/>
      <c r="I79" s="193">
        <f t="shared" si="20"/>
        <v>0</v>
      </c>
      <c r="J79" s="277"/>
      <c r="O79" s="274">
        <f t="shared" si="14"/>
        <v>45231</v>
      </c>
      <c r="P79" s="278"/>
      <c r="Q79" s="278"/>
      <c r="R79" s="278"/>
      <c r="S79" s="278"/>
      <c r="T79" s="278"/>
      <c r="U79" s="278"/>
      <c r="V79" s="278"/>
      <c r="W79" s="278"/>
      <c r="X79" s="278"/>
      <c r="Y79" s="278"/>
      <c r="Z79" s="278"/>
      <c r="AA79" s="278"/>
      <c r="AB79" s="278"/>
      <c r="AC79" s="278"/>
      <c r="AD79" s="278"/>
      <c r="AE79" s="279">
        <f t="shared" si="21"/>
        <v>0</v>
      </c>
      <c r="AF79" s="281"/>
    </row>
    <row r="80" spans="2:33" outlineLevel="1" x14ac:dyDescent="0.25">
      <c r="B80" s="27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P2</v>
      </c>
      <c r="C80" s="273">
        <f>IF(C79&gt;0,C79+1,IF(DATE(YEAR('Basic project data'!$C$5),MONTH('Basic project data'!$C$5),1)=D80,1,0))</f>
        <v>21</v>
      </c>
      <c r="D80" s="274">
        <f t="shared" si="22"/>
        <v>45261</v>
      </c>
      <c r="E80" s="275"/>
      <c r="F80" s="193">
        <f t="shared" si="19"/>
        <v>0</v>
      </c>
      <c r="G80" s="277"/>
      <c r="H80" s="275"/>
      <c r="I80" s="193">
        <f t="shared" si="20"/>
        <v>0</v>
      </c>
      <c r="J80" s="277"/>
      <c r="O80" s="274">
        <f t="shared" si="14"/>
        <v>45261</v>
      </c>
      <c r="P80" s="278"/>
      <c r="Q80" s="278"/>
      <c r="R80" s="278"/>
      <c r="S80" s="278"/>
      <c r="T80" s="278"/>
      <c r="U80" s="278"/>
      <c r="V80" s="278"/>
      <c r="W80" s="278"/>
      <c r="X80" s="278"/>
      <c r="Y80" s="278"/>
      <c r="Z80" s="278"/>
      <c r="AA80" s="278"/>
      <c r="AB80" s="278"/>
      <c r="AC80" s="278"/>
      <c r="AD80" s="278"/>
      <c r="AE80" s="279">
        <f t="shared" si="21"/>
        <v>0</v>
      </c>
      <c r="AF80" s="281"/>
    </row>
    <row r="81" spans="2:32" x14ac:dyDescent="0.25">
      <c r="B81" s="282"/>
      <c r="C81" s="283"/>
      <c r="D81" s="284">
        <f>D80</f>
        <v>45261</v>
      </c>
      <c r="E81" s="285"/>
      <c r="F81" s="286">
        <f>SUM(F69:F80)</f>
        <v>35.833333333333336</v>
      </c>
      <c r="G81" s="287">
        <f>SUM(G69:G80)</f>
        <v>12553.14</v>
      </c>
      <c r="H81" s="301"/>
      <c r="I81" s="286">
        <f>SUM(I69:I80)</f>
        <v>35.833333333333336</v>
      </c>
      <c r="J81" s="287">
        <f>SUM(J69:J80)</f>
        <v>12553.14</v>
      </c>
      <c r="O81" s="284">
        <f t="shared" si="14"/>
        <v>45261</v>
      </c>
      <c r="P81" s="290">
        <f>SUM(P69:P80)</f>
        <v>215.2</v>
      </c>
      <c r="Q81" s="290">
        <f>SUM(Q69:Q80)</f>
        <v>0</v>
      </c>
      <c r="R81" s="290">
        <f>SUM(R69:R80)</f>
        <v>0</v>
      </c>
      <c r="S81" s="290">
        <f>SUM(S69:S80)</f>
        <v>129.39999999999998</v>
      </c>
      <c r="T81" s="290">
        <f>SUM(T69:T80)</f>
        <v>0</v>
      </c>
      <c r="U81" s="290">
        <f t="shared" ref="U81:AD81" si="23">SUM(U69:U80)</f>
        <v>0</v>
      </c>
      <c r="V81" s="290">
        <f t="shared" si="23"/>
        <v>0</v>
      </c>
      <c r="W81" s="290">
        <f t="shared" si="23"/>
        <v>0</v>
      </c>
      <c r="X81" s="290">
        <f t="shared" si="23"/>
        <v>0</v>
      </c>
      <c r="Y81" s="290">
        <f t="shared" si="23"/>
        <v>0</v>
      </c>
      <c r="Z81" s="290">
        <f t="shared" si="23"/>
        <v>0</v>
      </c>
      <c r="AA81" s="290">
        <f t="shared" si="23"/>
        <v>0</v>
      </c>
      <c r="AB81" s="290">
        <f t="shared" si="23"/>
        <v>0</v>
      </c>
      <c r="AC81" s="290">
        <f t="shared" si="23"/>
        <v>0</v>
      </c>
      <c r="AD81" s="290">
        <f t="shared" si="23"/>
        <v>0</v>
      </c>
      <c r="AE81" s="290">
        <f>SUM(AE69:AE80)</f>
        <v>344.59999999999997</v>
      </c>
      <c r="AF81" s="281"/>
    </row>
    <row r="82" spans="2:32" ht="28.5" customHeight="1" x14ac:dyDescent="0.25">
      <c r="B82" s="18"/>
      <c r="C82" s="18"/>
      <c r="E82" s="280"/>
      <c r="F82" s="280"/>
      <c r="H82" s="280"/>
      <c r="I82" s="280"/>
      <c r="P82" s="289">
        <f t="shared" ref="P82:AE82" si="24">IFERROR(P81/$H$2,0)</f>
        <v>27.80361757105943</v>
      </c>
      <c r="Q82" s="289">
        <f t="shared" si="24"/>
        <v>0</v>
      </c>
      <c r="R82" s="289">
        <f t="shared" si="24"/>
        <v>0</v>
      </c>
      <c r="S82" s="289">
        <f t="shared" si="24"/>
        <v>16.718346253229971</v>
      </c>
      <c r="T82" s="289">
        <f t="shared" si="24"/>
        <v>0</v>
      </c>
      <c r="U82" s="289">
        <f t="shared" si="24"/>
        <v>0</v>
      </c>
      <c r="V82" s="289">
        <f t="shared" si="24"/>
        <v>0</v>
      </c>
      <c r="W82" s="289">
        <f t="shared" si="24"/>
        <v>0</v>
      </c>
      <c r="X82" s="289">
        <f t="shared" si="24"/>
        <v>0</v>
      </c>
      <c r="Y82" s="289">
        <f t="shared" si="24"/>
        <v>0</v>
      </c>
      <c r="Z82" s="289">
        <f t="shared" si="24"/>
        <v>0</v>
      </c>
      <c r="AA82" s="289">
        <f t="shared" si="24"/>
        <v>0</v>
      </c>
      <c r="AB82" s="289">
        <f t="shared" si="24"/>
        <v>0</v>
      </c>
      <c r="AC82" s="289">
        <f t="shared" si="24"/>
        <v>0</v>
      </c>
      <c r="AD82" s="289">
        <f t="shared" si="24"/>
        <v>0</v>
      </c>
      <c r="AE82" s="289">
        <f t="shared" si="24"/>
        <v>44.521963824289401</v>
      </c>
      <c r="AF82" s="291" t="s">
        <v>326</v>
      </c>
    </row>
    <row r="83" spans="2:32" x14ac:dyDescent="0.25">
      <c r="B83" s="18"/>
      <c r="C83" s="18"/>
      <c r="E83" s="280"/>
      <c r="F83" s="280"/>
      <c r="H83" s="280"/>
      <c r="I83" s="280"/>
      <c r="P83" s="292"/>
      <c r="Q83" s="292"/>
      <c r="R83" s="292"/>
      <c r="S83" s="292"/>
      <c r="T83" s="292"/>
      <c r="U83" s="293"/>
      <c r="V83" s="294"/>
      <c r="W83" s="295"/>
      <c r="X83" s="295"/>
      <c r="Y83" s="295"/>
      <c r="Z83" s="295"/>
      <c r="AA83" s="295"/>
      <c r="AB83" s="295"/>
      <c r="AC83" s="295"/>
      <c r="AD83" s="296"/>
      <c r="AE83" s="292"/>
      <c r="AF83" s="297"/>
    </row>
    <row r="84" spans="2:32" outlineLevel="1" x14ac:dyDescent="0.25">
      <c r="B84" s="27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P2</v>
      </c>
      <c r="C84" s="273">
        <f>IF(C80&gt;0,C80+1,IF(DATE(YEAR('Basic project data'!$C$5),MONTH('Basic project data'!$C$5),1)=D84,1,0))</f>
        <v>22</v>
      </c>
      <c r="D84" s="274">
        <f>DATE(YEAR(D80),MONTH(D80)+1,DAY(D80))</f>
        <v>45292</v>
      </c>
      <c r="E84" s="298"/>
      <c r="F84" s="299">
        <f t="shared" ref="F84:F95" si="25">215/12*E84</f>
        <v>0</v>
      </c>
      <c r="G84" s="300"/>
      <c r="H84" s="298"/>
      <c r="I84" s="299">
        <f t="shared" ref="I84:I95" si="26">215/12*H84</f>
        <v>0</v>
      </c>
      <c r="J84" s="300"/>
      <c r="O84" s="274">
        <f t="shared" si="14"/>
        <v>45292</v>
      </c>
      <c r="P84" s="278"/>
      <c r="Q84" s="278"/>
      <c r="R84" s="278"/>
      <c r="S84" s="278"/>
      <c r="T84" s="278"/>
      <c r="U84" s="278"/>
      <c r="V84" s="278"/>
      <c r="W84" s="278"/>
      <c r="X84" s="278"/>
      <c r="Y84" s="278"/>
      <c r="Z84" s="278"/>
      <c r="AA84" s="278"/>
      <c r="AB84" s="278"/>
      <c r="AC84" s="278"/>
      <c r="AD84" s="278"/>
      <c r="AE84" s="279">
        <f t="shared" ref="AE84:AE95" si="27">SUM(P84:AD84)</f>
        <v>0</v>
      </c>
      <c r="AF84" s="281"/>
    </row>
    <row r="85" spans="2:32" outlineLevel="1" x14ac:dyDescent="0.25">
      <c r="B85" s="27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P2</v>
      </c>
      <c r="C85" s="273">
        <f>IF(C84&gt;0,C84+1,IF(DATE(YEAR('Basic project data'!$C$5),MONTH('Basic project data'!$C$5),1)=D85,1,0))</f>
        <v>23</v>
      </c>
      <c r="D85" s="274">
        <f t="shared" ref="D85:D95" si="28">DATE(YEAR(D84),MONTH(D84)+1,DAY(D84))</f>
        <v>45323</v>
      </c>
      <c r="E85" s="275"/>
      <c r="F85" s="193">
        <f t="shared" si="25"/>
        <v>0</v>
      </c>
      <c r="G85" s="277"/>
      <c r="H85" s="275"/>
      <c r="I85" s="193">
        <f t="shared" si="26"/>
        <v>0</v>
      </c>
      <c r="J85" s="277"/>
      <c r="O85" s="274">
        <f t="shared" si="14"/>
        <v>45323</v>
      </c>
      <c r="P85" s="278"/>
      <c r="Q85" s="278"/>
      <c r="R85" s="278"/>
      <c r="S85" s="278"/>
      <c r="T85" s="278"/>
      <c r="U85" s="278"/>
      <c r="V85" s="278"/>
      <c r="W85" s="278"/>
      <c r="X85" s="278"/>
      <c r="Y85" s="278"/>
      <c r="Z85" s="278"/>
      <c r="AA85" s="278"/>
      <c r="AB85" s="278"/>
      <c r="AC85" s="278"/>
      <c r="AD85" s="278"/>
      <c r="AE85" s="279">
        <f t="shared" si="27"/>
        <v>0</v>
      </c>
      <c r="AF85" s="281"/>
    </row>
    <row r="86" spans="2:32" outlineLevel="1" x14ac:dyDescent="0.25">
      <c r="B86" s="27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P2</v>
      </c>
      <c r="C86" s="273">
        <f>IF(C85&gt;0,C85+1,IF(DATE(YEAR('Basic project data'!$C$5),MONTH('Basic project data'!$C$5),1)=D86,1,0))</f>
        <v>24</v>
      </c>
      <c r="D86" s="274">
        <f t="shared" si="28"/>
        <v>45352</v>
      </c>
      <c r="E86" s="275"/>
      <c r="F86" s="193">
        <f t="shared" si="25"/>
        <v>0</v>
      </c>
      <c r="G86" s="277"/>
      <c r="H86" s="275"/>
      <c r="I86" s="193">
        <f t="shared" si="26"/>
        <v>0</v>
      </c>
      <c r="J86" s="277"/>
      <c r="O86" s="274">
        <f t="shared" si="14"/>
        <v>45352</v>
      </c>
      <c r="P86" s="278"/>
      <c r="Q86" s="278"/>
      <c r="R86" s="278"/>
      <c r="S86" s="278"/>
      <c r="T86" s="278"/>
      <c r="U86" s="278"/>
      <c r="V86" s="278"/>
      <c r="W86" s="278"/>
      <c r="X86" s="278"/>
      <c r="Y86" s="278"/>
      <c r="Z86" s="278"/>
      <c r="AA86" s="278"/>
      <c r="AB86" s="278"/>
      <c r="AC86" s="278"/>
      <c r="AD86" s="278"/>
      <c r="AE86" s="279">
        <f t="shared" si="27"/>
        <v>0</v>
      </c>
      <c r="AF86" s="281"/>
    </row>
    <row r="87" spans="2:32" outlineLevel="1" x14ac:dyDescent="0.25">
      <c r="B87" s="27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P2</v>
      </c>
      <c r="C87" s="273">
        <f>IF(C86&gt;0,C86+1,IF(DATE(YEAR('Basic project data'!$C$5),MONTH('Basic project data'!$C$5),1)=D87,1,0))</f>
        <v>25</v>
      </c>
      <c r="D87" s="274">
        <f t="shared" si="28"/>
        <v>45383</v>
      </c>
      <c r="E87" s="275"/>
      <c r="F87" s="193">
        <f t="shared" si="25"/>
        <v>0</v>
      </c>
      <c r="G87" s="277"/>
      <c r="H87" s="275"/>
      <c r="I87" s="193">
        <f t="shared" si="26"/>
        <v>0</v>
      </c>
      <c r="J87" s="277"/>
      <c r="O87" s="274">
        <f t="shared" si="14"/>
        <v>45383</v>
      </c>
      <c r="P87" s="278"/>
      <c r="Q87" s="278"/>
      <c r="R87" s="278"/>
      <c r="S87" s="278"/>
      <c r="T87" s="278"/>
      <c r="U87" s="278"/>
      <c r="V87" s="278"/>
      <c r="W87" s="278"/>
      <c r="X87" s="278"/>
      <c r="Y87" s="278"/>
      <c r="Z87" s="278"/>
      <c r="AA87" s="278"/>
      <c r="AB87" s="278"/>
      <c r="AC87" s="278"/>
      <c r="AD87" s="278"/>
      <c r="AE87" s="279">
        <f t="shared" si="27"/>
        <v>0</v>
      </c>
      <c r="AF87" s="281"/>
    </row>
    <row r="88" spans="2:32" outlineLevel="1" x14ac:dyDescent="0.25">
      <c r="B88" s="27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P2</v>
      </c>
      <c r="C88" s="273">
        <f>IF(C87&gt;0,C87+1,IF(DATE(YEAR('Basic project data'!$C$5),MONTH('Basic project data'!$C$5),1)=D88,1,0))</f>
        <v>26</v>
      </c>
      <c r="D88" s="274">
        <f t="shared" si="28"/>
        <v>45413</v>
      </c>
      <c r="E88" s="275"/>
      <c r="F88" s="193">
        <f t="shared" si="25"/>
        <v>0</v>
      </c>
      <c r="G88" s="277"/>
      <c r="H88" s="275"/>
      <c r="I88" s="193">
        <f t="shared" si="26"/>
        <v>0</v>
      </c>
      <c r="J88" s="277"/>
      <c r="O88" s="274">
        <f t="shared" si="14"/>
        <v>45413</v>
      </c>
      <c r="P88" s="278"/>
      <c r="Q88" s="278"/>
      <c r="R88" s="278"/>
      <c r="S88" s="278"/>
      <c r="T88" s="278"/>
      <c r="U88" s="278"/>
      <c r="V88" s="278"/>
      <c r="W88" s="278"/>
      <c r="X88" s="278"/>
      <c r="Y88" s="278"/>
      <c r="Z88" s="278"/>
      <c r="AA88" s="278"/>
      <c r="AB88" s="278"/>
      <c r="AC88" s="278"/>
      <c r="AD88" s="278"/>
      <c r="AE88" s="279">
        <f t="shared" si="27"/>
        <v>0</v>
      </c>
      <c r="AF88" s="281"/>
    </row>
    <row r="89" spans="2:32" outlineLevel="1" x14ac:dyDescent="0.25">
      <c r="B89" s="27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P2</v>
      </c>
      <c r="C89" s="273">
        <f>IF(C88&gt;0,C88+1,IF(DATE(YEAR('Basic project data'!$C$5),MONTH('Basic project data'!$C$5),1)=D89,1,0))</f>
        <v>27</v>
      </c>
      <c r="D89" s="274">
        <f t="shared" si="28"/>
        <v>45444</v>
      </c>
      <c r="E89" s="275"/>
      <c r="F89" s="193">
        <f t="shared" si="25"/>
        <v>0</v>
      </c>
      <c r="G89" s="277"/>
      <c r="H89" s="275"/>
      <c r="I89" s="193">
        <f t="shared" si="26"/>
        <v>0</v>
      </c>
      <c r="J89" s="277"/>
      <c r="O89" s="274">
        <f t="shared" si="14"/>
        <v>45444</v>
      </c>
      <c r="P89" s="278"/>
      <c r="Q89" s="278"/>
      <c r="R89" s="278"/>
      <c r="S89" s="278"/>
      <c r="T89" s="278"/>
      <c r="U89" s="278"/>
      <c r="V89" s="278"/>
      <c r="W89" s="278"/>
      <c r="X89" s="278"/>
      <c r="Y89" s="278"/>
      <c r="Z89" s="278"/>
      <c r="AA89" s="278"/>
      <c r="AB89" s="278"/>
      <c r="AC89" s="278"/>
      <c r="AD89" s="278"/>
      <c r="AE89" s="279">
        <f t="shared" si="27"/>
        <v>0</v>
      </c>
      <c r="AF89" s="281"/>
    </row>
    <row r="90" spans="2:32" outlineLevel="1" x14ac:dyDescent="0.25">
      <c r="B90" s="27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P2</v>
      </c>
      <c r="C90" s="273">
        <f>IF(C89&gt;0,C89+1,IF(DATE(YEAR('Basic project data'!$C$5),MONTH('Basic project data'!$C$5),1)=D90,1,0))</f>
        <v>28</v>
      </c>
      <c r="D90" s="274">
        <f t="shared" si="28"/>
        <v>45474</v>
      </c>
      <c r="E90" s="275"/>
      <c r="F90" s="193">
        <f t="shared" si="25"/>
        <v>0</v>
      </c>
      <c r="G90" s="277"/>
      <c r="H90" s="275"/>
      <c r="I90" s="193">
        <f t="shared" si="26"/>
        <v>0</v>
      </c>
      <c r="J90" s="277"/>
      <c r="O90" s="274">
        <f t="shared" si="14"/>
        <v>45474</v>
      </c>
      <c r="P90" s="278"/>
      <c r="Q90" s="278"/>
      <c r="R90" s="278"/>
      <c r="S90" s="278"/>
      <c r="T90" s="278"/>
      <c r="U90" s="278"/>
      <c r="V90" s="278"/>
      <c r="W90" s="278"/>
      <c r="X90" s="278"/>
      <c r="Y90" s="278"/>
      <c r="Z90" s="278"/>
      <c r="AA90" s="278"/>
      <c r="AB90" s="278"/>
      <c r="AC90" s="278"/>
      <c r="AD90" s="278"/>
      <c r="AE90" s="279">
        <f t="shared" si="27"/>
        <v>0</v>
      </c>
      <c r="AF90" s="281"/>
    </row>
    <row r="91" spans="2:32" outlineLevel="1" x14ac:dyDescent="0.25">
      <c r="B91" s="27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P2</v>
      </c>
      <c r="C91" s="273">
        <f>IF(C90&gt;0,C90+1,IF(DATE(YEAR('Basic project data'!$C$5),MONTH('Basic project data'!$C$5),1)=D91,1,0))</f>
        <v>29</v>
      </c>
      <c r="D91" s="274">
        <f t="shared" si="28"/>
        <v>45505</v>
      </c>
      <c r="E91" s="275"/>
      <c r="F91" s="193">
        <f t="shared" si="25"/>
        <v>0</v>
      </c>
      <c r="G91" s="277"/>
      <c r="H91" s="275"/>
      <c r="I91" s="193">
        <f t="shared" si="26"/>
        <v>0</v>
      </c>
      <c r="J91" s="277"/>
      <c r="O91" s="274">
        <f t="shared" si="14"/>
        <v>45505</v>
      </c>
      <c r="P91" s="278"/>
      <c r="Q91" s="278"/>
      <c r="R91" s="278"/>
      <c r="S91" s="278"/>
      <c r="T91" s="278"/>
      <c r="U91" s="278"/>
      <c r="V91" s="278"/>
      <c r="W91" s="278"/>
      <c r="X91" s="278"/>
      <c r="Y91" s="278"/>
      <c r="Z91" s="278"/>
      <c r="AA91" s="278"/>
      <c r="AB91" s="278"/>
      <c r="AC91" s="278"/>
      <c r="AD91" s="278"/>
      <c r="AE91" s="279">
        <f t="shared" si="27"/>
        <v>0</v>
      </c>
      <c r="AF91" s="281"/>
    </row>
    <row r="92" spans="2:32" outlineLevel="1" x14ac:dyDescent="0.25">
      <c r="B92" s="27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P2</v>
      </c>
      <c r="C92" s="273">
        <f>IF(C91&gt;0,C91+1,IF(DATE(YEAR('Basic project data'!$C$5),MONTH('Basic project data'!$C$5),1)=D92,1,0))</f>
        <v>30</v>
      </c>
      <c r="D92" s="274">
        <f t="shared" si="28"/>
        <v>45536</v>
      </c>
      <c r="E92" s="275"/>
      <c r="F92" s="193">
        <f t="shared" si="25"/>
        <v>0</v>
      </c>
      <c r="G92" s="277"/>
      <c r="H92" s="275"/>
      <c r="I92" s="193">
        <f t="shared" si="26"/>
        <v>0</v>
      </c>
      <c r="J92" s="277"/>
      <c r="O92" s="274">
        <f t="shared" si="14"/>
        <v>45536</v>
      </c>
      <c r="P92" s="278"/>
      <c r="Q92" s="278"/>
      <c r="R92" s="278"/>
      <c r="S92" s="278"/>
      <c r="T92" s="278"/>
      <c r="U92" s="278"/>
      <c r="V92" s="278"/>
      <c r="W92" s="278"/>
      <c r="X92" s="278"/>
      <c r="Y92" s="278"/>
      <c r="Z92" s="278"/>
      <c r="AA92" s="278"/>
      <c r="AB92" s="278"/>
      <c r="AC92" s="278"/>
      <c r="AD92" s="278"/>
      <c r="AE92" s="279">
        <f t="shared" si="27"/>
        <v>0</v>
      </c>
      <c r="AF92" s="281"/>
    </row>
    <row r="93" spans="2:32" outlineLevel="1" x14ac:dyDescent="0.25">
      <c r="B93" s="27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P2</v>
      </c>
      <c r="C93" s="273">
        <f>IF(C92&gt;0,C92+1,IF(DATE(YEAR('Basic project data'!$C$5),MONTH('Basic project data'!$C$5),1)=D93,1,0))</f>
        <v>31</v>
      </c>
      <c r="D93" s="274">
        <f t="shared" si="28"/>
        <v>45566</v>
      </c>
      <c r="E93" s="275"/>
      <c r="F93" s="193">
        <f t="shared" si="25"/>
        <v>0</v>
      </c>
      <c r="G93" s="277"/>
      <c r="H93" s="275"/>
      <c r="I93" s="193">
        <f t="shared" si="26"/>
        <v>0</v>
      </c>
      <c r="J93" s="277"/>
      <c r="O93" s="274">
        <f t="shared" si="14"/>
        <v>45566</v>
      </c>
      <c r="P93" s="278"/>
      <c r="Q93" s="278"/>
      <c r="R93" s="278"/>
      <c r="S93" s="278"/>
      <c r="T93" s="278"/>
      <c r="U93" s="278"/>
      <c r="V93" s="278"/>
      <c r="W93" s="278"/>
      <c r="X93" s="278"/>
      <c r="Y93" s="278"/>
      <c r="Z93" s="278"/>
      <c r="AA93" s="278"/>
      <c r="AB93" s="278"/>
      <c r="AC93" s="278"/>
      <c r="AD93" s="278"/>
      <c r="AE93" s="279">
        <f t="shared" si="27"/>
        <v>0</v>
      </c>
      <c r="AF93" s="281"/>
    </row>
    <row r="94" spans="2:32" outlineLevel="1" x14ac:dyDescent="0.25">
      <c r="B94" s="27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P2</v>
      </c>
      <c r="C94" s="273">
        <f>IF(C93&gt;0,C93+1,IF(DATE(YEAR('Basic project data'!$C$5),MONTH('Basic project data'!$C$5),1)=D94,1,0))</f>
        <v>32</v>
      </c>
      <c r="D94" s="274">
        <f t="shared" si="28"/>
        <v>45597</v>
      </c>
      <c r="E94" s="275"/>
      <c r="F94" s="193">
        <f t="shared" si="25"/>
        <v>0</v>
      </c>
      <c r="G94" s="277"/>
      <c r="H94" s="275"/>
      <c r="I94" s="193">
        <f t="shared" si="26"/>
        <v>0</v>
      </c>
      <c r="J94" s="277"/>
      <c r="O94" s="274">
        <f t="shared" si="14"/>
        <v>45597</v>
      </c>
      <c r="P94" s="278"/>
      <c r="Q94" s="278"/>
      <c r="R94" s="278"/>
      <c r="S94" s="278"/>
      <c r="T94" s="278"/>
      <c r="U94" s="278"/>
      <c r="V94" s="278"/>
      <c r="W94" s="278"/>
      <c r="X94" s="278"/>
      <c r="Y94" s="278"/>
      <c r="Z94" s="278"/>
      <c r="AA94" s="278"/>
      <c r="AB94" s="278"/>
      <c r="AC94" s="278"/>
      <c r="AD94" s="278"/>
      <c r="AE94" s="279">
        <f t="shared" si="27"/>
        <v>0</v>
      </c>
      <c r="AF94" s="281"/>
    </row>
    <row r="95" spans="2:32" outlineLevel="1" x14ac:dyDescent="0.25">
      <c r="B95" s="27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P2</v>
      </c>
      <c r="C95" s="273">
        <f>IF(C94&gt;0,C94+1,IF(DATE(YEAR('Basic project data'!$C$5),MONTH('Basic project data'!$C$5),1)=D95,1,0))</f>
        <v>33</v>
      </c>
      <c r="D95" s="274">
        <f t="shared" si="28"/>
        <v>45627</v>
      </c>
      <c r="E95" s="275"/>
      <c r="F95" s="193">
        <f t="shared" si="25"/>
        <v>0</v>
      </c>
      <c r="G95" s="277"/>
      <c r="H95" s="275"/>
      <c r="I95" s="193">
        <f t="shared" si="26"/>
        <v>0</v>
      </c>
      <c r="J95" s="277"/>
      <c r="O95" s="274">
        <f t="shared" si="14"/>
        <v>45627</v>
      </c>
      <c r="P95" s="278"/>
      <c r="Q95" s="278"/>
      <c r="R95" s="278"/>
      <c r="S95" s="278"/>
      <c r="T95" s="278"/>
      <c r="U95" s="278"/>
      <c r="V95" s="278"/>
      <c r="W95" s="278"/>
      <c r="X95" s="278"/>
      <c r="Y95" s="278"/>
      <c r="Z95" s="278"/>
      <c r="AA95" s="278"/>
      <c r="AB95" s="278"/>
      <c r="AC95" s="278"/>
      <c r="AD95" s="278"/>
      <c r="AE95" s="279">
        <f t="shared" si="27"/>
        <v>0</v>
      </c>
      <c r="AF95" s="281"/>
    </row>
    <row r="96" spans="2:32" x14ac:dyDescent="0.25">
      <c r="B96" s="282"/>
      <c r="C96" s="283"/>
      <c r="D96" s="284">
        <f>D95</f>
        <v>45627</v>
      </c>
      <c r="E96" s="285"/>
      <c r="F96" s="286">
        <f>SUM(F84:F95)</f>
        <v>0</v>
      </c>
      <c r="G96" s="287">
        <f>SUM(G84:G95)</f>
        <v>0</v>
      </c>
      <c r="H96" s="301"/>
      <c r="I96" s="286">
        <f>SUM(I84:I95)</f>
        <v>0</v>
      </c>
      <c r="J96" s="287">
        <f>SUM(J84:J95)</f>
        <v>0</v>
      </c>
      <c r="O96" s="284">
        <f t="shared" si="14"/>
        <v>45627</v>
      </c>
      <c r="P96" s="290">
        <f>SUM(P84:P95)</f>
        <v>0</v>
      </c>
      <c r="Q96" s="290">
        <f>SUM(Q84:Q95)</f>
        <v>0</v>
      </c>
      <c r="R96" s="290">
        <f>SUM(R84:R95)</f>
        <v>0</v>
      </c>
      <c r="S96" s="290">
        <f>SUM(S84:S95)</f>
        <v>0</v>
      </c>
      <c r="T96" s="290">
        <f>SUM(T84:T95)</f>
        <v>0</v>
      </c>
      <c r="U96" s="290">
        <f t="shared" ref="U96:AD96" si="29">SUM(U84:U95)</f>
        <v>0</v>
      </c>
      <c r="V96" s="290">
        <f t="shared" si="29"/>
        <v>0</v>
      </c>
      <c r="W96" s="290">
        <f t="shared" si="29"/>
        <v>0</v>
      </c>
      <c r="X96" s="290">
        <f t="shared" si="29"/>
        <v>0</v>
      </c>
      <c r="Y96" s="290">
        <f t="shared" si="29"/>
        <v>0</v>
      </c>
      <c r="Z96" s="290">
        <f t="shared" si="29"/>
        <v>0</v>
      </c>
      <c r="AA96" s="290">
        <f t="shared" si="29"/>
        <v>0</v>
      </c>
      <c r="AB96" s="290">
        <f t="shared" si="29"/>
        <v>0</v>
      </c>
      <c r="AC96" s="290">
        <f t="shared" si="29"/>
        <v>0</v>
      </c>
      <c r="AD96" s="290">
        <f t="shared" si="29"/>
        <v>0</v>
      </c>
      <c r="AE96" s="290">
        <f>SUM(AE84:AE95)</f>
        <v>0</v>
      </c>
      <c r="AF96" s="281"/>
    </row>
    <row r="97" spans="2:32" ht="28.5" customHeight="1" x14ac:dyDescent="0.25">
      <c r="B97" s="18"/>
      <c r="C97" s="18"/>
      <c r="E97" s="280"/>
      <c r="F97" s="280"/>
      <c r="H97" s="280"/>
      <c r="I97" s="280"/>
      <c r="P97" s="289">
        <f t="shared" ref="P97:AE97" si="30">IFERROR(P96/$H$2,0)</f>
        <v>0</v>
      </c>
      <c r="Q97" s="289">
        <f t="shared" si="30"/>
        <v>0</v>
      </c>
      <c r="R97" s="289">
        <f t="shared" si="30"/>
        <v>0</v>
      </c>
      <c r="S97" s="289">
        <f t="shared" si="30"/>
        <v>0</v>
      </c>
      <c r="T97" s="289">
        <f t="shared" si="30"/>
        <v>0</v>
      </c>
      <c r="U97" s="289">
        <f t="shared" si="30"/>
        <v>0</v>
      </c>
      <c r="V97" s="289">
        <f t="shared" si="30"/>
        <v>0</v>
      </c>
      <c r="W97" s="289">
        <f t="shared" si="30"/>
        <v>0</v>
      </c>
      <c r="X97" s="289">
        <f t="shared" si="30"/>
        <v>0</v>
      </c>
      <c r="Y97" s="289">
        <f t="shared" si="30"/>
        <v>0</v>
      </c>
      <c r="Z97" s="289">
        <f t="shared" si="30"/>
        <v>0</v>
      </c>
      <c r="AA97" s="289">
        <f t="shared" si="30"/>
        <v>0</v>
      </c>
      <c r="AB97" s="289">
        <f t="shared" si="30"/>
        <v>0</v>
      </c>
      <c r="AC97" s="289">
        <f t="shared" si="30"/>
        <v>0</v>
      </c>
      <c r="AD97" s="289">
        <f t="shared" si="30"/>
        <v>0</v>
      </c>
      <c r="AE97" s="289">
        <f t="shared" si="30"/>
        <v>0</v>
      </c>
      <c r="AF97" s="291" t="s">
        <v>326</v>
      </c>
    </row>
    <row r="98" spans="2:32" x14ac:dyDescent="0.25">
      <c r="B98" s="18"/>
      <c r="C98" s="18"/>
      <c r="E98" s="280"/>
      <c r="F98" s="280"/>
      <c r="H98" s="280"/>
      <c r="I98" s="280"/>
      <c r="P98" s="292"/>
      <c r="Q98" s="292"/>
      <c r="R98" s="292"/>
      <c r="S98" s="292"/>
      <c r="T98" s="292"/>
      <c r="U98" s="293"/>
      <c r="V98" s="294"/>
      <c r="W98" s="295"/>
      <c r="X98" s="295"/>
      <c r="Y98" s="295"/>
      <c r="Z98" s="295"/>
      <c r="AA98" s="295"/>
      <c r="AB98" s="295"/>
      <c r="AC98" s="295"/>
      <c r="AD98" s="296"/>
      <c r="AE98" s="292"/>
      <c r="AF98" s="297"/>
    </row>
    <row r="99" spans="2:32" outlineLevel="1" x14ac:dyDescent="0.25">
      <c r="B99" s="27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P2</v>
      </c>
      <c r="C99" s="273">
        <f>IF(C95&gt;0,C95+1,IF(DATE(YEAR('Basic project data'!$C$5),MONTH('Basic project data'!$C$5),1)=D99,1,0))</f>
        <v>34</v>
      </c>
      <c r="D99" s="274">
        <f>DATE(YEAR(D95),MONTH(D95)+1,DAY(D95))</f>
        <v>45658</v>
      </c>
      <c r="E99" s="298"/>
      <c r="F99" s="299">
        <f t="shared" ref="F99:F110" si="31">215/12*E99</f>
        <v>0</v>
      </c>
      <c r="G99" s="300"/>
      <c r="H99" s="298"/>
      <c r="I99" s="299">
        <f t="shared" ref="I99:I110" si="32">215/12*H99</f>
        <v>0</v>
      </c>
      <c r="J99" s="300"/>
      <c r="O99" s="274">
        <f t="shared" si="14"/>
        <v>45658</v>
      </c>
      <c r="P99" s="278"/>
      <c r="Q99" s="278"/>
      <c r="R99" s="278"/>
      <c r="S99" s="278"/>
      <c r="T99" s="278"/>
      <c r="U99" s="278"/>
      <c r="V99" s="278"/>
      <c r="W99" s="278"/>
      <c r="X99" s="278"/>
      <c r="Y99" s="278"/>
      <c r="Z99" s="278"/>
      <c r="AA99" s="278"/>
      <c r="AB99" s="278"/>
      <c r="AC99" s="278"/>
      <c r="AD99" s="278"/>
      <c r="AE99" s="279">
        <f t="shared" ref="AE99:AE110" si="33">SUM(P99:AD99)</f>
        <v>0</v>
      </c>
      <c r="AF99" s="281"/>
    </row>
    <row r="100" spans="2:32" outlineLevel="1" x14ac:dyDescent="0.25">
      <c r="B100" s="27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P2</v>
      </c>
      <c r="C100" s="273">
        <f>IF(C99&gt;0,C99+1,IF(DATE(YEAR('Basic project data'!$C$5),MONTH('Basic project data'!$C$5),1)=D100,1,0))</f>
        <v>35</v>
      </c>
      <c r="D100" s="274">
        <f t="shared" ref="D100:D110" si="34">DATE(YEAR(D99),MONTH(D99)+1,DAY(D99))</f>
        <v>45689</v>
      </c>
      <c r="E100" s="275"/>
      <c r="F100" s="193">
        <f t="shared" si="31"/>
        <v>0</v>
      </c>
      <c r="G100" s="277"/>
      <c r="H100" s="275"/>
      <c r="I100" s="193">
        <f t="shared" si="32"/>
        <v>0</v>
      </c>
      <c r="J100" s="277"/>
      <c r="O100" s="274">
        <f t="shared" si="14"/>
        <v>45689</v>
      </c>
      <c r="P100" s="278"/>
      <c r="Q100" s="278"/>
      <c r="R100" s="278"/>
      <c r="S100" s="278"/>
      <c r="T100" s="278"/>
      <c r="U100" s="278"/>
      <c r="V100" s="278"/>
      <c r="W100" s="278"/>
      <c r="X100" s="278"/>
      <c r="Y100" s="278"/>
      <c r="Z100" s="278"/>
      <c r="AA100" s="278"/>
      <c r="AB100" s="278"/>
      <c r="AC100" s="278"/>
      <c r="AD100" s="278"/>
      <c r="AE100" s="279">
        <f t="shared" si="33"/>
        <v>0</v>
      </c>
      <c r="AF100" s="281"/>
    </row>
    <row r="101" spans="2:32" outlineLevel="1" x14ac:dyDescent="0.25">
      <c r="B101" s="27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P2</v>
      </c>
      <c r="C101" s="273">
        <f>IF(C100&gt;0,C100+1,IF(DATE(YEAR('Basic project data'!$C$5),MONTH('Basic project data'!$C$5),1)=D101,1,0))</f>
        <v>36</v>
      </c>
      <c r="D101" s="274">
        <f t="shared" si="34"/>
        <v>45717</v>
      </c>
      <c r="E101" s="275"/>
      <c r="F101" s="193">
        <f t="shared" si="31"/>
        <v>0</v>
      </c>
      <c r="G101" s="277"/>
      <c r="H101" s="275"/>
      <c r="I101" s="193">
        <f t="shared" si="32"/>
        <v>0</v>
      </c>
      <c r="J101" s="277"/>
      <c r="O101" s="274">
        <f t="shared" si="14"/>
        <v>45717</v>
      </c>
      <c r="P101" s="278"/>
      <c r="Q101" s="278"/>
      <c r="R101" s="278"/>
      <c r="S101" s="278"/>
      <c r="T101" s="278"/>
      <c r="U101" s="278"/>
      <c r="V101" s="278"/>
      <c r="W101" s="278"/>
      <c r="X101" s="278"/>
      <c r="Y101" s="278"/>
      <c r="Z101" s="278"/>
      <c r="AA101" s="278"/>
      <c r="AB101" s="278"/>
      <c r="AC101" s="278"/>
      <c r="AD101" s="278"/>
      <c r="AE101" s="279">
        <f t="shared" si="33"/>
        <v>0</v>
      </c>
      <c r="AF101" s="281"/>
    </row>
    <row r="102" spans="2:32" outlineLevel="1" x14ac:dyDescent="0.25">
      <c r="B102" s="27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73">
        <f>IF(C101&gt;0,C101+1,IF(DATE(YEAR('Basic project data'!$C$5),MONTH('Basic project data'!$C$5),1)=D102,1,0))</f>
        <v>37</v>
      </c>
      <c r="D102" s="274">
        <f t="shared" si="34"/>
        <v>45748</v>
      </c>
      <c r="E102" s="275"/>
      <c r="F102" s="193">
        <f t="shared" si="31"/>
        <v>0</v>
      </c>
      <c r="G102" s="277"/>
      <c r="H102" s="275"/>
      <c r="I102" s="193">
        <f t="shared" si="32"/>
        <v>0</v>
      </c>
      <c r="J102" s="277"/>
      <c r="O102" s="274">
        <f t="shared" si="14"/>
        <v>45748</v>
      </c>
      <c r="P102" s="278"/>
      <c r="Q102" s="278"/>
      <c r="R102" s="278"/>
      <c r="S102" s="278"/>
      <c r="T102" s="278"/>
      <c r="U102" s="278"/>
      <c r="V102" s="278"/>
      <c r="W102" s="278"/>
      <c r="X102" s="278"/>
      <c r="Y102" s="278"/>
      <c r="Z102" s="278"/>
      <c r="AA102" s="278"/>
      <c r="AB102" s="278"/>
      <c r="AC102" s="278"/>
      <c r="AD102" s="278"/>
      <c r="AE102" s="279">
        <f t="shared" si="33"/>
        <v>0</v>
      </c>
      <c r="AF102" s="281"/>
    </row>
    <row r="103" spans="2:32" outlineLevel="1" x14ac:dyDescent="0.25">
      <c r="B103" s="27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73">
        <f>IF(C102&gt;0,C102+1,IF(DATE(YEAR('Basic project data'!$C$5),MONTH('Basic project data'!$C$5),1)=D103,1,0))</f>
        <v>38</v>
      </c>
      <c r="D103" s="274">
        <f t="shared" si="34"/>
        <v>45778</v>
      </c>
      <c r="E103" s="275"/>
      <c r="F103" s="193">
        <f t="shared" si="31"/>
        <v>0</v>
      </c>
      <c r="G103" s="277"/>
      <c r="H103" s="275"/>
      <c r="I103" s="193">
        <f t="shared" si="32"/>
        <v>0</v>
      </c>
      <c r="J103" s="277"/>
      <c r="O103" s="274">
        <f t="shared" si="14"/>
        <v>45778</v>
      </c>
      <c r="P103" s="278"/>
      <c r="Q103" s="278"/>
      <c r="R103" s="278"/>
      <c r="S103" s="278"/>
      <c r="T103" s="278"/>
      <c r="U103" s="278"/>
      <c r="V103" s="278"/>
      <c r="W103" s="278"/>
      <c r="X103" s="278"/>
      <c r="Y103" s="278"/>
      <c r="Z103" s="278"/>
      <c r="AA103" s="278"/>
      <c r="AB103" s="278"/>
      <c r="AC103" s="278"/>
      <c r="AD103" s="278"/>
      <c r="AE103" s="279">
        <f t="shared" si="33"/>
        <v>0</v>
      </c>
      <c r="AF103" s="281"/>
    </row>
    <row r="104" spans="2:32" outlineLevel="1" x14ac:dyDescent="0.25">
      <c r="B104" s="27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73">
        <f>IF(C103&gt;0,C103+1,IF(DATE(YEAR('Basic project data'!$C$5),MONTH('Basic project data'!$C$5),1)=D104,1,0))</f>
        <v>39</v>
      </c>
      <c r="D104" s="274">
        <f t="shared" si="34"/>
        <v>45809</v>
      </c>
      <c r="E104" s="275"/>
      <c r="F104" s="193">
        <f t="shared" si="31"/>
        <v>0</v>
      </c>
      <c r="G104" s="277"/>
      <c r="H104" s="275"/>
      <c r="I104" s="193">
        <f t="shared" si="32"/>
        <v>0</v>
      </c>
      <c r="J104" s="277"/>
      <c r="O104" s="274">
        <f t="shared" si="14"/>
        <v>45809</v>
      </c>
      <c r="P104" s="278"/>
      <c r="Q104" s="278"/>
      <c r="R104" s="278"/>
      <c r="S104" s="278"/>
      <c r="T104" s="278"/>
      <c r="U104" s="278"/>
      <c r="V104" s="278"/>
      <c r="W104" s="278"/>
      <c r="X104" s="278"/>
      <c r="Y104" s="278"/>
      <c r="Z104" s="278"/>
      <c r="AA104" s="278"/>
      <c r="AB104" s="278"/>
      <c r="AC104" s="278"/>
      <c r="AD104" s="278"/>
      <c r="AE104" s="279">
        <f t="shared" si="33"/>
        <v>0</v>
      </c>
      <c r="AF104" s="281"/>
    </row>
    <row r="105" spans="2:32" outlineLevel="1" x14ac:dyDescent="0.25">
      <c r="B105" s="27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73">
        <f>IF(C104&gt;0,C104+1,IF(DATE(YEAR('Basic project data'!$C$5),MONTH('Basic project data'!$C$5),1)=D105,1,0))</f>
        <v>40</v>
      </c>
      <c r="D105" s="274">
        <f t="shared" si="34"/>
        <v>45839</v>
      </c>
      <c r="E105" s="275"/>
      <c r="F105" s="193">
        <f t="shared" si="31"/>
        <v>0</v>
      </c>
      <c r="G105" s="277"/>
      <c r="H105" s="275"/>
      <c r="I105" s="193">
        <f t="shared" si="32"/>
        <v>0</v>
      </c>
      <c r="J105" s="277"/>
      <c r="O105" s="274">
        <f t="shared" si="14"/>
        <v>45839</v>
      </c>
      <c r="P105" s="278"/>
      <c r="Q105" s="278"/>
      <c r="R105" s="278"/>
      <c r="S105" s="278"/>
      <c r="T105" s="278"/>
      <c r="U105" s="278"/>
      <c r="V105" s="278"/>
      <c r="W105" s="278"/>
      <c r="X105" s="278"/>
      <c r="Y105" s="278"/>
      <c r="Z105" s="278"/>
      <c r="AA105" s="278"/>
      <c r="AB105" s="278"/>
      <c r="AC105" s="278"/>
      <c r="AD105" s="278"/>
      <c r="AE105" s="279">
        <f t="shared" si="33"/>
        <v>0</v>
      </c>
      <c r="AF105" s="281"/>
    </row>
    <row r="106" spans="2:32" outlineLevel="1" x14ac:dyDescent="0.25">
      <c r="B106" s="27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73">
        <f>IF(C105&gt;0,C105+1,IF(DATE(YEAR('Basic project data'!$C$5),MONTH('Basic project data'!$C$5),1)=D106,1,0))</f>
        <v>41</v>
      </c>
      <c r="D106" s="274">
        <f t="shared" si="34"/>
        <v>45870</v>
      </c>
      <c r="E106" s="275"/>
      <c r="F106" s="193">
        <f t="shared" si="31"/>
        <v>0</v>
      </c>
      <c r="G106" s="277"/>
      <c r="H106" s="275"/>
      <c r="I106" s="193">
        <f t="shared" si="32"/>
        <v>0</v>
      </c>
      <c r="J106" s="277"/>
      <c r="O106" s="274">
        <f t="shared" si="14"/>
        <v>45870</v>
      </c>
      <c r="P106" s="278"/>
      <c r="Q106" s="278"/>
      <c r="R106" s="278"/>
      <c r="S106" s="278"/>
      <c r="T106" s="278"/>
      <c r="U106" s="278"/>
      <c r="V106" s="278"/>
      <c r="W106" s="278"/>
      <c r="X106" s="278"/>
      <c r="Y106" s="278"/>
      <c r="Z106" s="278"/>
      <c r="AA106" s="278"/>
      <c r="AB106" s="278"/>
      <c r="AC106" s="278"/>
      <c r="AD106" s="278"/>
      <c r="AE106" s="279">
        <f t="shared" si="33"/>
        <v>0</v>
      </c>
      <c r="AF106" s="281"/>
    </row>
    <row r="107" spans="2:32" outlineLevel="1" x14ac:dyDescent="0.25">
      <c r="B107" s="27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73">
        <f>IF(C106&gt;0,C106+1,IF(DATE(YEAR('Basic project data'!$C$5),MONTH('Basic project data'!$C$5),1)=D107,1,0))</f>
        <v>42</v>
      </c>
      <c r="D107" s="274">
        <f t="shared" si="34"/>
        <v>45901</v>
      </c>
      <c r="E107" s="275"/>
      <c r="F107" s="193">
        <f t="shared" si="31"/>
        <v>0</v>
      </c>
      <c r="G107" s="277"/>
      <c r="H107" s="275"/>
      <c r="I107" s="193">
        <f t="shared" si="32"/>
        <v>0</v>
      </c>
      <c r="J107" s="277"/>
      <c r="O107" s="274">
        <f t="shared" si="14"/>
        <v>45901</v>
      </c>
      <c r="P107" s="278"/>
      <c r="Q107" s="278"/>
      <c r="R107" s="278"/>
      <c r="S107" s="278"/>
      <c r="T107" s="278"/>
      <c r="U107" s="278"/>
      <c r="V107" s="278"/>
      <c r="W107" s="278"/>
      <c r="X107" s="278"/>
      <c r="Y107" s="278"/>
      <c r="Z107" s="278"/>
      <c r="AA107" s="278"/>
      <c r="AB107" s="278"/>
      <c r="AC107" s="278"/>
      <c r="AD107" s="278"/>
      <c r="AE107" s="279">
        <f t="shared" si="33"/>
        <v>0</v>
      </c>
      <c r="AF107" s="281"/>
    </row>
    <row r="108" spans="2:32" outlineLevel="1" x14ac:dyDescent="0.25">
      <c r="B108" s="27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73">
        <f>IF(C107&gt;0,C107+1,IF(DATE(YEAR('Basic project data'!$C$5),MONTH('Basic project data'!$C$5),1)=D108,1,0))</f>
        <v>43</v>
      </c>
      <c r="D108" s="274">
        <f t="shared" si="34"/>
        <v>45931</v>
      </c>
      <c r="E108" s="275"/>
      <c r="F108" s="193">
        <f t="shared" si="31"/>
        <v>0</v>
      </c>
      <c r="G108" s="277"/>
      <c r="H108" s="275"/>
      <c r="I108" s="193">
        <f t="shared" si="32"/>
        <v>0</v>
      </c>
      <c r="J108" s="277"/>
      <c r="O108" s="274">
        <f t="shared" si="14"/>
        <v>45931</v>
      </c>
      <c r="P108" s="278"/>
      <c r="Q108" s="278"/>
      <c r="R108" s="278"/>
      <c r="S108" s="278"/>
      <c r="T108" s="278"/>
      <c r="U108" s="278"/>
      <c r="V108" s="278"/>
      <c r="W108" s="278"/>
      <c r="X108" s="278"/>
      <c r="Y108" s="278"/>
      <c r="Z108" s="278"/>
      <c r="AA108" s="278"/>
      <c r="AB108" s="278"/>
      <c r="AC108" s="278"/>
      <c r="AD108" s="278"/>
      <c r="AE108" s="279">
        <f t="shared" si="33"/>
        <v>0</v>
      </c>
      <c r="AF108" s="281"/>
    </row>
    <row r="109" spans="2:32" outlineLevel="1" x14ac:dyDescent="0.25">
      <c r="B109" s="27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73">
        <f>IF(C108&gt;0,C108+1,IF(DATE(YEAR('Basic project data'!$C$5),MONTH('Basic project data'!$C$5),1)=D109,1,0))</f>
        <v>44</v>
      </c>
      <c r="D109" s="274">
        <f t="shared" si="34"/>
        <v>45962</v>
      </c>
      <c r="E109" s="275"/>
      <c r="F109" s="193">
        <f t="shared" si="31"/>
        <v>0</v>
      </c>
      <c r="G109" s="277"/>
      <c r="H109" s="275"/>
      <c r="I109" s="193">
        <f t="shared" si="32"/>
        <v>0</v>
      </c>
      <c r="J109" s="277"/>
      <c r="O109" s="274">
        <f t="shared" si="14"/>
        <v>45962</v>
      </c>
      <c r="P109" s="278"/>
      <c r="Q109" s="278"/>
      <c r="R109" s="278"/>
      <c r="S109" s="278"/>
      <c r="T109" s="278"/>
      <c r="U109" s="278"/>
      <c r="V109" s="278"/>
      <c r="W109" s="278"/>
      <c r="X109" s="278"/>
      <c r="Y109" s="278"/>
      <c r="Z109" s="278"/>
      <c r="AA109" s="278"/>
      <c r="AB109" s="278"/>
      <c r="AC109" s="278"/>
      <c r="AD109" s="278"/>
      <c r="AE109" s="279">
        <f t="shared" si="33"/>
        <v>0</v>
      </c>
      <c r="AF109" s="281"/>
    </row>
    <row r="110" spans="2:32" outlineLevel="1" x14ac:dyDescent="0.25">
      <c r="B110" s="27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73">
        <f>IF(C109&gt;0,C109+1,IF(DATE(YEAR('Basic project data'!$C$5),MONTH('Basic project data'!$C$5),1)=D110,1,0))</f>
        <v>45</v>
      </c>
      <c r="D110" s="274">
        <f t="shared" si="34"/>
        <v>45992</v>
      </c>
      <c r="E110" s="275"/>
      <c r="F110" s="193">
        <f t="shared" si="31"/>
        <v>0</v>
      </c>
      <c r="G110" s="277"/>
      <c r="H110" s="275"/>
      <c r="I110" s="193">
        <f t="shared" si="32"/>
        <v>0</v>
      </c>
      <c r="J110" s="277"/>
      <c r="O110" s="274">
        <f t="shared" si="14"/>
        <v>45992</v>
      </c>
      <c r="P110" s="278"/>
      <c r="Q110" s="278"/>
      <c r="R110" s="278"/>
      <c r="S110" s="278"/>
      <c r="T110" s="278"/>
      <c r="U110" s="278"/>
      <c r="V110" s="278"/>
      <c r="W110" s="278"/>
      <c r="X110" s="278"/>
      <c r="Y110" s="278"/>
      <c r="Z110" s="278"/>
      <c r="AA110" s="278"/>
      <c r="AB110" s="278"/>
      <c r="AC110" s="278"/>
      <c r="AD110" s="278"/>
      <c r="AE110" s="279">
        <f t="shared" si="33"/>
        <v>0</v>
      </c>
      <c r="AF110" s="281"/>
    </row>
    <row r="111" spans="2:32" x14ac:dyDescent="0.25">
      <c r="B111" s="282"/>
      <c r="C111" s="283"/>
      <c r="D111" s="284">
        <f>D110</f>
        <v>45992</v>
      </c>
      <c r="E111" s="285"/>
      <c r="F111" s="286">
        <f>SUM(F99:F110)</f>
        <v>0</v>
      </c>
      <c r="G111" s="287">
        <f>SUM(G99:G110)</f>
        <v>0</v>
      </c>
      <c r="H111" s="288"/>
      <c r="I111" s="286">
        <f>SUM(I99:I110)</f>
        <v>0</v>
      </c>
      <c r="J111" s="287">
        <f>SUM(J99:J110)</f>
        <v>0</v>
      </c>
      <c r="O111" s="284">
        <f t="shared" si="14"/>
        <v>45992</v>
      </c>
      <c r="P111" s="290">
        <f>SUM(P99:P110)</f>
        <v>0</v>
      </c>
      <c r="Q111" s="290">
        <f>SUM(Q99:Q110)</f>
        <v>0</v>
      </c>
      <c r="R111" s="290">
        <f>SUM(R99:R110)</f>
        <v>0</v>
      </c>
      <c r="S111" s="290">
        <f>SUM(S99:S110)</f>
        <v>0</v>
      </c>
      <c r="T111" s="290">
        <f>SUM(T99:T110)</f>
        <v>0</v>
      </c>
      <c r="U111" s="290">
        <f t="shared" ref="U111:AD111" si="35">SUM(U99:U110)</f>
        <v>0</v>
      </c>
      <c r="V111" s="290">
        <f t="shared" si="35"/>
        <v>0</v>
      </c>
      <c r="W111" s="290">
        <f t="shared" si="35"/>
        <v>0</v>
      </c>
      <c r="X111" s="290">
        <f t="shared" si="35"/>
        <v>0</v>
      </c>
      <c r="Y111" s="290">
        <f t="shared" si="35"/>
        <v>0</v>
      </c>
      <c r="Z111" s="290">
        <f t="shared" si="35"/>
        <v>0</v>
      </c>
      <c r="AA111" s="290">
        <f t="shared" si="35"/>
        <v>0</v>
      </c>
      <c r="AB111" s="290">
        <f t="shared" si="35"/>
        <v>0</v>
      </c>
      <c r="AC111" s="290">
        <f t="shared" si="35"/>
        <v>0</v>
      </c>
      <c r="AD111" s="290">
        <f t="shared" si="35"/>
        <v>0</v>
      </c>
      <c r="AE111" s="290">
        <f>SUM(AE99:AE110)</f>
        <v>0</v>
      </c>
      <c r="AF111" s="281"/>
    </row>
    <row r="112" spans="2:32" ht="28.5" customHeight="1" x14ac:dyDescent="0.25">
      <c r="B112" s="18"/>
      <c r="C112" s="18"/>
      <c r="E112" s="280"/>
      <c r="F112" s="280"/>
      <c r="H112" s="280"/>
      <c r="I112" s="280"/>
      <c r="P112" s="289">
        <f t="shared" ref="P112:AE112" si="36">IFERROR(P111/$H$2,0)</f>
        <v>0</v>
      </c>
      <c r="Q112" s="289">
        <f t="shared" si="36"/>
        <v>0</v>
      </c>
      <c r="R112" s="289">
        <f t="shared" si="36"/>
        <v>0</v>
      </c>
      <c r="S112" s="289">
        <f t="shared" si="36"/>
        <v>0</v>
      </c>
      <c r="T112" s="289">
        <f t="shared" si="36"/>
        <v>0</v>
      </c>
      <c r="U112" s="289">
        <f t="shared" si="36"/>
        <v>0</v>
      </c>
      <c r="V112" s="289">
        <f t="shared" si="36"/>
        <v>0</v>
      </c>
      <c r="W112" s="289">
        <f t="shared" si="36"/>
        <v>0</v>
      </c>
      <c r="X112" s="289">
        <f t="shared" si="36"/>
        <v>0</v>
      </c>
      <c r="Y112" s="289">
        <f t="shared" si="36"/>
        <v>0</v>
      </c>
      <c r="Z112" s="289">
        <f t="shared" si="36"/>
        <v>0</v>
      </c>
      <c r="AA112" s="289">
        <f t="shared" si="36"/>
        <v>0</v>
      </c>
      <c r="AB112" s="289">
        <f t="shared" si="36"/>
        <v>0</v>
      </c>
      <c r="AC112" s="289">
        <f t="shared" si="36"/>
        <v>0</v>
      </c>
      <c r="AD112" s="289">
        <f t="shared" si="36"/>
        <v>0</v>
      </c>
      <c r="AE112" s="289">
        <f t="shared" si="36"/>
        <v>0</v>
      </c>
      <c r="AF112" s="291" t="s">
        <v>326</v>
      </c>
    </row>
    <row r="113" spans="2:32" x14ac:dyDescent="0.25">
      <c r="B113" s="18"/>
      <c r="C113" s="18"/>
      <c r="E113" s="280"/>
      <c r="F113" s="280"/>
      <c r="H113" s="280"/>
      <c r="I113" s="280"/>
      <c r="P113" s="292"/>
      <c r="Q113" s="292"/>
      <c r="R113" s="292"/>
      <c r="S113" s="292"/>
      <c r="T113" s="292"/>
      <c r="U113" s="293"/>
      <c r="V113" s="294"/>
      <c r="W113" s="295"/>
      <c r="X113" s="295"/>
      <c r="Y113" s="295"/>
      <c r="Z113" s="295"/>
      <c r="AA113" s="295"/>
      <c r="AB113" s="295"/>
      <c r="AC113" s="295"/>
      <c r="AD113" s="296"/>
      <c r="AE113" s="292"/>
      <c r="AF113" s="297"/>
    </row>
    <row r="114" spans="2:32" outlineLevel="1" x14ac:dyDescent="0.25">
      <c r="B114" s="27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73">
        <f>IF(C110&gt;0,C110+1,IF(DATE(YEAR('Basic project data'!$C$5),MONTH('Basic project data'!$C$5),1)=D114,1,0))</f>
        <v>46</v>
      </c>
      <c r="D114" s="274">
        <f>DATE(YEAR(D110),MONTH(D110)+1,DAY(D110))</f>
        <v>46023</v>
      </c>
      <c r="E114" s="298"/>
      <c r="F114" s="299">
        <f t="shared" ref="F114:F125" si="37">215/12*E114</f>
        <v>0</v>
      </c>
      <c r="G114" s="300"/>
      <c r="H114" s="298"/>
      <c r="I114" s="193">
        <f t="shared" ref="I114:I125" si="38">215/12*H114</f>
        <v>0</v>
      </c>
      <c r="J114" s="300"/>
      <c r="O114" s="274">
        <f t="shared" ref="O114:O156" si="39">D114</f>
        <v>46023</v>
      </c>
      <c r="P114" s="278"/>
      <c r="Q114" s="278"/>
      <c r="R114" s="278"/>
      <c r="S114" s="278"/>
      <c r="T114" s="278"/>
      <c r="U114" s="278"/>
      <c r="V114" s="278"/>
      <c r="W114" s="278"/>
      <c r="X114" s="278"/>
      <c r="Y114" s="278"/>
      <c r="Z114" s="278"/>
      <c r="AA114" s="278"/>
      <c r="AB114" s="278"/>
      <c r="AC114" s="278"/>
      <c r="AD114" s="278"/>
      <c r="AE114" s="279">
        <f t="shared" ref="AE114:AE125" si="40">SUM(P114:AD114)</f>
        <v>0</v>
      </c>
      <c r="AF114" s="281"/>
    </row>
    <row r="115" spans="2:32" outlineLevel="1" x14ac:dyDescent="0.25">
      <c r="B115" s="27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73">
        <f>IF(C114&gt;0,C114+1,IF(DATE(YEAR('Basic project data'!$C$5),MONTH('Basic project data'!$C$5),1)=D115,1,0))</f>
        <v>47</v>
      </c>
      <c r="D115" s="274">
        <f t="shared" ref="D115:D125" si="41">DATE(YEAR(D114),MONTH(D114)+1,DAY(D114))</f>
        <v>46054</v>
      </c>
      <c r="E115" s="275"/>
      <c r="F115" s="193">
        <f t="shared" si="37"/>
        <v>0</v>
      </c>
      <c r="G115" s="277"/>
      <c r="H115" s="275"/>
      <c r="I115" s="193">
        <f t="shared" si="38"/>
        <v>0</v>
      </c>
      <c r="J115" s="277"/>
      <c r="O115" s="274">
        <f t="shared" si="39"/>
        <v>46054</v>
      </c>
      <c r="P115" s="278"/>
      <c r="Q115" s="278"/>
      <c r="R115" s="278"/>
      <c r="S115" s="278"/>
      <c r="T115" s="278"/>
      <c r="U115" s="278"/>
      <c r="V115" s="278"/>
      <c r="W115" s="278"/>
      <c r="X115" s="278"/>
      <c r="Y115" s="278"/>
      <c r="Z115" s="278"/>
      <c r="AA115" s="278"/>
      <c r="AB115" s="278"/>
      <c r="AC115" s="278"/>
      <c r="AD115" s="278"/>
      <c r="AE115" s="279">
        <f t="shared" si="40"/>
        <v>0</v>
      </c>
      <c r="AF115" s="281"/>
    </row>
    <row r="116" spans="2:32" outlineLevel="1" x14ac:dyDescent="0.25">
      <c r="B116" s="27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73">
        <f>IF(C115&gt;0,C115+1,IF(DATE(YEAR('Basic project data'!$C$5),MONTH('Basic project data'!$C$5),1)=D116,1,0))</f>
        <v>48</v>
      </c>
      <c r="D116" s="274">
        <f t="shared" si="41"/>
        <v>46082</v>
      </c>
      <c r="E116" s="275"/>
      <c r="F116" s="193">
        <f t="shared" si="37"/>
        <v>0</v>
      </c>
      <c r="G116" s="277"/>
      <c r="H116" s="275"/>
      <c r="I116" s="193">
        <f t="shared" si="38"/>
        <v>0</v>
      </c>
      <c r="J116" s="277"/>
      <c r="O116" s="274">
        <f t="shared" si="39"/>
        <v>46082</v>
      </c>
      <c r="P116" s="278"/>
      <c r="Q116" s="278"/>
      <c r="R116" s="278"/>
      <c r="S116" s="278"/>
      <c r="T116" s="278"/>
      <c r="U116" s="278"/>
      <c r="V116" s="278"/>
      <c r="W116" s="278"/>
      <c r="X116" s="278"/>
      <c r="Y116" s="278"/>
      <c r="Z116" s="278"/>
      <c r="AA116" s="278"/>
      <c r="AB116" s="278"/>
      <c r="AC116" s="278"/>
      <c r="AD116" s="278"/>
      <c r="AE116" s="279">
        <f t="shared" si="40"/>
        <v>0</v>
      </c>
      <c r="AF116" s="281"/>
    </row>
    <row r="117" spans="2:32" outlineLevel="1" x14ac:dyDescent="0.25">
      <c r="B117" s="27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73">
        <f>IF(C116&gt;0,C116+1,IF(DATE(YEAR('Basic project data'!$C$5),MONTH('Basic project data'!$C$5),1)=D117,1,0))</f>
        <v>49</v>
      </c>
      <c r="D117" s="274">
        <f t="shared" si="41"/>
        <v>46113</v>
      </c>
      <c r="E117" s="275"/>
      <c r="F117" s="193">
        <f t="shared" si="37"/>
        <v>0</v>
      </c>
      <c r="G117" s="277"/>
      <c r="H117" s="275"/>
      <c r="I117" s="193">
        <f t="shared" si="38"/>
        <v>0</v>
      </c>
      <c r="J117" s="277"/>
      <c r="O117" s="274">
        <f t="shared" si="39"/>
        <v>46113</v>
      </c>
      <c r="P117" s="278"/>
      <c r="Q117" s="278"/>
      <c r="R117" s="278"/>
      <c r="S117" s="278"/>
      <c r="T117" s="278"/>
      <c r="U117" s="278"/>
      <c r="V117" s="278"/>
      <c r="W117" s="278"/>
      <c r="X117" s="278"/>
      <c r="Y117" s="278"/>
      <c r="Z117" s="278"/>
      <c r="AA117" s="278"/>
      <c r="AB117" s="278"/>
      <c r="AC117" s="278"/>
      <c r="AD117" s="278"/>
      <c r="AE117" s="279">
        <f t="shared" si="40"/>
        <v>0</v>
      </c>
      <c r="AF117" s="281"/>
    </row>
    <row r="118" spans="2:32" outlineLevel="1" x14ac:dyDescent="0.25">
      <c r="B118" s="27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73">
        <f>IF(C117&gt;0,C117+1,IF(DATE(YEAR('Basic project data'!$C$5),MONTH('Basic project data'!$C$5),1)=D118,1,0))</f>
        <v>50</v>
      </c>
      <c r="D118" s="274">
        <f t="shared" si="41"/>
        <v>46143</v>
      </c>
      <c r="E118" s="275"/>
      <c r="F118" s="193">
        <f t="shared" si="37"/>
        <v>0</v>
      </c>
      <c r="G118" s="277"/>
      <c r="H118" s="275"/>
      <c r="I118" s="193">
        <f t="shared" si="38"/>
        <v>0</v>
      </c>
      <c r="J118" s="277"/>
      <c r="O118" s="274">
        <f t="shared" si="39"/>
        <v>46143</v>
      </c>
      <c r="P118" s="278"/>
      <c r="Q118" s="278"/>
      <c r="R118" s="278"/>
      <c r="S118" s="278"/>
      <c r="T118" s="278"/>
      <c r="U118" s="278"/>
      <c r="V118" s="278"/>
      <c r="W118" s="278"/>
      <c r="X118" s="278"/>
      <c r="Y118" s="278"/>
      <c r="Z118" s="278"/>
      <c r="AA118" s="278"/>
      <c r="AB118" s="278"/>
      <c r="AC118" s="278"/>
      <c r="AD118" s="278"/>
      <c r="AE118" s="279">
        <f t="shared" si="40"/>
        <v>0</v>
      </c>
      <c r="AF118" s="281"/>
    </row>
    <row r="119" spans="2:32" outlineLevel="1" x14ac:dyDescent="0.25">
      <c r="B119" s="27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73">
        <f>IF(C118&gt;0,C118+1,IF(DATE(YEAR('Basic project data'!$C$5),MONTH('Basic project data'!$C$5),1)=D119,1,0))</f>
        <v>51</v>
      </c>
      <c r="D119" s="274">
        <f t="shared" si="41"/>
        <v>46174</v>
      </c>
      <c r="E119" s="275"/>
      <c r="F119" s="193">
        <f t="shared" si="37"/>
        <v>0</v>
      </c>
      <c r="G119" s="277"/>
      <c r="H119" s="275"/>
      <c r="I119" s="193">
        <f t="shared" si="38"/>
        <v>0</v>
      </c>
      <c r="J119" s="277"/>
      <c r="O119" s="274">
        <f t="shared" si="39"/>
        <v>46174</v>
      </c>
      <c r="P119" s="278"/>
      <c r="Q119" s="278"/>
      <c r="R119" s="278"/>
      <c r="S119" s="278"/>
      <c r="T119" s="278"/>
      <c r="U119" s="278"/>
      <c r="V119" s="278"/>
      <c r="W119" s="278"/>
      <c r="X119" s="278"/>
      <c r="Y119" s="278"/>
      <c r="Z119" s="278"/>
      <c r="AA119" s="278"/>
      <c r="AB119" s="278"/>
      <c r="AC119" s="278"/>
      <c r="AD119" s="278"/>
      <c r="AE119" s="279">
        <f t="shared" si="40"/>
        <v>0</v>
      </c>
      <c r="AF119" s="281"/>
    </row>
    <row r="120" spans="2:32" outlineLevel="1" x14ac:dyDescent="0.25">
      <c r="B120" s="27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73">
        <f>IF(C119&gt;0,C119+1,IF(DATE(YEAR('Basic project data'!$C$5),MONTH('Basic project data'!$C$5),1)=D120,1,0))</f>
        <v>52</v>
      </c>
      <c r="D120" s="274">
        <f t="shared" si="41"/>
        <v>46204</v>
      </c>
      <c r="E120" s="275"/>
      <c r="F120" s="193">
        <f t="shared" si="37"/>
        <v>0</v>
      </c>
      <c r="G120" s="277"/>
      <c r="H120" s="275"/>
      <c r="I120" s="193">
        <f t="shared" si="38"/>
        <v>0</v>
      </c>
      <c r="J120" s="277"/>
      <c r="O120" s="274">
        <f t="shared" si="39"/>
        <v>46204</v>
      </c>
      <c r="P120" s="278"/>
      <c r="Q120" s="278"/>
      <c r="R120" s="278"/>
      <c r="S120" s="278"/>
      <c r="T120" s="278"/>
      <c r="U120" s="278"/>
      <c r="V120" s="278"/>
      <c r="W120" s="278"/>
      <c r="X120" s="278"/>
      <c r="Y120" s="278"/>
      <c r="Z120" s="278"/>
      <c r="AA120" s="278"/>
      <c r="AB120" s="278"/>
      <c r="AC120" s="278"/>
      <c r="AD120" s="278"/>
      <c r="AE120" s="279">
        <f t="shared" si="40"/>
        <v>0</v>
      </c>
      <c r="AF120" s="281"/>
    </row>
    <row r="121" spans="2:32" outlineLevel="1" x14ac:dyDescent="0.25">
      <c r="B121" s="27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73">
        <f>IF(C120&gt;0,C120+1,IF(DATE(YEAR('Basic project data'!$C$5),MONTH('Basic project data'!$C$5),1)=D121,1,0))</f>
        <v>53</v>
      </c>
      <c r="D121" s="274">
        <f t="shared" si="41"/>
        <v>46235</v>
      </c>
      <c r="E121" s="275"/>
      <c r="F121" s="193">
        <f t="shared" si="37"/>
        <v>0</v>
      </c>
      <c r="G121" s="277"/>
      <c r="H121" s="275"/>
      <c r="I121" s="193">
        <f t="shared" si="38"/>
        <v>0</v>
      </c>
      <c r="J121" s="277"/>
      <c r="O121" s="274">
        <f t="shared" si="39"/>
        <v>46235</v>
      </c>
      <c r="P121" s="278"/>
      <c r="Q121" s="278"/>
      <c r="R121" s="278"/>
      <c r="S121" s="278"/>
      <c r="T121" s="278"/>
      <c r="U121" s="278"/>
      <c r="V121" s="278"/>
      <c r="W121" s="278"/>
      <c r="X121" s="278"/>
      <c r="Y121" s="278"/>
      <c r="Z121" s="278"/>
      <c r="AA121" s="278"/>
      <c r="AB121" s="278"/>
      <c r="AC121" s="278"/>
      <c r="AD121" s="278"/>
      <c r="AE121" s="279">
        <f t="shared" si="40"/>
        <v>0</v>
      </c>
      <c r="AF121" s="281"/>
    </row>
    <row r="122" spans="2:32" outlineLevel="1" x14ac:dyDescent="0.25">
      <c r="B122" s="27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73">
        <f>IF(C121&gt;0,C121+1,IF(DATE(YEAR('Basic project data'!$C$5),MONTH('Basic project data'!$C$5),1)=D122,1,0))</f>
        <v>54</v>
      </c>
      <c r="D122" s="274">
        <f t="shared" si="41"/>
        <v>46266</v>
      </c>
      <c r="E122" s="275"/>
      <c r="F122" s="193">
        <f t="shared" si="37"/>
        <v>0</v>
      </c>
      <c r="G122" s="277"/>
      <c r="H122" s="275"/>
      <c r="I122" s="193">
        <f t="shared" si="38"/>
        <v>0</v>
      </c>
      <c r="J122" s="277"/>
      <c r="O122" s="274">
        <f t="shared" si="39"/>
        <v>46266</v>
      </c>
      <c r="P122" s="278"/>
      <c r="Q122" s="278"/>
      <c r="R122" s="278"/>
      <c r="S122" s="278"/>
      <c r="T122" s="278"/>
      <c r="U122" s="278"/>
      <c r="V122" s="278"/>
      <c r="W122" s="278"/>
      <c r="X122" s="278"/>
      <c r="Y122" s="278"/>
      <c r="Z122" s="278"/>
      <c r="AA122" s="278"/>
      <c r="AB122" s="278"/>
      <c r="AC122" s="278"/>
      <c r="AD122" s="278"/>
      <c r="AE122" s="279">
        <f t="shared" si="40"/>
        <v>0</v>
      </c>
      <c r="AF122" s="281"/>
    </row>
    <row r="123" spans="2:32" outlineLevel="1" x14ac:dyDescent="0.25">
      <c r="B123" s="27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73">
        <f>IF(C122&gt;0,C122+1,IF(DATE(YEAR('Basic project data'!$C$5),MONTH('Basic project data'!$C$5),1)=D123,1,0))</f>
        <v>55</v>
      </c>
      <c r="D123" s="274">
        <f t="shared" si="41"/>
        <v>46296</v>
      </c>
      <c r="E123" s="275"/>
      <c r="F123" s="193">
        <f t="shared" si="37"/>
        <v>0</v>
      </c>
      <c r="G123" s="277"/>
      <c r="H123" s="275"/>
      <c r="I123" s="193">
        <f t="shared" si="38"/>
        <v>0</v>
      </c>
      <c r="J123" s="277"/>
      <c r="O123" s="274">
        <f t="shared" si="39"/>
        <v>46296</v>
      </c>
      <c r="P123" s="278"/>
      <c r="Q123" s="278"/>
      <c r="R123" s="278"/>
      <c r="S123" s="278"/>
      <c r="T123" s="278"/>
      <c r="U123" s="278"/>
      <c r="V123" s="278"/>
      <c r="W123" s="278"/>
      <c r="X123" s="278"/>
      <c r="Y123" s="278"/>
      <c r="Z123" s="278"/>
      <c r="AA123" s="278"/>
      <c r="AB123" s="278"/>
      <c r="AC123" s="278"/>
      <c r="AD123" s="278"/>
      <c r="AE123" s="279">
        <f t="shared" si="40"/>
        <v>0</v>
      </c>
      <c r="AF123" s="281"/>
    </row>
    <row r="124" spans="2:32" outlineLevel="1" x14ac:dyDescent="0.25">
      <c r="B124" s="27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73">
        <f>IF(C123&gt;0,C123+1,IF(DATE(YEAR('Basic project data'!$C$5),MONTH('Basic project data'!$C$5),1)=D124,1,0))</f>
        <v>56</v>
      </c>
      <c r="D124" s="274">
        <f t="shared" si="41"/>
        <v>46327</v>
      </c>
      <c r="E124" s="275"/>
      <c r="F124" s="193">
        <f t="shared" si="37"/>
        <v>0</v>
      </c>
      <c r="G124" s="277"/>
      <c r="H124" s="275"/>
      <c r="I124" s="193">
        <f t="shared" si="38"/>
        <v>0</v>
      </c>
      <c r="J124" s="277"/>
      <c r="O124" s="274">
        <f t="shared" si="39"/>
        <v>46327</v>
      </c>
      <c r="P124" s="278"/>
      <c r="Q124" s="278"/>
      <c r="R124" s="278"/>
      <c r="S124" s="278"/>
      <c r="T124" s="278"/>
      <c r="U124" s="278"/>
      <c r="V124" s="278"/>
      <c r="W124" s="278"/>
      <c r="X124" s="278"/>
      <c r="Y124" s="278"/>
      <c r="Z124" s="278"/>
      <c r="AA124" s="278"/>
      <c r="AB124" s="278"/>
      <c r="AC124" s="278"/>
      <c r="AD124" s="278"/>
      <c r="AE124" s="279">
        <f t="shared" si="40"/>
        <v>0</v>
      </c>
      <c r="AF124" s="281"/>
    </row>
    <row r="125" spans="2:32" outlineLevel="1" x14ac:dyDescent="0.25">
      <c r="B125" s="27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73">
        <f>IF(C124&gt;0,C124+1,IF(DATE(YEAR('Basic project data'!$C$5),MONTH('Basic project data'!$C$5),1)=D125,1,0))</f>
        <v>57</v>
      </c>
      <c r="D125" s="274">
        <f t="shared" si="41"/>
        <v>46357</v>
      </c>
      <c r="E125" s="275"/>
      <c r="F125" s="193">
        <f t="shared" si="37"/>
        <v>0</v>
      </c>
      <c r="G125" s="277"/>
      <c r="H125" s="275"/>
      <c r="I125" s="193">
        <f t="shared" si="38"/>
        <v>0</v>
      </c>
      <c r="J125" s="277"/>
      <c r="O125" s="274">
        <f t="shared" si="39"/>
        <v>46357</v>
      </c>
      <c r="P125" s="278"/>
      <c r="Q125" s="278"/>
      <c r="R125" s="278"/>
      <c r="S125" s="278"/>
      <c r="T125" s="278"/>
      <c r="U125" s="278"/>
      <c r="V125" s="278"/>
      <c r="W125" s="278"/>
      <c r="X125" s="278"/>
      <c r="Y125" s="278"/>
      <c r="Z125" s="278"/>
      <c r="AA125" s="278"/>
      <c r="AB125" s="278"/>
      <c r="AC125" s="278"/>
      <c r="AD125" s="278"/>
      <c r="AE125" s="279">
        <f t="shared" si="40"/>
        <v>0</v>
      </c>
      <c r="AF125" s="281"/>
    </row>
    <row r="126" spans="2:32" x14ac:dyDescent="0.25">
      <c r="B126" s="282"/>
      <c r="C126" s="283"/>
      <c r="D126" s="284">
        <f>D125</f>
        <v>46357</v>
      </c>
      <c r="E126" s="285"/>
      <c r="F126" s="286">
        <f>SUM(F114:F125)</f>
        <v>0</v>
      </c>
      <c r="G126" s="287">
        <f>SUM(G114:G125)</f>
        <v>0</v>
      </c>
      <c r="H126" s="288"/>
      <c r="I126" s="286">
        <f>SUM(I114:I125)</f>
        <v>0</v>
      </c>
      <c r="J126" s="287">
        <f>SUM(J114:J125)</f>
        <v>0</v>
      </c>
      <c r="O126" s="284">
        <f t="shared" si="39"/>
        <v>46357</v>
      </c>
      <c r="P126" s="290">
        <f>SUM(P114:P125)</f>
        <v>0</v>
      </c>
      <c r="Q126" s="290">
        <f>SUM(Q114:Q125)</f>
        <v>0</v>
      </c>
      <c r="R126" s="290">
        <f>SUM(R114:R125)</f>
        <v>0</v>
      </c>
      <c r="S126" s="290">
        <f>SUM(S114:S125)</f>
        <v>0</v>
      </c>
      <c r="T126" s="290">
        <f>SUM(T114:T125)</f>
        <v>0</v>
      </c>
      <c r="U126" s="290">
        <f t="shared" ref="U126:AD126" si="42">SUM(U114:U125)</f>
        <v>0</v>
      </c>
      <c r="V126" s="290">
        <f t="shared" si="42"/>
        <v>0</v>
      </c>
      <c r="W126" s="290">
        <f t="shared" si="42"/>
        <v>0</v>
      </c>
      <c r="X126" s="290">
        <f t="shared" si="42"/>
        <v>0</v>
      </c>
      <c r="Y126" s="290">
        <f t="shared" si="42"/>
        <v>0</v>
      </c>
      <c r="Z126" s="290">
        <f t="shared" si="42"/>
        <v>0</v>
      </c>
      <c r="AA126" s="290">
        <f t="shared" si="42"/>
        <v>0</v>
      </c>
      <c r="AB126" s="290">
        <f t="shared" si="42"/>
        <v>0</v>
      </c>
      <c r="AC126" s="290">
        <f t="shared" si="42"/>
        <v>0</v>
      </c>
      <c r="AD126" s="290">
        <f t="shared" si="42"/>
        <v>0</v>
      </c>
      <c r="AE126" s="290">
        <f>SUM(AE114:AE125)</f>
        <v>0</v>
      </c>
      <c r="AF126" s="281"/>
    </row>
    <row r="127" spans="2:32" ht="28.5" customHeight="1" x14ac:dyDescent="0.25">
      <c r="B127" s="18"/>
      <c r="C127" s="18"/>
      <c r="E127" s="280"/>
      <c r="F127" s="280"/>
      <c r="H127" s="280"/>
      <c r="I127" s="280"/>
      <c r="P127" s="289">
        <f t="shared" ref="P127:AE127" si="43">IFERROR(P126/$H$2,0)</f>
        <v>0</v>
      </c>
      <c r="Q127" s="289">
        <f t="shared" si="43"/>
        <v>0</v>
      </c>
      <c r="R127" s="289">
        <f t="shared" si="43"/>
        <v>0</v>
      </c>
      <c r="S127" s="289">
        <f t="shared" si="43"/>
        <v>0</v>
      </c>
      <c r="T127" s="289">
        <f t="shared" si="43"/>
        <v>0</v>
      </c>
      <c r="U127" s="289">
        <f t="shared" si="43"/>
        <v>0</v>
      </c>
      <c r="V127" s="289">
        <f t="shared" si="43"/>
        <v>0</v>
      </c>
      <c r="W127" s="289">
        <f t="shared" si="43"/>
        <v>0</v>
      </c>
      <c r="X127" s="289">
        <f t="shared" si="43"/>
        <v>0</v>
      </c>
      <c r="Y127" s="289">
        <f t="shared" si="43"/>
        <v>0</v>
      </c>
      <c r="Z127" s="289">
        <f t="shared" si="43"/>
        <v>0</v>
      </c>
      <c r="AA127" s="289">
        <f t="shared" si="43"/>
        <v>0</v>
      </c>
      <c r="AB127" s="289">
        <f t="shared" si="43"/>
        <v>0</v>
      </c>
      <c r="AC127" s="289">
        <f t="shared" si="43"/>
        <v>0</v>
      </c>
      <c r="AD127" s="289">
        <f t="shared" si="43"/>
        <v>0</v>
      </c>
      <c r="AE127" s="289">
        <f t="shared" si="43"/>
        <v>0</v>
      </c>
      <c r="AF127" s="291" t="s">
        <v>326</v>
      </c>
    </row>
    <row r="128" spans="2:32" x14ac:dyDescent="0.25">
      <c r="B128" s="18"/>
      <c r="C128" s="18"/>
      <c r="E128" s="280"/>
      <c r="F128" s="280"/>
      <c r="H128" s="280"/>
      <c r="I128" s="280"/>
      <c r="P128" s="292"/>
      <c r="Q128" s="292"/>
      <c r="R128" s="292"/>
      <c r="S128" s="292"/>
      <c r="T128" s="292"/>
      <c r="U128" s="293"/>
      <c r="V128" s="294"/>
      <c r="W128" s="295"/>
      <c r="X128" s="295"/>
      <c r="Y128" s="295"/>
      <c r="Z128" s="295"/>
      <c r="AA128" s="295"/>
      <c r="AB128" s="295"/>
      <c r="AC128" s="295"/>
      <c r="AD128" s="296"/>
      <c r="AE128" s="292"/>
      <c r="AF128" s="297"/>
    </row>
    <row r="129" spans="2:32" outlineLevel="1" x14ac:dyDescent="0.25">
      <c r="B129" s="27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73">
        <f>IF(C125&gt;0,C125+1,IF(DATE(YEAR('Basic project data'!$C$5),MONTH('Basic project data'!$C$5),1)=D129,1,0))</f>
        <v>58</v>
      </c>
      <c r="D129" s="274">
        <f>DATE(YEAR(D125),MONTH(D125)+1,DAY(D125))</f>
        <v>46388</v>
      </c>
      <c r="E129" s="275"/>
      <c r="F129" s="299">
        <f t="shared" ref="F129:F140" si="44">215/12*E129</f>
        <v>0</v>
      </c>
      <c r="G129" s="300"/>
      <c r="H129" s="298"/>
      <c r="I129" s="299">
        <f t="shared" ref="I129:I140" si="45">215/12*H129</f>
        <v>0</v>
      </c>
      <c r="J129" s="300"/>
      <c r="O129" s="274">
        <f t="shared" si="39"/>
        <v>46388</v>
      </c>
      <c r="P129" s="278"/>
      <c r="Q129" s="278"/>
      <c r="R129" s="278"/>
      <c r="S129" s="278"/>
      <c r="T129" s="278"/>
      <c r="U129" s="278"/>
      <c r="V129" s="278"/>
      <c r="W129" s="278"/>
      <c r="X129" s="278"/>
      <c r="Y129" s="278"/>
      <c r="Z129" s="278"/>
      <c r="AA129" s="278"/>
      <c r="AB129" s="278"/>
      <c r="AC129" s="278"/>
      <c r="AD129" s="278"/>
      <c r="AE129" s="279">
        <f t="shared" ref="AE129:AE140" si="46">SUM(P129:AD129)</f>
        <v>0</v>
      </c>
      <c r="AF129" s="281"/>
    </row>
    <row r="130" spans="2:32" outlineLevel="1" x14ac:dyDescent="0.25">
      <c r="B130" s="27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73">
        <f>IF(C129&gt;0,C129+1,IF(DATE(YEAR('Basic project data'!$C$5),MONTH('Basic project data'!$C$5),1)=D130,1,0))</f>
        <v>59</v>
      </c>
      <c r="D130" s="274">
        <f t="shared" ref="D130:D140" si="47">DATE(YEAR(D129),MONTH(D129)+1,DAY(D129))</f>
        <v>46419</v>
      </c>
      <c r="E130" s="275"/>
      <c r="F130" s="193">
        <f t="shared" si="44"/>
        <v>0</v>
      </c>
      <c r="G130" s="277"/>
      <c r="H130" s="275"/>
      <c r="I130" s="193">
        <f t="shared" si="45"/>
        <v>0</v>
      </c>
      <c r="J130" s="277"/>
      <c r="O130" s="274">
        <f t="shared" si="39"/>
        <v>46419</v>
      </c>
      <c r="P130" s="278"/>
      <c r="Q130" s="278"/>
      <c r="R130" s="278"/>
      <c r="S130" s="278"/>
      <c r="T130" s="278"/>
      <c r="U130" s="278"/>
      <c r="V130" s="278"/>
      <c r="W130" s="278"/>
      <c r="X130" s="278"/>
      <c r="Y130" s="278"/>
      <c r="Z130" s="278"/>
      <c r="AA130" s="278"/>
      <c r="AB130" s="278"/>
      <c r="AC130" s="278"/>
      <c r="AD130" s="278"/>
      <c r="AE130" s="279">
        <f t="shared" si="46"/>
        <v>0</v>
      </c>
      <c r="AF130" s="281"/>
    </row>
    <row r="131" spans="2:32" outlineLevel="1" x14ac:dyDescent="0.25">
      <c r="B131" s="27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73">
        <f>IF(C130&gt;0,C130+1,IF(DATE(YEAR('Basic project data'!$C$5),MONTH('Basic project data'!$C$5),1)=D131,1,0))</f>
        <v>60</v>
      </c>
      <c r="D131" s="274">
        <f t="shared" si="47"/>
        <v>46447</v>
      </c>
      <c r="E131" s="275"/>
      <c r="F131" s="193">
        <f t="shared" si="44"/>
        <v>0</v>
      </c>
      <c r="G131" s="277"/>
      <c r="H131" s="275"/>
      <c r="I131" s="193">
        <f t="shared" si="45"/>
        <v>0</v>
      </c>
      <c r="J131" s="277"/>
      <c r="O131" s="274">
        <f t="shared" si="39"/>
        <v>46447</v>
      </c>
      <c r="P131" s="278"/>
      <c r="Q131" s="278"/>
      <c r="R131" s="278"/>
      <c r="S131" s="278"/>
      <c r="T131" s="278"/>
      <c r="U131" s="278"/>
      <c r="V131" s="278"/>
      <c r="W131" s="278"/>
      <c r="X131" s="278"/>
      <c r="Y131" s="278"/>
      <c r="Z131" s="278"/>
      <c r="AA131" s="278"/>
      <c r="AB131" s="278"/>
      <c r="AC131" s="278"/>
      <c r="AD131" s="278"/>
      <c r="AE131" s="279">
        <f t="shared" si="46"/>
        <v>0</v>
      </c>
      <c r="AF131" s="281"/>
    </row>
    <row r="132" spans="2:32" outlineLevel="1" x14ac:dyDescent="0.25">
      <c r="B132" s="27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73">
        <f>IF(C131&gt;0,C131+1,IF(DATE(YEAR('Basic project data'!$C$5),MONTH('Basic project data'!$C$5),1)=D132,1,0))</f>
        <v>61</v>
      </c>
      <c r="D132" s="274">
        <f t="shared" si="47"/>
        <v>46478</v>
      </c>
      <c r="E132" s="275"/>
      <c r="F132" s="193">
        <f t="shared" si="44"/>
        <v>0</v>
      </c>
      <c r="G132" s="277"/>
      <c r="H132" s="275"/>
      <c r="I132" s="193">
        <f t="shared" si="45"/>
        <v>0</v>
      </c>
      <c r="J132" s="277"/>
      <c r="O132" s="274">
        <f t="shared" si="39"/>
        <v>46478</v>
      </c>
      <c r="P132" s="278"/>
      <c r="Q132" s="278"/>
      <c r="R132" s="278"/>
      <c r="S132" s="278"/>
      <c r="T132" s="278"/>
      <c r="U132" s="278"/>
      <c r="V132" s="278"/>
      <c r="W132" s="278"/>
      <c r="X132" s="278"/>
      <c r="Y132" s="278"/>
      <c r="Z132" s="278"/>
      <c r="AA132" s="278"/>
      <c r="AB132" s="278"/>
      <c r="AC132" s="278"/>
      <c r="AD132" s="278"/>
      <c r="AE132" s="279">
        <f t="shared" si="46"/>
        <v>0</v>
      </c>
      <c r="AF132" s="281"/>
    </row>
    <row r="133" spans="2:32" outlineLevel="1" x14ac:dyDescent="0.25">
      <c r="B133" s="27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73">
        <f>IF(C132&gt;0,C132+1,IF(DATE(YEAR('Basic project data'!$C$5),MONTH('Basic project data'!$C$5),1)=D133,1,0))</f>
        <v>62</v>
      </c>
      <c r="D133" s="274">
        <f t="shared" si="47"/>
        <v>46508</v>
      </c>
      <c r="E133" s="275"/>
      <c r="F133" s="193">
        <f t="shared" si="44"/>
        <v>0</v>
      </c>
      <c r="G133" s="277"/>
      <c r="H133" s="275"/>
      <c r="I133" s="193">
        <f t="shared" si="45"/>
        <v>0</v>
      </c>
      <c r="J133" s="277"/>
      <c r="O133" s="274">
        <f t="shared" si="39"/>
        <v>46508</v>
      </c>
      <c r="P133" s="278"/>
      <c r="Q133" s="278"/>
      <c r="R133" s="278"/>
      <c r="S133" s="278"/>
      <c r="T133" s="278"/>
      <c r="U133" s="278"/>
      <c r="V133" s="278"/>
      <c r="W133" s="278"/>
      <c r="X133" s="278"/>
      <c r="Y133" s="278"/>
      <c r="Z133" s="278"/>
      <c r="AA133" s="278"/>
      <c r="AB133" s="278"/>
      <c r="AC133" s="278"/>
      <c r="AD133" s="278"/>
      <c r="AE133" s="279">
        <f t="shared" si="46"/>
        <v>0</v>
      </c>
      <c r="AF133" s="281"/>
    </row>
    <row r="134" spans="2:32" outlineLevel="1" x14ac:dyDescent="0.25">
      <c r="B134" s="27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73">
        <f>IF(C133&gt;0,C133+1,IF(DATE(YEAR('Basic project data'!$C$5),MONTH('Basic project data'!$C$5),1)=D134,1,0))</f>
        <v>63</v>
      </c>
      <c r="D134" s="274">
        <f t="shared" si="47"/>
        <v>46539</v>
      </c>
      <c r="E134" s="275"/>
      <c r="F134" s="193">
        <f t="shared" si="44"/>
        <v>0</v>
      </c>
      <c r="G134" s="277"/>
      <c r="H134" s="275"/>
      <c r="I134" s="193">
        <f t="shared" si="45"/>
        <v>0</v>
      </c>
      <c r="J134" s="277"/>
      <c r="O134" s="274">
        <f t="shared" si="39"/>
        <v>46539</v>
      </c>
      <c r="P134" s="278"/>
      <c r="Q134" s="278"/>
      <c r="R134" s="278"/>
      <c r="S134" s="278"/>
      <c r="T134" s="278"/>
      <c r="U134" s="278"/>
      <c r="V134" s="278"/>
      <c r="W134" s="278"/>
      <c r="X134" s="278"/>
      <c r="Y134" s="278"/>
      <c r="Z134" s="278"/>
      <c r="AA134" s="278"/>
      <c r="AB134" s="278"/>
      <c r="AC134" s="278"/>
      <c r="AD134" s="278"/>
      <c r="AE134" s="279">
        <f t="shared" si="46"/>
        <v>0</v>
      </c>
      <c r="AF134" s="281"/>
    </row>
    <row r="135" spans="2:32" outlineLevel="1" x14ac:dyDescent="0.25">
      <c r="B135" s="27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73">
        <f>IF(C134&gt;0,C134+1,IF(DATE(YEAR('Basic project data'!$C$5),MONTH('Basic project data'!$C$5),1)=D135,1,0))</f>
        <v>64</v>
      </c>
      <c r="D135" s="274">
        <f t="shared" si="47"/>
        <v>46569</v>
      </c>
      <c r="E135" s="275"/>
      <c r="F135" s="193">
        <f t="shared" si="44"/>
        <v>0</v>
      </c>
      <c r="G135" s="277"/>
      <c r="H135" s="275"/>
      <c r="I135" s="193">
        <f t="shared" si="45"/>
        <v>0</v>
      </c>
      <c r="J135" s="277"/>
      <c r="O135" s="274">
        <f t="shared" si="39"/>
        <v>46569</v>
      </c>
      <c r="P135" s="278"/>
      <c r="Q135" s="278"/>
      <c r="R135" s="278"/>
      <c r="S135" s="278"/>
      <c r="T135" s="278"/>
      <c r="U135" s="278"/>
      <c r="V135" s="278"/>
      <c r="W135" s="278"/>
      <c r="X135" s="278"/>
      <c r="Y135" s="278"/>
      <c r="Z135" s="278"/>
      <c r="AA135" s="278"/>
      <c r="AB135" s="278"/>
      <c r="AC135" s="278"/>
      <c r="AD135" s="278"/>
      <c r="AE135" s="279">
        <f t="shared" si="46"/>
        <v>0</v>
      </c>
      <c r="AF135" s="281"/>
    </row>
    <row r="136" spans="2:32" outlineLevel="1" x14ac:dyDescent="0.25">
      <c r="B136" s="27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73">
        <f>IF(C135&gt;0,C135+1,IF(DATE(YEAR('Basic project data'!$C$5),MONTH('Basic project data'!$C$5),1)=D136,1,0))</f>
        <v>65</v>
      </c>
      <c r="D136" s="274">
        <f t="shared" si="47"/>
        <v>46600</v>
      </c>
      <c r="E136" s="275"/>
      <c r="F136" s="193">
        <f t="shared" si="44"/>
        <v>0</v>
      </c>
      <c r="G136" s="277"/>
      <c r="H136" s="275"/>
      <c r="I136" s="193">
        <f t="shared" si="45"/>
        <v>0</v>
      </c>
      <c r="J136" s="277"/>
      <c r="O136" s="274">
        <f t="shared" si="39"/>
        <v>46600</v>
      </c>
      <c r="P136" s="278"/>
      <c r="Q136" s="278"/>
      <c r="R136" s="278"/>
      <c r="S136" s="278"/>
      <c r="T136" s="278"/>
      <c r="U136" s="278"/>
      <c r="V136" s="278"/>
      <c r="W136" s="278"/>
      <c r="X136" s="278"/>
      <c r="Y136" s="278"/>
      <c r="Z136" s="278"/>
      <c r="AA136" s="278"/>
      <c r="AB136" s="278"/>
      <c r="AC136" s="278"/>
      <c r="AD136" s="278"/>
      <c r="AE136" s="279">
        <f t="shared" si="46"/>
        <v>0</v>
      </c>
      <c r="AF136" s="281"/>
    </row>
    <row r="137" spans="2:32" outlineLevel="1" x14ac:dyDescent="0.25">
      <c r="B137" s="27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73">
        <f>IF(C136&gt;0,C136+1,IF(DATE(YEAR('Basic project data'!$C$5),MONTH('Basic project data'!$C$5),1)=D137,1,0))</f>
        <v>66</v>
      </c>
      <c r="D137" s="274">
        <f t="shared" si="47"/>
        <v>46631</v>
      </c>
      <c r="E137" s="275"/>
      <c r="F137" s="193">
        <f t="shared" si="44"/>
        <v>0</v>
      </c>
      <c r="G137" s="277"/>
      <c r="H137" s="275"/>
      <c r="I137" s="193">
        <f t="shared" si="45"/>
        <v>0</v>
      </c>
      <c r="J137" s="277"/>
      <c r="O137" s="274">
        <f t="shared" si="39"/>
        <v>46631</v>
      </c>
      <c r="P137" s="278"/>
      <c r="Q137" s="278"/>
      <c r="R137" s="278"/>
      <c r="S137" s="278"/>
      <c r="T137" s="278"/>
      <c r="U137" s="278"/>
      <c r="V137" s="278"/>
      <c r="W137" s="278"/>
      <c r="X137" s="278"/>
      <c r="Y137" s="278"/>
      <c r="Z137" s="278"/>
      <c r="AA137" s="278"/>
      <c r="AB137" s="278"/>
      <c r="AC137" s="278"/>
      <c r="AD137" s="278"/>
      <c r="AE137" s="279">
        <f t="shared" si="46"/>
        <v>0</v>
      </c>
      <c r="AF137" s="281"/>
    </row>
    <row r="138" spans="2:32" outlineLevel="1" x14ac:dyDescent="0.25">
      <c r="B138" s="27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73">
        <f>IF(C137&gt;0,C137+1,IF(DATE(YEAR('Basic project data'!$C$5),MONTH('Basic project data'!$C$5),1)=D138,1,0))</f>
        <v>67</v>
      </c>
      <c r="D138" s="274">
        <f t="shared" si="47"/>
        <v>46661</v>
      </c>
      <c r="E138" s="275"/>
      <c r="F138" s="193">
        <f t="shared" si="44"/>
        <v>0</v>
      </c>
      <c r="G138" s="277"/>
      <c r="H138" s="275"/>
      <c r="I138" s="193">
        <f t="shared" si="45"/>
        <v>0</v>
      </c>
      <c r="J138" s="277"/>
      <c r="O138" s="274">
        <f t="shared" si="39"/>
        <v>46661</v>
      </c>
      <c r="P138" s="278"/>
      <c r="Q138" s="278"/>
      <c r="R138" s="278"/>
      <c r="S138" s="278"/>
      <c r="T138" s="278"/>
      <c r="U138" s="278"/>
      <c r="V138" s="278"/>
      <c r="W138" s="278"/>
      <c r="X138" s="278"/>
      <c r="Y138" s="278"/>
      <c r="Z138" s="278"/>
      <c r="AA138" s="278"/>
      <c r="AB138" s="278"/>
      <c r="AC138" s="278"/>
      <c r="AD138" s="278"/>
      <c r="AE138" s="279">
        <f t="shared" si="46"/>
        <v>0</v>
      </c>
      <c r="AF138" s="281"/>
    </row>
    <row r="139" spans="2:32" outlineLevel="1" x14ac:dyDescent="0.25">
      <c r="B139" s="27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73">
        <f>IF(C138&gt;0,C138+1,IF(DATE(YEAR('Basic project data'!$C$5),MONTH('Basic project data'!$C$5),1)=D139,1,0))</f>
        <v>68</v>
      </c>
      <c r="D139" s="274">
        <f t="shared" si="47"/>
        <v>46692</v>
      </c>
      <c r="E139" s="275"/>
      <c r="F139" s="193">
        <f t="shared" si="44"/>
        <v>0</v>
      </c>
      <c r="G139" s="277"/>
      <c r="H139" s="275"/>
      <c r="I139" s="193">
        <f t="shared" si="45"/>
        <v>0</v>
      </c>
      <c r="J139" s="277"/>
      <c r="O139" s="274">
        <f t="shared" si="39"/>
        <v>46692</v>
      </c>
      <c r="P139" s="278"/>
      <c r="Q139" s="278"/>
      <c r="R139" s="278"/>
      <c r="S139" s="278"/>
      <c r="T139" s="278"/>
      <c r="U139" s="278"/>
      <c r="V139" s="278"/>
      <c r="W139" s="278"/>
      <c r="X139" s="278"/>
      <c r="Y139" s="278"/>
      <c r="Z139" s="278"/>
      <c r="AA139" s="278"/>
      <c r="AB139" s="278"/>
      <c r="AC139" s="278"/>
      <c r="AD139" s="278"/>
      <c r="AE139" s="279">
        <f t="shared" si="46"/>
        <v>0</v>
      </c>
      <c r="AF139" s="281"/>
    </row>
    <row r="140" spans="2:32" outlineLevel="1" x14ac:dyDescent="0.25">
      <c r="B140" s="27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73">
        <f>IF(C139&gt;0,C139+1,IF(DATE(YEAR('Basic project data'!$C$5),MONTH('Basic project data'!$C$5),1)=D140,1,0))</f>
        <v>69</v>
      </c>
      <c r="D140" s="274">
        <f t="shared" si="47"/>
        <v>46722</v>
      </c>
      <c r="E140" s="275"/>
      <c r="F140" s="193">
        <f t="shared" si="44"/>
        <v>0</v>
      </c>
      <c r="G140" s="277"/>
      <c r="H140" s="275"/>
      <c r="I140" s="193">
        <f t="shared" si="45"/>
        <v>0</v>
      </c>
      <c r="J140" s="277"/>
      <c r="O140" s="274">
        <f t="shared" si="39"/>
        <v>46722</v>
      </c>
      <c r="P140" s="278"/>
      <c r="Q140" s="278"/>
      <c r="R140" s="278"/>
      <c r="S140" s="278"/>
      <c r="T140" s="278"/>
      <c r="U140" s="278"/>
      <c r="V140" s="278"/>
      <c r="W140" s="278"/>
      <c r="X140" s="278"/>
      <c r="Y140" s="278"/>
      <c r="Z140" s="278"/>
      <c r="AA140" s="278"/>
      <c r="AB140" s="278"/>
      <c r="AC140" s="278"/>
      <c r="AD140" s="278"/>
      <c r="AE140" s="279">
        <f t="shared" si="46"/>
        <v>0</v>
      </c>
      <c r="AF140" s="281"/>
    </row>
    <row r="141" spans="2:32" x14ac:dyDescent="0.25">
      <c r="B141" s="282"/>
      <c r="C141" s="283"/>
      <c r="D141" s="284">
        <f>D140</f>
        <v>46722</v>
      </c>
      <c r="E141" s="285"/>
      <c r="F141" s="286">
        <f>SUM(F129:F140)</f>
        <v>0</v>
      </c>
      <c r="G141" s="287">
        <f>SUM(G129:G140)</f>
        <v>0</v>
      </c>
      <c r="H141" s="288"/>
      <c r="I141" s="286">
        <f>SUM(I129:I140)</f>
        <v>0</v>
      </c>
      <c r="J141" s="287">
        <f>SUM(J129:J140)</f>
        <v>0</v>
      </c>
      <c r="O141" s="284">
        <f t="shared" si="39"/>
        <v>46722</v>
      </c>
      <c r="P141" s="290">
        <f>SUM(P129:P140)</f>
        <v>0</v>
      </c>
      <c r="Q141" s="290">
        <f>SUM(Q129:Q140)</f>
        <v>0</v>
      </c>
      <c r="R141" s="290">
        <f>SUM(R129:R140)</f>
        <v>0</v>
      </c>
      <c r="S141" s="290">
        <f>SUM(S129:S140)</f>
        <v>0</v>
      </c>
      <c r="T141" s="290">
        <f>SUM(T129:T140)</f>
        <v>0</v>
      </c>
      <c r="U141" s="290">
        <f t="shared" ref="U141:AD141" si="48">SUM(U129:U140)</f>
        <v>0</v>
      </c>
      <c r="V141" s="290">
        <f t="shared" si="48"/>
        <v>0</v>
      </c>
      <c r="W141" s="290">
        <f t="shared" si="48"/>
        <v>0</v>
      </c>
      <c r="X141" s="290">
        <f t="shared" si="48"/>
        <v>0</v>
      </c>
      <c r="Y141" s="290">
        <f t="shared" si="48"/>
        <v>0</v>
      </c>
      <c r="Z141" s="290">
        <f t="shared" si="48"/>
        <v>0</v>
      </c>
      <c r="AA141" s="290">
        <f t="shared" si="48"/>
        <v>0</v>
      </c>
      <c r="AB141" s="290">
        <f t="shared" si="48"/>
        <v>0</v>
      </c>
      <c r="AC141" s="290">
        <f t="shared" si="48"/>
        <v>0</v>
      </c>
      <c r="AD141" s="290">
        <f t="shared" si="48"/>
        <v>0</v>
      </c>
      <c r="AE141" s="290">
        <f>SUM(AE129:AE140)</f>
        <v>0</v>
      </c>
      <c r="AF141" s="281"/>
    </row>
    <row r="142" spans="2:32" ht="28.5" customHeight="1" x14ac:dyDescent="0.25">
      <c r="B142" s="18"/>
      <c r="C142" s="18"/>
      <c r="E142" s="280"/>
      <c r="F142" s="280"/>
      <c r="H142" s="280"/>
      <c r="I142" s="280"/>
      <c r="P142" s="289">
        <f t="shared" ref="P142:AE142" si="49">IFERROR(P141/$H$2,0)</f>
        <v>0</v>
      </c>
      <c r="Q142" s="289">
        <f t="shared" si="49"/>
        <v>0</v>
      </c>
      <c r="R142" s="289">
        <f t="shared" si="49"/>
        <v>0</v>
      </c>
      <c r="S142" s="289">
        <f t="shared" si="49"/>
        <v>0</v>
      </c>
      <c r="T142" s="289">
        <f t="shared" si="49"/>
        <v>0</v>
      </c>
      <c r="U142" s="289">
        <f t="shared" si="49"/>
        <v>0</v>
      </c>
      <c r="V142" s="289">
        <f t="shared" si="49"/>
        <v>0</v>
      </c>
      <c r="W142" s="289">
        <f t="shared" si="49"/>
        <v>0</v>
      </c>
      <c r="X142" s="289">
        <f t="shared" si="49"/>
        <v>0</v>
      </c>
      <c r="Y142" s="289">
        <f t="shared" si="49"/>
        <v>0</v>
      </c>
      <c r="Z142" s="289">
        <f t="shared" si="49"/>
        <v>0</v>
      </c>
      <c r="AA142" s="289">
        <f t="shared" si="49"/>
        <v>0</v>
      </c>
      <c r="AB142" s="289">
        <f t="shared" si="49"/>
        <v>0</v>
      </c>
      <c r="AC142" s="289">
        <f t="shared" si="49"/>
        <v>0</v>
      </c>
      <c r="AD142" s="289">
        <f t="shared" si="49"/>
        <v>0</v>
      </c>
      <c r="AE142" s="289">
        <f t="shared" si="49"/>
        <v>0</v>
      </c>
      <c r="AF142" s="291" t="s">
        <v>326</v>
      </c>
    </row>
    <row r="143" spans="2:32" x14ac:dyDescent="0.25">
      <c r="B143" s="18"/>
      <c r="C143" s="18"/>
      <c r="E143" s="280"/>
      <c r="F143" s="280"/>
      <c r="H143" s="280"/>
      <c r="I143" s="280"/>
      <c r="P143" s="292"/>
      <c r="Q143" s="292"/>
      <c r="R143" s="292"/>
      <c r="S143" s="292"/>
      <c r="T143" s="292"/>
      <c r="U143" s="293"/>
      <c r="V143" s="294"/>
      <c r="W143" s="295"/>
      <c r="X143" s="295"/>
      <c r="Y143" s="295"/>
      <c r="Z143" s="295"/>
      <c r="AA143" s="295"/>
      <c r="AB143" s="295"/>
      <c r="AC143" s="295"/>
      <c r="AD143" s="296"/>
      <c r="AE143" s="292"/>
      <c r="AF143" s="297"/>
    </row>
    <row r="144" spans="2:32" outlineLevel="1" x14ac:dyDescent="0.25">
      <c r="B144" s="27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73">
        <f>IF(C140&gt;0,C140+1,IF(DATE(YEAR('Basic project data'!$C$5),MONTH('Basic project data'!$C$5),1)=D144,1,0))</f>
        <v>70</v>
      </c>
      <c r="D144" s="274">
        <f>DATE(YEAR(D140),MONTH(D140)+1,DAY(D140))</f>
        <v>46753</v>
      </c>
      <c r="E144" s="298"/>
      <c r="F144" s="299">
        <f t="shared" ref="F144:F155" si="50">215/12*E144</f>
        <v>0</v>
      </c>
      <c r="G144" s="302"/>
      <c r="H144" s="298"/>
      <c r="I144" s="299">
        <f t="shared" ref="I144:I155" si="51">215/12*H144</f>
        <v>0</v>
      </c>
      <c r="J144" s="300"/>
      <c r="O144" s="274">
        <f t="shared" si="39"/>
        <v>46753</v>
      </c>
      <c r="P144" s="278"/>
      <c r="Q144" s="278"/>
      <c r="R144" s="278"/>
      <c r="S144" s="278"/>
      <c r="T144" s="278"/>
      <c r="U144" s="278"/>
      <c r="V144" s="278"/>
      <c r="W144" s="278"/>
      <c r="X144" s="278"/>
      <c r="Y144" s="278"/>
      <c r="Z144" s="278"/>
      <c r="AA144" s="278"/>
      <c r="AB144" s="278"/>
      <c r="AC144" s="278"/>
      <c r="AD144" s="278"/>
      <c r="AE144" s="279">
        <f t="shared" ref="AE144:AE155" si="52">SUM(P144:AD144)</f>
        <v>0</v>
      </c>
      <c r="AF144" s="281"/>
    </row>
    <row r="145" spans="1:32" outlineLevel="1" x14ac:dyDescent="0.25">
      <c r="B145" s="27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73">
        <f>IF(C144&gt;0,C144+1,IF(DATE(YEAR('Basic project data'!$C$5),MONTH('Basic project data'!$C$5),1)=D145,1,0))</f>
        <v>71</v>
      </c>
      <c r="D145" s="274">
        <f t="shared" ref="D145:D155" si="53">DATE(YEAR(D144),MONTH(D144)+1,DAY(D144))</f>
        <v>46784</v>
      </c>
      <c r="E145" s="275"/>
      <c r="F145" s="193">
        <f t="shared" si="50"/>
        <v>0</v>
      </c>
      <c r="G145" s="276"/>
      <c r="H145" s="275"/>
      <c r="I145" s="193">
        <f t="shared" si="51"/>
        <v>0</v>
      </c>
      <c r="J145" s="277"/>
      <c r="O145" s="274">
        <f t="shared" si="39"/>
        <v>46784</v>
      </c>
      <c r="P145" s="278"/>
      <c r="Q145" s="278"/>
      <c r="R145" s="278"/>
      <c r="S145" s="278"/>
      <c r="T145" s="278"/>
      <c r="U145" s="278"/>
      <c r="V145" s="278"/>
      <c r="W145" s="278"/>
      <c r="X145" s="278"/>
      <c r="Y145" s="278"/>
      <c r="Z145" s="278"/>
      <c r="AA145" s="278"/>
      <c r="AB145" s="278"/>
      <c r="AC145" s="278"/>
      <c r="AD145" s="278"/>
      <c r="AE145" s="279">
        <f t="shared" si="52"/>
        <v>0</v>
      </c>
      <c r="AF145" s="281"/>
    </row>
    <row r="146" spans="1:32" outlineLevel="1" x14ac:dyDescent="0.25">
      <c r="B146" s="27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73">
        <f>IF(C145&gt;0,C145+1,IF(DATE(YEAR('Basic project data'!$C$5),MONTH('Basic project data'!$C$5),1)=D146,1,0))</f>
        <v>72</v>
      </c>
      <c r="D146" s="274">
        <f t="shared" si="53"/>
        <v>46813</v>
      </c>
      <c r="E146" s="275"/>
      <c r="F146" s="193">
        <f t="shared" si="50"/>
        <v>0</v>
      </c>
      <c r="G146" s="276"/>
      <c r="H146" s="275"/>
      <c r="I146" s="193">
        <f t="shared" si="51"/>
        <v>0</v>
      </c>
      <c r="J146" s="277"/>
      <c r="O146" s="274">
        <f t="shared" si="39"/>
        <v>46813</v>
      </c>
      <c r="P146" s="278"/>
      <c r="Q146" s="278"/>
      <c r="R146" s="278"/>
      <c r="S146" s="278"/>
      <c r="T146" s="278"/>
      <c r="U146" s="278"/>
      <c r="V146" s="278"/>
      <c r="W146" s="278"/>
      <c r="X146" s="278"/>
      <c r="Y146" s="278"/>
      <c r="Z146" s="278"/>
      <c r="AA146" s="278"/>
      <c r="AB146" s="278"/>
      <c r="AC146" s="278"/>
      <c r="AD146" s="278"/>
      <c r="AE146" s="279">
        <f t="shared" si="52"/>
        <v>0</v>
      </c>
      <c r="AF146" s="281"/>
    </row>
    <row r="147" spans="1:32" outlineLevel="1" x14ac:dyDescent="0.25">
      <c r="B147" s="27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73">
        <f>IF(C146&gt;0,C146+1,IF(DATE(YEAR('Basic project data'!$C$5),MONTH('Basic project data'!$C$5),1)=D147,1,0))</f>
        <v>73</v>
      </c>
      <c r="D147" s="274">
        <f t="shared" si="53"/>
        <v>46844</v>
      </c>
      <c r="E147" s="275"/>
      <c r="F147" s="193">
        <f t="shared" si="50"/>
        <v>0</v>
      </c>
      <c r="G147" s="276"/>
      <c r="H147" s="275"/>
      <c r="I147" s="193">
        <f t="shared" si="51"/>
        <v>0</v>
      </c>
      <c r="J147" s="277"/>
      <c r="O147" s="274">
        <f t="shared" si="39"/>
        <v>46844</v>
      </c>
      <c r="P147" s="278"/>
      <c r="Q147" s="278"/>
      <c r="R147" s="278"/>
      <c r="S147" s="278"/>
      <c r="T147" s="278"/>
      <c r="U147" s="278"/>
      <c r="V147" s="278"/>
      <c r="W147" s="278"/>
      <c r="X147" s="278"/>
      <c r="Y147" s="278"/>
      <c r="Z147" s="278"/>
      <c r="AA147" s="278"/>
      <c r="AB147" s="278"/>
      <c r="AC147" s="278"/>
      <c r="AD147" s="278"/>
      <c r="AE147" s="279">
        <f t="shared" si="52"/>
        <v>0</v>
      </c>
      <c r="AF147" s="281"/>
    </row>
    <row r="148" spans="1:32" outlineLevel="1" x14ac:dyDescent="0.25">
      <c r="B148" s="27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73">
        <f>IF(C147&gt;0,C147+1,IF(DATE(YEAR('Basic project data'!$C$5),MONTH('Basic project data'!$C$5),1)=D148,1,0))</f>
        <v>74</v>
      </c>
      <c r="D148" s="274">
        <f t="shared" si="53"/>
        <v>46874</v>
      </c>
      <c r="E148" s="275"/>
      <c r="F148" s="193">
        <f t="shared" si="50"/>
        <v>0</v>
      </c>
      <c r="G148" s="276"/>
      <c r="H148" s="275"/>
      <c r="I148" s="193">
        <f t="shared" si="51"/>
        <v>0</v>
      </c>
      <c r="J148" s="277"/>
      <c r="O148" s="274">
        <f t="shared" si="39"/>
        <v>46874</v>
      </c>
      <c r="P148" s="278"/>
      <c r="Q148" s="278"/>
      <c r="R148" s="278"/>
      <c r="S148" s="278"/>
      <c r="T148" s="278"/>
      <c r="U148" s="278"/>
      <c r="V148" s="278"/>
      <c r="W148" s="278"/>
      <c r="X148" s="278"/>
      <c r="Y148" s="278"/>
      <c r="Z148" s="278"/>
      <c r="AA148" s="278"/>
      <c r="AB148" s="278"/>
      <c r="AC148" s="278"/>
      <c r="AD148" s="278"/>
      <c r="AE148" s="279">
        <f t="shared" si="52"/>
        <v>0</v>
      </c>
      <c r="AF148" s="281"/>
    </row>
    <row r="149" spans="1:32" outlineLevel="1" x14ac:dyDescent="0.25">
      <c r="B149" s="27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73">
        <f>IF(C148&gt;0,C148+1,IF(DATE(YEAR('Basic project data'!$C$5),MONTH('Basic project data'!$C$5),1)=D149,1,0))</f>
        <v>75</v>
      </c>
      <c r="D149" s="274">
        <f t="shared" si="53"/>
        <v>46905</v>
      </c>
      <c r="E149" s="275"/>
      <c r="F149" s="193">
        <f t="shared" si="50"/>
        <v>0</v>
      </c>
      <c r="G149" s="276"/>
      <c r="H149" s="275"/>
      <c r="I149" s="193">
        <f t="shared" si="51"/>
        <v>0</v>
      </c>
      <c r="J149" s="277"/>
      <c r="O149" s="274">
        <f t="shared" si="39"/>
        <v>46905</v>
      </c>
      <c r="P149" s="278"/>
      <c r="Q149" s="278"/>
      <c r="R149" s="278"/>
      <c r="S149" s="278"/>
      <c r="T149" s="278"/>
      <c r="U149" s="278"/>
      <c r="V149" s="278"/>
      <c r="W149" s="278"/>
      <c r="X149" s="278"/>
      <c r="Y149" s="278"/>
      <c r="Z149" s="278"/>
      <c r="AA149" s="278"/>
      <c r="AB149" s="278"/>
      <c r="AC149" s="278"/>
      <c r="AD149" s="278"/>
      <c r="AE149" s="279">
        <f t="shared" si="52"/>
        <v>0</v>
      </c>
      <c r="AF149" s="281"/>
    </row>
    <row r="150" spans="1:32" outlineLevel="1" x14ac:dyDescent="0.25">
      <c r="B150" s="27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73">
        <f>IF(C149&gt;0,C149+1,IF(DATE(YEAR('Basic project data'!$C$5),MONTH('Basic project data'!$C$5),1)=D150,1,0))</f>
        <v>76</v>
      </c>
      <c r="D150" s="274">
        <f t="shared" si="53"/>
        <v>46935</v>
      </c>
      <c r="E150" s="275"/>
      <c r="F150" s="193">
        <f t="shared" si="50"/>
        <v>0</v>
      </c>
      <c r="G150" s="276"/>
      <c r="H150" s="275"/>
      <c r="I150" s="193">
        <f t="shared" si="51"/>
        <v>0</v>
      </c>
      <c r="J150" s="277"/>
      <c r="O150" s="274">
        <f t="shared" si="39"/>
        <v>46935</v>
      </c>
      <c r="P150" s="278"/>
      <c r="Q150" s="278"/>
      <c r="R150" s="278"/>
      <c r="S150" s="278"/>
      <c r="T150" s="278"/>
      <c r="U150" s="278"/>
      <c r="V150" s="278"/>
      <c r="W150" s="278"/>
      <c r="X150" s="278"/>
      <c r="Y150" s="278"/>
      <c r="Z150" s="278"/>
      <c r="AA150" s="278"/>
      <c r="AB150" s="278"/>
      <c r="AC150" s="278"/>
      <c r="AD150" s="278"/>
      <c r="AE150" s="279">
        <f t="shared" si="52"/>
        <v>0</v>
      </c>
      <c r="AF150" s="281"/>
    </row>
    <row r="151" spans="1:32" outlineLevel="1" x14ac:dyDescent="0.25">
      <c r="B151" s="27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73">
        <f>IF(C150&gt;0,C150+1,IF(DATE(YEAR('Basic project data'!$C$5),MONTH('Basic project data'!$C$5),1)=D151,1,0))</f>
        <v>77</v>
      </c>
      <c r="D151" s="274">
        <f t="shared" si="53"/>
        <v>46966</v>
      </c>
      <c r="E151" s="275"/>
      <c r="F151" s="193">
        <f t="shared" si="50"/>
        <v>0</v>
      </c>
      <c r="G151" s="276"/>
      <c r="H151" s="275"/>
      <c r="I151" s="193">
        <f t="shared" si="51"/>
        <v>0</v>
      </c>
      <c r="J151" s="277"/>
      <c r="O151" s="274">
        <f t="shared" si="39"/>
        <v>46966</v>
      </c>
      <c r="P151" s="278"/>
      <c r="Q151" s="278"/>
      <c r="R151" s="278"/>
      <c r="S151" s="278"/>
      <c r="T151" s="278"/>
      <c r="U151" s="278"/>
      <c r="V151" s="278"/>
      <c r="W151" s="278"/>
      <c r="X151" s="278"/>
      <c r="Y151" s="278"/>
      <c r="Z151" s="278"/>
      <c r="AA151" s="278"/>
      <c r="AB151" s="278"/>
      <c r="AC151" s="278"/>
      <c r="AD151" s="278"/>
      <c r="AE151" s="279">
        <f t="shared" si="52"/>
        <v>0</v>
      </c>
      <c r="AF151" s="281"/>
    </row>
    <row r="152" spans="1:32" outlineLevel="1" x14ac:dyDescent="0.25">
      <c r="B152" s="27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73">
        <f>IF(C151&gt;0,C151+1,IF(DATE(YEAR('Basic project data'!$C$5),MONTH('Basic project data'!$C$5),1)=D152,1,0))</f>
        <v>78</v>
      </c>
      <c r="D152" s="274">
        <f t="shared" si="53"/>
        <v>46997</v>
      </c>
      <c r="E152" s="275"/>
      <c r="F152" s="193">
        <f t="shared" si="50"/>
        <v>0</v>
      </c>
      <c r="G152" s="276"/>
      <c r="H152" s="275"/>
      <c r="I152" s="193">
        <f t="shared" si="51"/>
        <v>0</v>
      </c>
      <c r="J152" s="277"/>
      <c r="O152" s="274">
        <f t="shared" si="39"/>
        <v>46997</v>
      </c>
      <c r="P152" s="278"/>
      <c r="Q152" s="278"/>
      <c r="R152" s="278"/>
      <c r="S152" s="278"/>
      <c r="T152" s="278"/>
      <c r="U152" s="278"/>
      <c r="V152" s="278"/>
      <c r="W152" s="278"/>
      <c r="X152" s="278"/>
      <c r="Y152" s="278"/>
      <c r="Z152" s="278"/>
      <c r="AA152" s="278"/>
      <c r="AB152" s="278"/>
      <c r="AC152" s="278"/>
      <c r="AD152" s="278"/>
      <c r="AE152" s="279">
        <f t="shared" si="52"/>
        <v>0</v>
      </c>
      <c r="AF152" s="281"/>
    </row>
    <row r="153" spans="1:32" outlineLevel="1" x14ac:dyDescent="0.25">
      <c r="B153" s="27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73">
        <f>IF(C152&gt;0,C152+1,IF(DATE(YEAR('Basic project data'!$C$5),MONTH('Basic project data'!$C$5),1)=D153,1,0))</f>
        <v>79</v>
      </c>
      <c r="D153" s="274">
        <f t="shared" si="53"/>
        <v>47027</v>
      </c>
      <c r="E153" s="275"/>
      <c r="F153" s="193">
        <f t="shared" si="50"/>
        <v>0</v>
      </c>
      <c r="G153" s="276"/>
      <c r="H153" s="275"/>
      <c r="I153" s="193">
        <f t="shared" si="51"/>
        <v>0</v>
      </c>
      <c r="J153" s="277"/>
      <c r="O153" s="274">
        <f t="shared" si="39"/>
        <v>47027</v>
      </c>
      <c r="P153" s="278"/>
      <c r="Q153" s="278"/>
      <c r="R153" s="278"/>
      <c r="S153" s="278"/>
      <c r="T153" s="278"/>
      <c r="U153" s="278"/>
      <c r="V153" s="278"/>
      <c r="W153" s="278"/>
      <c r="X153" s="278"/>
      <c r="Y153" s="278"/>
      <c r="Z153" s="278"/>
      <c r="AA153" s="278"/>
      <c r="AB153" s="278"/>
      <c r="AC153" s="278"/>
      <c r="AD153" s="278"/>
      <c r="AE153" s="279">
        <f t="shared" si="52"/>
        <v>0</v>
      </c>
      <c r="AF153" s="281"/>
    </row>
    <row r="154" spans="1:32" outlineLevel="1" x14ac:dyDescent="0.25">
      <c r="B154" s="27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73">
        <f>IF(C153&gt;0,C153+1,IF(DATE(YEAR('Basic project data'!$C$5),MONTH('Basic project data'!$C$5),1)=D154,1,0))</f>
        <v>80</v>
      </c>
      <c r="D154" s="274">
        <f t="shared" si="53"/>
        <v>47058</v>
      </c>
      <c r="E154" s="275"/>
      <c r="F154" s="193">
        <f t="shared" si="50"/>
        <v>0</v>
      </c>
      <c r="G154" s="276"/>
      <c r="H154" s="275"/>
      <c r="I154" s="193">
        <f t="shared" si="51"/>
        <v>0</v>
      </c>
      <c r="J154" s="277"/>
      <c r="O154" s="274">
        <f t="shared" si="39"/>
        <v>47058</v>
      </c>
      <c r="P154" s="278"/>
      <c r="Q154" s="278"/>
      <c r="R154" s="278"/>
      <c r="S154" s="278"/>
      <c r="T154" s="278"/>
      <c r="U154" s="278"/>
      <c r="V154" s="278"/>
      <c r="W154" s="278"/>
      <c r="X154" s="278"/>
      <c r="Y154" s="278"/>
      <c r="Z154" s="278"/>
      <c r="AA154" s="278"/>
      <c r="AB154" s="278"/>
      <c r="AC154" s="278"/>
      <c r="AD154" s="278"/>
      <c r="AE154" s="279">
        <f t="shared" si="52"/>
        <v>0</v>
      </c>
      <c r="AF154" s="281"/>
    </row>
    <row r="155" spans="1:32" outlineLevel="1" x14ac:dyDescent="0.25">
      <c r="B155" s="27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73">
        <f>IF(C154&gt;0,C154+1,IF(DATE(YEAR('Basic project data'!$C$5),MONTH('Basic project data'!$C$5),1)=D155,1,0))</f>
        <v>81</v>
      </c>
      <c r="D155" s="274">
        <f t="shared" si="53"/>
        <v>47088</v>
      </c>
      <c r="E155" s="275"/>
      <c r="F155" s="193">
        <f t="shared" si="50"/>
        <v>0</v>
      </c>
      <c r="G155" s="276"/>
      <c r="H155" s="275"/>
      <c r="I155" s="193">
        <f t="shared" si="51"/>
        <v>0</v>
      </c>
      <c r="J155" s="277"/>
      <c r="O155" s="274">
        <f t="shared" si="39"/>
        <v>47088</v>
      </c>
      <c r="P155" s="278"/>
      <c r="Q155" s="278"/>
      <c r="R155" s="278"/>
      <c r="S155" s="278"/>
      <c r="T155" s="278"/>
      <c r="U155" s="278"/>
      <c r="V155" s="278"/>
      <c r="W155" s="278"/>
      <c r="X155" s="278"/>
      <c r="Y155" s="278"/>
      <c r="Z155" s="278"/>
      <c r="AA155" s="278"/>
      <c r="AB155" s="278"/>
      <c r="AC155" s="278"/>
      <c r="AD155" s="278"/>
      <c r="AE155" s="279">
        <f t="shared" si="52"/>
        <v>0</v>
      </c>
      <c r="AF155" s="281"/>
    </row>
    <row r="156" spans="1:32" x14ac:dyDescent="0.25">
      <c r="B156" s="282"/>
      <c r="C156" s="283"/>
      <c r="D156" s="284">
        <f>D155</f>
        <v>47088</v>
      </c>
      <c r="E156" s="285"/>
      <c r="F156" s="286">
        <f>SUM(F144:F155)</f>
        <v>0</v>
      </c>
      <c r="G156" s="287">
        <f>SUM(G144:G155)</f>
        <v>0</v>
      </c>
      <c r="H156" s="288"/>
      <c r="I156" s="286">
        <f>SUM(I144:I155)</f>
        <v>0</v>
      </c>
      <c r="J156" s="287">
        <f>SUM(J144:J155)</f>
        <v>0</v>
      </c>
      <c r="O156" s="284">
        <f t="shared" si="39"/>
        <v>47088</v>
      </c>
      <c r="P156" s="290">
        <f>SUM(P144:P155)</f>
        <v>0</v>
      </c>
      <c r="Q156" s="290">
        <f>SUM(Q144:Q155)</f>
        <v>0</v>
      </c>
      <c r="R156" s="290">
        <f>SUM(R144:R155)</f>
        <v>0</v>
      </c>
      <c r="S156" s="290">
        <f>SUM(S144:S155)</f>
        <v>0</v>
      </c>
      <c r="T156" s="290">
        <f>SUM(T144:T155)</f>
        <v>0</v>
      </c>
      <c r="U156" s="290">
        <f t="shared" ref="U156:AD156" si="54">SUM(U144:U155)</f>
        <v>0</v>
      </c>
      <c r="V156" s="290">
        <f t="shared" si="54"/>
        <v>0</v>
      </c>
      <c r="W156" s="290">
        <f t="shared" si="54"/>
        <v>0</v>
      </c>
      <c r="X156" s="290">
        <f t="shared" si="54"/>
        <v>0</v>
      </c>
      <c r="Y156" s="290">
        <f t="shared" si="54"/>
        <v>0</v>
      </c>
      <c r="Z156" s="290">
        <f t="shared" si="54"/>
        <v>0</v>
      </c>
      <c r="AA156" s="290">
        <f t="shared" si="54"/>
        <v>0</v>
      </c>
      <c r="AB156" s="290">
        <f t="shared" si="54"/>
        <v>0</v>
      </c>
      <c r="AC156" s="290">
        <f t="shared" si="54"/>
        <v>0</v>
      </c>
      <c r="AD156" s="290">
        <f t="shared" si="54"/>
        <v>0</v>
      </c>
      <c r="AE156" s="290">
        <f>SUM(AE144:AE155)</f>
        <v>0</v>
      </c>
      <c r="AF156" s="281"/>
    </row>
    <row r="157" spans="1:32" ht="28.5" customHeight="1" x14ac:dyDescent="0.25">
      <c r="A157" s="18"/>
      <c r="B157" s="18"/>
      <c r="C157" s="18"/>
      <c r="D157" s="18"/>
      <c r="E157" s="280"/>
      <c r="F157" s="280"/>
      <c r="H157" s="280"/>
      <c r="I157" s="280"/>
      <c r="P157" s="289">
        <f t="shared" ref="P157:AE157" si="55">IFERROR(P156/$H$2,0)</f>
        <v>0</v>
      </c>
      <c r="Q157" s="289">
        <f t="shared" si="55"/>
        <v>0</v>
      </c>
      <c r="R157" s="289">
        <f t="shared" si="55"/>
        <v>0</v>
      </c>
      <c r="S157" s="289">
        <f t="shared" si="55"/>
        <v>0</v>
      </c>
      <c r="T157" s="289">
        <f t="shared" si="55"/>
        <v>0</v>
      </c>
      <c r="U157" s="289">
        <f t="shared" si="55"/>
        <v>0</v>
      </c>
      <c r="V157" s="289">
        <f t="shared" si="55"/>
        <v>0</v>
      </c>
      <c r="W157" s="289">
        <f t="shared" si="55"/>
        <v>0</v>
      </c>
      <c r="X157" s="289">
        <f t="shared" si="55"/>
        <v>0</v>
      </c>
      <c r="Y157" s="289">
        <f t="shared" si="55"/>
        <v>0</v>
      </c>
      <c r="Z157" s="289">
        <f t="shared" si="55"/>
        <v>0</v>
      </c>
      <c r="AA157" s="289">
        <f t="shared" si="55"/>
        <v>0</v>
      </c>
      <c r="AB157" s="289">
        <f t="shared" si="55"/>
        <v>0</v>
      </c>
      <c r="AC157" s="289">
        <f t="shared" si="55"/>
        <v>0</v>
      </c>
      <c r="AD157" s="289">
        <f t="shared" si="55"/>
        <v>0</v>
      </c>
      <c r="AE157" s="289">
        <f t="shared" si="55"/>
        <v>0</v>
      </c>
      <c r="AF157" s="291" t="s">
        <v>326</v>
      </c>
    </row>
    <row r="158" spans="1:32" x14ac:dyDescent="0.25">
      <c r="A158" s="18"/>
      <c r="B158" s="18"/>
      <c r="C158" s="18"/>
      <c r="D158" s="18"/>
      <c r="E158" s="280"/>
      <c r="F158" s="280"/>
      <c r="H158" s="280"/>
      <c r="I158" s="280"/>
      <c r="P158" s="303"/>
      <c r="Q158" s="303"/>
      <c r="R158" s="303"/>
      <c r="S158" s="303"/>
      <c r="T158" s="303"/>
      <c r="U158" s="304"/>
      <c r="V158" s="305"/>
      <c r="W158" s="305"/>
      <c r="X158" s="305"/>
      <c r="Y158" s="305"/>
      <c r="Z158" s="305"/>
      <c r="AA158" s="305"/>
      <c r="AB158" s="305"/>
      <c r="AC158" s="305"/>
      <c r="AD158" s="306"/>
      <c r="AE158" s="303"/>
      <c r="AF158" s="297"/>
    </row>
    <row r="159" spans="1:32" x14ac:dyDescent="0.25">
      <c r="E159" s="280"/>
      <c r="F159" s="280"/>
      <c r="H159" s="280"/>
      <c r="I159" s="280"/>
      <c r="L159" s="280"/>
      <c r="M159" s="280"/>
      <c r="N159" s="280"/>
      <c r="P159" s="280"/>
      <c r="Q159" s="280"/>
      <c r="R159" s="280"/>
      <c r="S159" s="280"/>
      <c r="T159" s="280"/>
      <c r="U159" s="280"/>
      <c r="V159" s="280"/>
      <c r="W159" s="280"/>
      <c r="X159" s="280"/>
      <c r="Y159" s="280"/>
      <c r="Z159" s="280"/>
      <c r="AA159" s="280"/>
      <c r="AB159" s="280"/>
      <c r="AC159" s="280"/>
      <c r="AD159" s="280"/>
      <c r="AE159" s="280"/>
      <c r="AF159" s="280"/>
    </row>
    <row r="160" spans="1:32" x14ac:dyDescent="0.25">
      <c r="E160" s="280"/>
      <c r="F160" s="280"/>
      <c r="H160" s="280"/>
      <c r="I160" s="280"/>
      <c r="L160" s="280"/>
      <c r="M160" s="280"/>
      <c r="N160" s="280"/>
      <c r="P160" s="280"/>
      <c r="Q160" s="280"/>
      <c r="R160" s="280"/>
      <c r="S160" s="280"/>
      <c r="T160" s="280"/>
      <c r="U160" s="280"/>
      <c r="V160" s="280"/>
      <c r="W160" s="280"/>
      <c r="X160" s="280"/>
      <c r="Y160" s="280"/>
      <c r="Z160" s="280"/>
      <c r="AA160" s="280"/>
      <c r="AB160" s="280"/>
      <c r="AC160" s="280"/>
      <c r="AD160" s="280"/>
      <c r="AE160" s="280"/>
      <c r="AF160" s="280"/>
    </row>
    <row r="161" spans="5:32" x14ac:dyDescent="0.25">
      <c r="E161" s="280"/>
      <c r="F161" s="280"/>
      <c r="H161" s="280"/>
      <c r="I161" s="280"/>
      <c r="P161" s="280"/>
      <c r="Q161" s="280"/>
      <c r="R161" s="280"/>
      <c r="S161" s="280"/>
      <c r="T161" s="280"/>
      <c r="U161" s="280"/>
      <c r="V161" s="280"/>
      <c r="W161" s="280"/>
      <c r="X161" s="280"/>
      <c r="Y161" s="280"/>
      <c r="Z161" s="280"/>
      <c r="AA161" s="280"/>
      <c r="AB161" s="280"/>
      <c r="AC161" s="280"/>
      <c r="AD161" s="280"/>
      <c r="AE161" s="280"/>
      <c r="AF161" s="280"/>
    </row>
    <row r="162" spans="5:32" x14ac:dyDescent="0.25">
      <c r="E162" s="280"/>
      <c r="F162" s="280"/>
      <c r="H162" s="280"/>
      <c r="I162" s="280"/>
      <c r="P162" s="280"/>
      <c r="Q162" s="280"/>
      <c r="R162" s="280"/>
      <c r="S162" s="280"/>
      <c r="T162" s="280"/>
      <c r="U162" s="280"/>
      <c r="V162" s="280"/>
      <c r="W162" s="280"/>
      <c r="X162" s="280"/>
      <c r="Y162" s="280"/>
      <c r="Z162" s="280"/>
      <c r="AA162" s="280"/>
      <c r="AB162" s="280"/>
      <c r="AC162" s="280"/>
      <c r="AD162" s="280"/>
      <c r="AE162" s="280"/>
      <c r="AF162" s="280"/>
    </row>
    <row r="163" spans="5:32" x14ac:dyDescent="0.25">
      <c r="E163" s="280"/>
      <c r="F163" s="280"/>
      <c r="H163" s="280"/>
      <c r="I163" s="280"/>
      <c r="P163" s="280"/>
      <c r="Q163" s="280"/>
      <c r="R163" s="280"/>
      <c r="S163" s="280"/>
      <c r="T163" s="280"/>
      <c r="U163" s="280"/>
      <c r="V163" s="280"/>
      <c r="W163" s="280"/>
      <c r="X163" s="280"/>
      <c r="Y163" s="280"/>
      <c r="Z163" s="280"/>
      <c r="AA163" s="280"/>
      <c r="AB163" s="280"/>
      <c r="AC163" s="280"/>
      <c r="AD163" s="280"/>
      <c r="AE163" s="280"/>
      <c r="AF163" s="280"/>
    </row>
    <row r="164" spans="5:32" x14ac:dyDescent="0.25">
      <c r="E164" s="280"/>
      <c r="F164" s="280"/>
      <c r="H164" s="280"/>
      <c r="I164" s="280"/>
      <c r="P164" s="280"/>
      <c r="Q164" s="280"/>
      <c r="R164" s="280"/>
      <c r="S164" s="280"/>
      <c r="T164" s="280"/>
      <c r="U164" s="280"/>
      <c r="V164" s="280"/>
      <c r="W164" s="280"/>
      <c r="X164" s="280"/>
      <c r="Y164" s="280"/>
      <c r="Z164" s="280"/>
      <c r="AA164" s="280"/>
      <c r="AB164" s="280"/>
      <c r="AC164" s="280"/>
      <c r="AD164" s="280"/>
      <c r="AE164" s="280"/>
      <c r="AF164" s="280"/>
    </row>
    <row r="165" spans="5:32" x14ac:dyDescent="0.25">
      <c r="E165" s="280"/>
      <c r="F165" s="280"/>
      <c r="H165" s="280"/>
      <c r="I165" s="280"/>
      <c r="P165" s="280"/>
      <c r="Q165" s="280"/>
      <c r="R165" s="280"/>
      <c r="S165" s="280"/>
      <c r="T165" s="280"/>
      <c r="U165" s="280"/>
      <c r="V165" s="280"/>
      <c r="W165" s="280"/>
      <c r="X165" s="280"/>
      <c r="Y165" s="280"/>
      <c r="Z165" s="280"/>
      <c r="AA165" s="280"/>
      <c r="AB165" s="280"/>
      <c r="AC165" s="280"/>
      <c r="AD165" s="280"/>
      <c r="AE165" s="280"/>
      <c r="AF165" s="280"/>
    </row>
    <row r="166" spans="5:32" x14ac:dyDescent="0.25">
      <c r="E166" s="280"/>
      <c r="F166" s="280"/>
      <c r="H166" s="280"/>
      <c r="I166" s="280"/>
      <c r="P166" s="280"/>
      <c r="Q166" s="280"/>
      <c r="R166" s="280"/>
      <c r="S166" s="280"/>
      <c r="T166" s="280"/>
      <c r="U166" s="280"/>
      <c r="V166" s="280"/>
      <c r="W166" s="280"/>
      <c r="X166" s="280"/>
      <c r="Y166" s="280"/>
      <c r="Z166" s="280"/>
      <c r="AA166" s="280"/>
      <c r="AB166" s="280"/>
      <c r="AC166" s="280"/>
      <c r="AD166" s="280"/>
      <c r="AE166" s="280"/>
      <c r="AF166" s="280"/>
    </row>
    <row r="167" spans="5:32" x14ac:dyDescent="0.25">
      <c r="E167" s="280"/>
      <c r="F167" s="280"/>
      <c r="H167" s="280"/>
      <c r="I167" s="280"/>
      <c r="P167" s="280"/>
      <c r="Q167" s="280"/>
      <c r="R167" s="280"/>
      <c r="S167" s="280"/>
      <c r="T167" s="280"/>
      <c r="U167" s="280"/>
      <c r="V167" s="280"/>
      <c r="W167" s="280"/>
      <c r="X167" s="280"/>
      <c r="Y167" s="280"/>
      <c r="Z167" s="280"/>
      <c r="AA167" s="280"/>
      <c r="AB167" s="280"/>
      <c r="AC167" s="280"/>
      <c r="AD167" s="280"/>
      <c r="AE167" s="280"/>
      <c r="AF167" s="280"/>
    </row>
    <row r="168" spans="5:32" x14ac:dyDescent="0.25">
      <c r="P168" s="280"/>
      <c r="Q168" s="280"/>
      <c r="R168" s="280"/>
      <c r="S168" s="280"/>
      <c r="T168" s="280"/>
      <c r="U168" s="280"/>
      <c r="V168" s="280"/>
      <c r="W168" s="280"/>
      <c r="X168" s="280"/>
      <c r="Y168" s="280"/>
      <c r="Z168" s="280"/>
      <c r="AA168" s="280"/>
      <c r="AB168" s="280"/>
      <c r="AC168" s="280"/>
      <c r="AD168" s="280"/>
      <c r="AE168" s="280"/>
      <c r="AF168" s="280"/>
    </row>
    <row r="169" spans="5:32" x14ac:dyDescent="0.25">
      <c r="P169" s="280"/>
      <c r="Q169" s="280"/>
      <c r="R169" s="280"/>
      <c r="S169" s="280"/>
      <c r="T169" s="280"/>
      <c r="U169" s="280"/>
      <c r="V169" s="280"/>
      <c r="W169" s="280"/>
      <c r="X169" s="280"/>
      <c r="Y169" s="280"/>
      <c r="Z169" s="280"/>
      <c r="AA169" s="280"/>
      <c r="AB169" s="280"/>
      <c r="AC169" s="280"/>
      <c r="AD169" s="280"/>
      <c r="AE169" s="280"/>
      <c r="AF169" s="280"/>
    </row>
    <row r="170" spans="5:32" x14ac:dyDescent="0.25">
      <c r="P170" s="280"/>
      <c r="Q170" s="280"/>
      <c r="R170" s="280"/>
      <c r="S170" s="280"/>
      <c r="T170" s="280"/>
      <c r="U170" s="280"/>
      <c r="V170" s="280"/>
      <c r="W170" s="280"/>
      <c r="X170" s="280"/>
      <c r="Y170" s="280"/>
      <c r="Z170" s="280"/>
      <c r="AA170" s="280"/>
      <c r="AB170" s="280"/>
      <c r="AC170" s="280"/>
      <c r="AD170" s="280"/>
      <c r="AE170" s="280"/>
      <c r="AF170" s="280"/>
    </row>
    <row r="171" spans="5:32" x14ac:dyDescent="0.25">
      <c r="P171" s="280"/>
      <c r="Q171" s="280"/>
      <c r="R171" s="280"/>
      <c r="S171" s="280"/>
      <c r="T171" s="280"/>
      <c r="U171" s="280"/>
      <c r="V171" s="280"/>
      <c r="W171" s="280"/>
      <c r="X171" s="280"/>
      <c r="Y171" s="280"/>
      <c r="Z171" s="280"/>
      <c r="AA171" s="280"/>
      <c r="AB171" s="280"/>
      <c r="AC171" s="280"/>
      <c r="AD171" s="280"/>
      <c r="AE171" s="280"/>
      <c r="AF171" s="280"/>
    </row>
    <row r="172" spans="5:32" x14ac:dyDescent="0.25">
      <c r="P172" s="280"/>
      <c r="Q172" s="280"/>
      <c r="R172" s="280"/>
      <c r="S172" s="280"/>
      <c r="T172" s="280"/>
      <c r="U172" s="280"/>
      <c r="V172" s="280"/>
      <c r="W172" s="280"/>
      <c r="X172" s="280"/>
      <c r="Y172" s="280"/>
      <c r="Z172" s="280"/>
      <c r="AA172" s="280"/>
      <c r="AB172" s="280"/>
      <c r="AC172" s="280"/>
      <c r="AD172" s="280"/>
      <c r="AE172" s="280"/>
      <c r="AF172" s="280"/>
    </row>
    <row r="173" spans="5:32" x14ac:dyDescent="0.25">
      <c r="P173" s="280"/>
      <c r="Q173" s="280"/>
      <c r="R173" s="280"/>
      <c r="S173" s="280"/>
      <c r="T173" s="280"/>
      <c r="U173" s="280"/>
      <c r="V173" s="280"/>
      <c r="W173" s="280"/>
      <c r="X173" s="280"/>
      <c r="Y173" s="280"/>
      <c r="Z173" s="280"/>
      <c r="AA173" s="280"/>
      <c r="AB173" s="280"/>
      <c r="AC173" s="280"/>
      <c r="AD173" s="280"/>
      <c r="AE173" s="280"/>
      <c r="AF173" s="280"/>
    </row>
    <row r="174" spans="5:32" x14ac:dyDescent="0.25">
      <c r="P174" s="280"/>
      <c r="Q174" s="280"/>
      <c r="R174" s="280"/>
      <c r="S174" s="280"/>
      <c r="T174" s="280"/>
      <c r="U174" s="280"/>
      <c r="V174" s="280"/>
      <c r="W174" s="280"/>
      <c r="X174" s="280"/>
      <c r="Y174" s="280"/>
      <c r="Z174" s="280"/>
      <c r="AA174" s="280"/>
      <c r="AB174" s="280"/>
      <c r="AC174" s="280"/>
      <c r="AD174" s="280"/>
      <c r="AE174" s="280"/>
      <c r="AF174" s="280"/>
    </row>
    <row r="175" spans="5:32" x14ac:dyDescent="0.25">
      <c r="P175" s="280"/>
      <c r="Q175" s="280"/>
      <c r="R175" s="280"/>
      <c r="S175" s="280"/>
      <c r="T175" s="280"/>
      <c r="U175" s="280"/>
      <c r="V175" s="280"/>
      <c r="W175" s="280"/>
      <c r="X175" s="280"/>
      <c r="Y175" s="280"/>
      <c r="Z175" s="280"/>
      <c r="AA175" s="280"/>
      <c r="AB175" s="280"/>
      <c r="AC175" s="280"/>
      <c r="AD175" s="280"/>
      <c r="AE175" s="280"/>
      <c r="AF175" s="280"/>
    </row>
    <row r="176" spans="5:32" x14ac:dyDescent="0.25">
      <c r="P176" s="280"/>
      <c r="Q176" s="280"/>
      <c r="R176" s="280"/>
      <c r="S176" s="280"/>
      <c r="T176" s="280"/>
      <c r="U176" s="280"/>
      <c r="V176" s="280"/>
      <c r="W176" s="280"/>
      <c r="X176" s="280"/>
      <c r="Y176" s="280"/>
      <c r="Z176" s="280"/>
      <c r="AA176" s="280"/>
      <c r="AB176" s="280"/>
      <c r="AC176" s="280"/>
      <c r="AD176" s="280"/>
      <c r="AE176" s="280"/>
      <c r="AF176" s="280"/>
    </row>
    <row r="177" spans="16:32" x14ac:dyDescent="0.25">
      <c r="P177" s="280"/>
      <c r="Q177" s="280"/>
      <c r="R177" s="280"/>
      <c r="S177" s="280"/>
      <c r="T177" s="280"/>
      <c r="U177" s="280"/>
      <c r="V177" s="280"/>
      <c r="W177" s="280"/>
      <c r="X177" s="280"/>
      <c r="Y177" s="280"/>
      <c r="Z177" s="280"/>
      <c r="AA177" s="280"/>
      <c r="AB177" s="280"/>
      <c r="AC177" s="280"/>
      <c r="AD177" s="280"/>
      <c r="AE177" s="280"/>
      <c r="AF177" s="280"/>
    </row>
    <row r="178" spans="16:32" x14ac:dyDescent="0.25">
      <c r="P178" s="280"/>
      <c r="Q178" s="280"/>
      <c r="R178" s="280"/>
      <c r="S178" s="280"/>
      <c r="T178" s="280"/>
      <c r="U178" s="280"/>
      <c r="V178" s="280"/>
      <c r="W178" s="280"/>
      <c r="X178" s="280"/>
      <c r="Y178" s="280"/>
      <c r="Z178" s="280"/>
      <c r="AA178" s="280"/>
      <c r="AB178" s="280"/>
      <c r="AC178" s="280"/>
      <c r="AD178" s="280"/>
      <c r="AE178" s="280"/>
      <c r="AF178" s="280"/>
    </row>
    <row r="179" spans="16:32" x14ac:dyDescent="0.25">
      <c r="P179" s="280"/>
      <c r="Q179" s="280"/>
      <c r="R179" s="280"/>
      <c r="S179" s="280"/>
      <c r="T179" s="280"/>
      <c r="U179" s="280"/>
      <c r="V179" s="280"/>
      <c r="W179" s="280"/>
      <c r="X179" s="280"/>
      <c r="Y179" s="280"/>
      <c r="Z179" s="280"/>
      <c r="AA179" s="280"/>
      <c r="AB179" s="280"/>
      <c r="AC179" s="280"/>
      <c r="AD179" s="280"/>
      <c r="AE179" s="280"/>
      <c r="AF179" s="280"/>
    </row>
    <row r="180" spans="16:32" x14ac:dyDescent="0.25">
      <c r="P180" s="280"/>
      <c r="Q180" s="280"/>
      <c r="R180" s="280"/>
      <c r="S180" s="280"/>
      <c r="T180" s="280"/>
      <c r="U180" s="280"/>
      <c r="V180" s="280"/>
      <c r="W180" s="280"/>
      <c r="X180" s="280"/>
      <c r="Y180" s="280"/>
      <c r="Z180" s="280"/>
      <c r="AA180" s="280"/>
      <c r="AB180" s="280"/>
      <c r="AC180" s="280"/>
      <c r="AD180" s="280"/>
      <c r="AE180" s="280"/>
      <c r="AF180" s="280"/>
    </row>
    <row r="181" spans="16:32" x14ac:dyDescent="0.25">
      <c r="P181" s="280"/>
      <c r="Q181" s="280"/>
      <c r="R181" s="280"/>
      <c r="S181" s="280"/>
      <c r="T181" s="280"/>
      <c r="U181" s="280"/>
      <c r="V181" s="280"/>
      <c r="W181" s="280"/>
      <c r="X181" s="280"/>
      <c r="Y181" s="280"/>
      <c r="Z181" s="280"/>
      <c r="AA181" s="280"/>
      <c r="AB181" s="280"/>
      <c r="AC181" s="280"/>
      <c r="AD181" s="280"/>
      <c r="AE181" s="280"/>
      <c r="AF181" s="280"/>
    </row>
    <row r="182" spans="16:32" x14ac:dyDescent="0.25">
      <c r="P182" s="280"/>
      <c r="Q182" s="280"/>
      <c r="R182" s="280"/>
      <c r="S182" s="280"/>
      <c r="T182" s="280"/>
      <c r="U182" s="280"/>
      <c r="V182" s="280"/>
      <c r="W182" s="280"/>
      <c r="X182" s="280"/>
      <c r="Y182" s="280"/>
      <c r="Z182" s="280"/>
      <c r="AA182" s="280"/>
      <c r="AB182" s="280"/>
      <c r="AC182" s="280"/>
      <c r="AD182" s="280"/>
      <c r="AE182" s="280"/>
      <c r="AF182" s="280"/>
    </row>
    <row r="183" spans="16:32" x14ac:dyDescent="0.25">
      <c r="P183" s="280"/>
      <c r="Q183" s="280"/>
      <c r="R183" s="280"/>
      <c r="S183" s="280"/>
      <c r="T183" s="280"/>
      <c r="U183" s="280"/>
      <c r="V183" s="280"/>
      <c r="W183" s="280"/>
      <c r="X183" s="280"/>
      <c r="Y183" s="280"/>
      <c r="Z183" s="280"/>
      <c r="AA183" s="280"/>
      <c r="AB183" s="280"/>
      <c r="AC183" s="280"/>
      <c r="AD183" s="280"/>
      <c r="AE183" s="280"/>
      <c r="AF183" s="280"/>
    </row>
    <row r="184" spans="16:32" x14ac:dyDescent="0.25">
      <c r="P184" s="280"/>
      <c r="Q184" s="280"/>
      <c r="R184" s="280"/>
      <c r="S184" s="280"/>
      <c r="T184" s="280"/>
      <c r="U184" s="280"/>
      <c r="V184" s="280"/>
      <c r="W184" s="280"/>
      <c r="X184" s="280"/>
      <c r="Y184" s="280"/>
      <c r="Z184" s="280"/>
      <c r="AA184" s="280"/>
      <c r="AB184" s="280"/>
      <c r="AC184" s="280"/>
      <c r="AD184" s="280"/>
      <c r="AE184" s="280"/>
      <c r="AF184" s="280"/>
    </row>
    <row r="185" spans="16:32" x14ac:dyDescent="0.25">
      <c r="P185" s="280"/>
      <c r="Q185" s="280"/>
      <c r="R185" s="280"/>
      <c r="S185" s="280"/>
      <c r="T185" s="280"/>
      <c r="U185" s="280"/>
      <c r="V185" s="280"/>
      <c r="W185" s="280"/>
      <c r="X185" s="280"/>
      <c r="Y185" s="280"/>
      <c r="Z185" s="280"/>
      <c r="AA185" s="280"/>
      <c r="AB185" s="280"/>
      <c r="AC185" s="280"/>
      <c r="AD185" s="280"/>
      <c r="AE185" s="280"/>
      <c r="AF185" s="280"/>
    </row>
    <row r="186" spans="16:32" x14ac:dyDescent="0.25">
      <c r="P186" s="215"/>
      <c r="Q186" s="215"/>
      <c r="R186" s="215"/>
      <c r="S186" s="215"/>
      <c r="T186" s="21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872" priority="236" operator="equal">
      <formula>0</formula>
    </cfRule>
  </conditionalFormatting>
  <conditionalFormatting sqref="B37 B39 B41 B43">
    <cfRule type="cellIs" dxfId="1871" priority="238" operator="equal">
      <formula>0</formula>
    </cfRule>
  </conditionalFormatting>
  <conditionalFormatting sqref="B45 B47">
    <cfRule type="cellIs" dxfId="1870" priority="223" operator="equal">
      <formula>0</formula>
    </cfRule>
  </conditionalFormatting>
  <conditionalFormatting sqref="B54:B65 B99:B110 B114:B125 B128:B140 B144:B155">
    <cfRule type="cellIs" dxfId="1869" priority="491" operator="equal">
      <formula>"P1"</formula>
    </cfRule>
    <cfRule type="cellIs" dxfId="1868" priority="490" operator="equal">
      <formula>"P2"</formula>
    </cfRule>
    <cfRule type="cellIs" dxfId="1867" priority="489" operator="equal">
      <formula>"P3"</formula>
    </cfRule>
    <cfRule type="cellIs" dxfId="1866" priority="488" operator="equal">
      <formula>"P4"</formula>
    </cfRule>
  </conditionalFormatting>
  <conditionalFormatting sqref="B54:B65 B99:B110 B114:B125 B129:B140 B144:B155">
    <cfRule type="cellIs" dxfId="1865" priority="487" operator="equal">
      <formula>"P5"</formula>
    </cfRule>
  </conditionalFormatting>
  <conditionalFormatting sqref="B69:B80">
    <cfRule type="cellIs" dxfId="1864" priority="407" operator="equal">
      <formula>"P1"</formula>
    </cfRule>
    <cfRule type="cellIs" dxfId="1863" priority="406" operator="equal">
      <formula>"P2"</formula>
    </cfRule>
    <cfRule type="cellIs" dxfId="1862" priority="405" operator="equal">
      <formula>"P3"</formula>
    </cfRule>
    <cfRule type="cellIs" dxfId="1861" priority="404" operator="equal">
      <formula>"P4"</formula>
    </cfRule>
    <cfRule type="cellIs" dxfId="1860" priority="403" operator="equal">
      <formula>"P5"</formula>
    </cfRule>
  </conditionalFormatting>
  <conditionalFormatting sqref="B84:B95">
    <cfRule type="cellIs" dxfId="1859" priority="412" operator="equal">
      <formula>"P2"</formula>
    </cfRule>
    <cfRule type="cellIs" dxfId="1858" priority="411" operator="equal">
      <formula>"P3"</formula>
    </cfRule>
    <cfRule type="cellIs" dxfId="1857" priority="410" operator="equal">
      <formula>"P4"</formula>
    </cfRule>
    <cfRule type="cellIs" dxfId="1856" priority="409" operator="equal">
      <formula>"P5"</formula>
    </cfRule>
    <cfRule type="cellIs" dxfId="1855" priority="413" operator="equal">
      <formula>"P1"</formula>
    </cfRule>
  </conditionalFormatting>
  <conditionalFormatting sqref="B34:M48">
    <cfRule type="cellIs" dxfId="1854" priority="118" operator="equal">
      <formula>0</formula>
    </cfRule>
  </conditionalFormatting>
  <conditionalFormatting sqref="C34:C44">
    <cfRule type="cellIs" dxfId="1853" priority="230" operator="equal">
      <formula>"P5"</formula>
    </cfRule>
  </conditionalFormatting>
  <conditionalFormatting sqref="C35:C36">
    <cfRule type="cellIs" dxfId="1852" priority="224" operator="equal">
      <formula>"P5"</formula>
    </cfRule>
  </conditionalFormatting>
  <conditionalFormatting sqref="C35:C44">
    <cfRule type="cellIs" dxfId="1851" priority="237" operator="equal">
      <formula>0</formula>
    </cfRule>
    <cfRule type="cellIs" dxfId="1850" priority="235" operator="equal">
      <formula>"P1"</formula>
    </cfRule>
    <cfRule type="cellIs" dxfId="1849" priority="229" operator="equal">
      <formula>0</formula>
    </cfRule>
  </conditionalFormatting>
  <conditionalFormatting sqref="C35:C48">
    <cfRule type="cellIs" dxfId="1848" priority="213" operator="equal">
      <formula>"P3"</formula>
    </cfRule>
    <cfRule type="cellIs" dxfId="1847" priority="221" operator="equal">
      <formula>"P1"</formula>
    </cfRule>
    <cfRule type="cellIs" dxfId="1846" priority="214" operator="equal">
      <formula>"P2"</formula>
    </cfRule>
    <cfRule type="cellIs" dxfId="1845" priority="212" operator="equal">
      <formula>"P4"</formula>
    </cfRule>
  </conditionalFormatting>
  <conditionalFormatting sqref="C45:C48">
    <cfRule type="cellIs" dxfId="1844" priority="215" operator="equal">
      <formula>"P1"</formula>
    </cfRule>
    <cfRule type="cellIs" dxfId="1843" priority="222" operator="equal">
      <formula>0</formula>
    </cfRule>
    <cfRule type="cellIs" dxfId="1842" priority="217" operator="equal">
      <formula>"P5"</formula>
    </cfRule>
    <cfRule type="cellIs" dxfId="1841" priority="216" operator="equal">
      <formula>0</formula>
    </cfRule>
  </conditionalFormatting>
  <conditionalFormatting sqref="C69:C80">
    <cfRule type="cellIs" dxfId="1840" priority="422" operator="equal">
      <formula>0</formula>
    </cfRule>
  </conditionalFormatting>
  <conditionalFormatting sqref="C84:C95">
    <cfRule type="cellIs" dxfId="1838" priority="415" operator="equal">
      <formula>0</formula>
    </cfRule>
  </conditionalFormatting>
  <conditionalFormatting sqref="D54:D66">
    <cfRule type="expression" dxfId="1836" priority="402">
      <formula>$D$54=0</formula>
    </cfRule>
  </conditionalFormatting>
  <conditionalFormatting sqref="D55:D65">
    <cfRule type="cellIs" dxfId="1835" priority="401" operator="equal">
      <formula>0</formula>
    </cfRule>
  </conditionalFormatting>
  <conditionalFormatting sqref="D69:D81">
    <cfRule type="expression" dxfId="1834" priority="400">
      <formula>$D$54=0</formula>
    </cfRule>
  </conditionalFormatting>
  <conditionalFormatting sqref="D70:D80">
    <cfRule type="cellIs" dxfId="1833" priority="399" operator="equal">
      <formula>0</formula>
    </cfRule>
  </conditionalFormatting>
  <conditionalFormatting sqref="D84:D96">
    <cfRule type="expression" dxfId="1832" priority="398">
      <formula>$D$54=0</formula>
    </cfRule>
  </conditionalFormatting>
  <conditionalFormatting sqref="D85:D95">
    <cfRule type="cellIs" dxfId="1831" priority="397" operator="equal">
      <formula>0</formula>
    </cfRule>
  </conditionalFormatting>
  <conditionalFormatting sqref="D99:D111">
    <cfRule type="expression" dxfId="1830" priority="396">
      <formula>$D$54=0</formula>
    </cfRule>
  </conditionalFormatting>
  <conditionalFormatting sqref="D100:D110">
    <cfRule type="cellIs" dxfId="1829" priority="395" operator="equal">
      <formula>0</formula>
    </cfRule>
  </conditionalFormatting>
  <conditionalFormatting sqref="D114:D126">
    <cfRule type="expression" dxfId="1828" priority="394">
      <formula>$D$54=0</formula>
    </cfRule>
  </conditionalFormatting>
  <conditionalFormatting sqref="D115:D125">
    <cfRule type="cellIs" dxfId="1827" priority="393" operator="equal">
      <formula>0</formula>
    </cfRule>
  </conditionalFormatting>
  <conditionalFormatting sqref="D129:D141">
    <cfRule type="expression" dxfId="1826" priority="392">
      <formula>$D$54=0</formula>
    </cfRule>
  </conditionalFormatting>
  <conditionalFormatting sqref="D130:D140">
    <cfRule type="cellIs" dxfId="1825" priority="391" operator="equal">
      <formula>0</formula>
    </cfRule>
  </conditionalFormatting>
  <conditionalFormatting sqref="D144:D156">
    <cfRule type="expression" dxfId="1824" priority="390">
      <formula>$D$54=0</formula>
    </cfRule>
  </conditionalFormatting>
  <conditionalFormatting sqref="D145:D155">
    <cfRule type="cellIs" dxfId="1823" priority="389" operator="equal">
      <formula>0</formula>
    </cfRule>
  </conditionalFormatting>
  <conditionalFormatting sqref="D35:M48">
    <cfRule type="cellIs" dxfId="1822" priority="115" operator="equal">
      <formula>0</formula>
    </cfRule>
  </conditionalFormatting>
  <conditionalFormatting sqref="E31 H31">
    <cfRule type="cellIs" dxfId="1821" priority="264" operator="equal">
      <formula>"P5"</formula>
    </cfRule>
  </conditionalFormatting>
  <conditionalFormatting sqref="E35">
    <cfRule type="cellIs" dxfId="1820" priority="130" operator="equal">
      <formula>0</formula>
    </cfRule>
  </conditionalFormatting>
  <conditionalFormatting sqref="E37 E39 E41 E43 E45 E47">
    <cfRule type="cellIs" dxfId="1819" priority="117" operator="equal">
      <formula>0</formula>
    </cfRule>
  </conditionalFormatting>
  <conditionalFormatting sqref="E37">
    <cfRule type="cellIs" dxfId="1818" priority="129" operator="equal">
      <formula>0</formula>
    </cfRule>
  </conditionalFormatting>
  <conditionalFormatting sqref="E39">
    <cfRule type="cellIs" dxfId="1817" priority="128" operator="equal">
      <formula>0</formula>
    </cfRule>
  </conditionalFormatting>
  <conditionalFormatting sqref="E41">
    <cfRule type="cellIs" dxfId="1816" priority="127" operator="equal">
      <formula>0</formula>
    </cfRule>
  </conditionalFormatting>
  <conditionalFormatting sqref="E43">
    <cfRule type="cellIs" dxfId="1815" priority="126" operator="equal">
      <formula>0</formula>
    </cfRule>
  </conditionalFormatting>
  <conditionalFormatting sqref="E45 E47">
    <cfRule type="cellIs" dxfId="1814" priority="125" operator="equal">
      <formula>0</formula>
    </cfRule>
  </conditionalFormatting>
  <conditionalFormatting sqref="E54:E65">
    <cfRule type="expression" dxfId="1813" priority="18">
      <formula>$B54=""</formula>
    </cfRule>
  </conditionalFormatting>
  <conditionalFormatting sqref="E69:E80">
    <cfRule type="expression" dxfId="1812" priority="16">
      <formula>$B69=""</formula>
    </cfRule>
  </conditionalFormatting>
  <conditionalFormatting sqref="E84:E95">
    <cfRule type="expression" dxfId="1811" priority="343">
      <formula>$B84=""</formula>
    </cfRule>
  </conditionalFormatting>
  <conditionalFormatting sqref="E99:E110">
    <cfRule type="expression" dxfId="1810" priority="307">
      <formula>$B99=""</formula>
    </cfRule>
  </conditionalFormatting>
  <conditionalFormatting sqref="E114:E125">
    <cfRule type="expression" dxfId="1809" priority="305">
      <formula>$B114=""</formula>
    </cfRule>
  </conditionalFormatting>
  <conditionalFormatting sqref="E129:E140">
    <cfRule type="expression" dxfId="1808" priority="281">
      <formula>$B129=""</formula>
    </cfRule>
  </conditionalFormatting>
  <conditionalFormatting sqref="E144:E155">
    <cfRule type="expression" dxfId="1807" priority="429">
      <formula>$B144=""</formula>
    </cfRule>
  </conditionalFormatting>
  <conditionalFormatting sqref="E49:H49">
    <cfRule type="cellIs" dxfId="1806" priority="492" operator="equal">
      <formula>0</formula>
    </cfRule>
  </conditionalFormatting>
  <conditionalFormatting sqref="F54:F156">
    <cfRule type="cellIs" dxfId="1805" priority="433" operator="equal">
      <formula>0</formula>
    </cfRule>
  </conditionalFormatting>
  <conditionalFormatting sqref="G54:H65">
    <cfRule type="expression" dxfId="1804" priority="13">
      <formula>$B54=""</formula>
    </cfRule>
  </conditionalFormatting>
  <conditionalFormatting sqref="G69:H80">
    <cfRule type="expression" dxfId="1803" priority="9">
      <formula>$B69=""</formula>
    </cfRule>
  </conditionalFormatting>
  <conditionalFormatting sqref="G84:H95">
    <cfRule type="expression" dxfId="1802" priority="335">
      <formula>$B84=""</formula>
    </cfRule>
  </conditionalFormatting>
  <conditionalFormatting sqref="G99:H110">
    <cfRule type="expression" dxfId="1801" priority="309">
      <formula>$B99=""</formula>
    </cfRule>
  </conditionalFormatting>
  <conditionalFormatting sqref="G114:H125">
    <cfRule type="expression" dxfId="1800" priority="279">
      <formula>$B114=""</formula>
    </cfRule>
  </conditionalFormatting>
  <conditionalFormatting sqref="G129:H140">
    <cfRule type="expression" dxfId="1799" priority="286">
      <formula>$B129=""</formula>
    </cfRule>
  </conditionalFormatting>
  <conditionalFormatting sqref="G144:H155">
    <cfRule type="expression" dxfId="1798" priority="427">
      <formula>$B144=""</formula>
    </cfRule>
  </conditionalFormatting>
  <conditionalFormatting sqref="H20">
    <cfRule type="cellIs" dxfId="1797" priority="112" operator="notEqual">
      <formula>0</formula>
    </cfRule>
  </conditionalFormatting>
  <conditionalFormatting sqref="H22 H24 H26 H28">
    <cfRule type="cellIs" dxfId="1796" priority="113" operator="notEqual">
      <formula>0</formula>
    </cfRule>
  </conditionalFormatting>
  <conditionalFormatting sqref="H35">
    <cfRule type="cellIs" dxfId="1795" priority="124" operator="equal">
      <formula>0</formula>
    </cfRule>
  </conditionalFormatting>
  <conditionalFormatting sqref="H37 H39 H41 H43 H45 H47">
    <cfRule type="cellIs" dxfId="1794" priority="116" operator="equal">
      <formula>0</formula>
    </cfRule>
  </conditionalFormatting>
  <conditionalFormatting sqref="H37">
    <cfRule type="cellIs" dxfId="1793" priority="123" operator="equal">
      <formula>0</formula>
    </cfRule>
  </conditionalFormatting>
  <conditionalFormatting sqref="H39">
    <cfRule type="cellIs" dxfId="1792" priority="122" operator="equal">
      <formula>0</formula>
    </cfRule>
  </conditionalFormatting>
  <conditionalFormatting sqref="H41">
    <cfRule type="cellIs" dxfId="1791" priority="121" operator="equal">
      <formula>0</formula>
    </cfRule>
  </conditionalFormatting>
  <conditionalFormatting sqref="H43">
    <cfRule type="cellIs" dxfId="1790" priority="120" operator="equal">
      <formula>0</formula>
    </cfRule>
  </conditionalFormatting>
  <conditionalFormatting sqref="H45 H47">
    <cfRule type="cellIs" dxfId="1789" priority="119" operator="equal">
      <formula>0</formula>
    </cfRule>
  </conditionalFormatting>
  <conditionalFormatting sqref="H68">
    <cfRule type="cellIs" dxfId="1788" priority="477" operator="equal">
      <formula>0</formula>
    </cfRule>
  </conditionalFormatting>
  <conditionalFormatting sqref="H83">
    <cfRule type="cellIs" dxfId="1787" priority="476" operator="equal">
      <formula>0</formula>
    </cfRule>
  </conditionalFormatting>
  <conditionalFormatting sqref="H98">
    <cfRule type="cellIs" dxfId="1786" priority="475" operator="equal">
      <formula>0</formula>
    </cfRule>
  </conditionalFormatting>
  <conditionalFormatting sqref="H113">
    <cfRule type="cellIs" dxfId="1785" priority="474" operator="equal">
      <formula>0</formula>
    </cfRule>
  </conditionalFormatting>
  <conditionalFormatting sqref="H128">
    <cfRule type="cellIs" dxfId="1784" priority="473" operator="equal">
      <formula>0</formula>
    </cfRule>
  </conditionalFormatting>
  <conditionalFormatting sqref="H143">
    <cfRule type="cellIs" dxfId="1783" priority="472" operator="equal">
      <formula>0</formula>
    </cfRule>
  </conditionalFormatting>
  <conditionalFormatting sqref="I54:I66">
    <cfRule type="cellIs" dxfId="1782" priority="483" operator="equal">
      <formula>0</formula>
    </cfRule>
  </conditionalFormatting>
  <conditionalFormatting sqref="I69:I81">
    <cfRule type="cellIs" dxfId="1781" priority="466" operator="equal">
      <formula>0</formula>
    </cfRule>
  </conditionalFormatting>
  <conditionalFormatting sqref="I84:I96">
    <cfRule type="cellIs" dxfId="1780" priority="460" operator="equal">
      <formula>0</formula>
    </cfRule>
  </conditionalFormatting>
  <conditionalFormatting sqref="I99:I111">
    <cfRule type="cellIs" dxfId="1779" priority="454" operator="equal">
      <formula>0</formula>
    </cfRule>
  </conditionalFormatting>
  <conditionalFormatting sqref="I114:I126">
    <cfRule type="cellIs" dxfId="1778" priority="448" operator="equal">
      <formula>0</formula>
    </cfRule>
  </conditionalFormatting>
  <conditionalFormatting sqref="I129:I141">
    <cfRule type="cellIs" dxfId="1777" priority="442" operator="equal">
      <formula>0</formula>
    </cfRule>
  </conditionalFormatting>
  <conditionalFormatting sqref="I144:I156">
    <cfRule type="cellIs" dxfId="1776" priority="430" operator="equal">
      <formula>0</formula>
    </cfRule>
  </conditionalFormatting>
  <conditionalFormatting sqref="I49:J49">
    <cfRule type="cellIs" dxfId="1775" priority="493" operator="notEqual">
      <formula>0</formula>
    </cfRule>
  </conditionalFormatting>
  <conditionalFormatting sqref="I35:K48">
    <cfRule type="cellIs" dxfId="1774" priority="131" operator="equal">
      <formula>0</formula>
    </cfRule>
  </conditionalFormatting>
  <conditionalFormatting sqref="J37:J48">
    <cfRule type="cellIs" dxfId="1773" priority="158" operator="equal">
      <formula>0</formula>
    </cfRule>
  </conditionalFormatting>
  <conditionalFormatting sqref="J54:J65">
    <cfRule type="expression" dxfId="1772" priority="8">
      <formula>$B54=""</formula>
    </cfRule>
  </conditionalFormatting>
  <conditionalFormatting sqref="J69:J80">
    <cfRule type="expression" dxfId="1771" priority="7">
      <formula>$B69=""</formula>
    </cfRule>
  </conditionalFormatting>
  <conditionalFormatting sqref="J84:J95">
    <cfRule type="expression" dxfId="1770" priority="339">
      <formula>$B84=""</formula>
    </cfRule>
  </conditionalFormatting>
  <conditionalFormatting sqref="J99:J110">
    <cfRule type="expression" dxfId="1769" priority="311">
      <formula>$B99=""</formula>
    </cfRule>
  </conditionalFormatting>
  <conditionalFormatting sqref="J114:J125">
    <cfRule type="expression" dxfId="1768" priority="277">
      <formula>$B114=""</formula>
    </cfRule>
  </conditionalFormatting>
  <conditionalFormatting sqref="J129:J140">
    <cfRule type="expression" dxfId="1767" priority="276">
      <formula>$B129=""</formula>
    </cfRule>
  </conditionalFormatting>
  <conditionalFormatting sqref="J144:J155">
    <cfRule type="expression" dxfId="1766" priority="426">
      <formula>$B144=""</formula>
    </cfRule>
  </conditionalFormatting>
  <conditionalFormatting sqref="K22:K28">
    <cfRule type="cellIs" dxfId="1765" priority="263" operator="greaterThan">
      <formula>0</formula>
    </cfRule>
    <cfRule type="cellIs" dxfId="1764" priority="262" operator="lessThan">
      <formula>0</formula>
    </cfRule>
  </conditionalFormatting>
  <conditionalFormatting sqref="K22:K29">
    <cfRule type="cellIs" dxfId="1763" priority="261" operator="lessThan">
      <formula>0</formula>
    </cfRule>
  </conditionalFormatting>
  <conditionalFormatting sqref="K30:K31">
    <cfRule type="cellIs" dxfId="1762" priority="272" operator="notEqual">
      <formula>0</formula>
    </cfRule>
  </conditionalFormatting>
  <conditionalFormatting sqref="K36:K48">
    <cfRule type="cellIs" dxfId="1761" priority="22" operator="equal">
      <formula>0</formula>
    </cfRule>
  </conditionalFormatting>
  <conditionalFormatting sqref="L35:L48">
    <cfRule type="cellIs" dxfId="1760" priority="188" operator="lessThan">
      <formula>0</formula>
    </cfRule>
    <cfRule type="expression" dxfId="1759" priority="191">
      <formula>0</formula>
    </cfRule>
    <cfRule type="cellIs" dxfId="1758" priority="189" operator="greaterThan">
      <formula>0</formula>
    </cfRule>
  </conditionalFormatting>
  <conditionalFormatting sqref="M35:M48">
    <cfRule type="expression" dxfId="1757" priority="210">
      <formula>$L35&lt;0</formula>
    </cfRule>
  </conditionalFormatting>
  <conditionalFormatting sqref="M35:N48">
    <cfRule type="cellIs" dxfId="1756" priority="155" operator="equal">
      <formula>0</formula>
    </cfRule>
  </conditionalFormatting>
  <conditionalFormatting sqref="O54:O66">
    <cfRule type="expression" dxfId="1755" priority="369">
      <formula>$D$54=0</formula>
    </cfRule>
  </conditionalFormatting>
  <conditionalFormatting sqref="O55:O65">
    <cfRule type="cellIs" dxfId="1754" priority="387" operator="equal">
      <formula>0</formula>
    </cfRule>
  </conditionalFormatting>
  <conditionalFormatting sqref="O69:O81">
    <cfRule type="expression" dxfId="1753" priority="368">
      <formula>$D$54=0</formula>
    </cfRule>
  </conditionalFormatting>
  <conditionalFormatting sqref="O70:O80">
    <cfRule type="cellIs" dxfId="1752" priority="367" operator="equal">
      <formula>0</formula>
    </cfRule>
  </conditionalFormatting>
  <conditionalFormatting sqref="O84:O96">
    <cfRule type="expression" dxfId="1751" priority="366">
      <formula>$D$54=0</formula>
    </cfRule>
  </conditionalFormatting>
  <conditionalFormatting sqref="O85:O95">
    <cfRule type="cellIs" dxfId="1750" priority="365" operator="equal">
      <formula>0</formula>
    </cfRule>
  </conditionalFormatting>
  <conditionalFormatting sqref="O99:O111">
    <cfRule type="expression" dxfId="1749" priority="364">
      <formula>$D$54=0</formula>
    </cfRule>
  </conditionalFormatting>
  <conditionalFormatting sqref="O100:O110">
    <cfRule type="cellIs" dxfId="1748" priority="363" operator="equal">
      <formula>0</formula>
    </cfRule>
  </conditionalFormatting>
  <conditionalFormatting sqref="O114:O126">
    <cfRule type="expression" dxfId="1747" priority="362">
      <formula>$D$54=0</formula>
    </cfRule>
  </conditionalFormatting>
  <conditionalFormatting sqref="O115:O125">
    <cfRule type="cellIs" dxfId="1746" priority="361" operator="equal">
      <formula>0</formula>
    </cfRule>
  </conditionalFormatting>
  <conditionalFormatting sqref="O129:O141">
    <cfRule type="expression" dxfId="1745" priority="360">
      <formula>$D$54=0</formula>
    </cfRule>
  </conditionalFormatting>
  <conditionalFormatting sqref="O130:O140">
    <cfRule type="cellIs" dxfId="1744" priority="359" operator="equal">
      <formula>0</formula>
    </cfRule>
  </conditionalFormatting>
  <conditionalFormatting sqref="O144:O156">
    <cfRule type="expression" dxfId="1743" priority="358">
      <formula>$D$54=0</formula>
    </cfRule>
  </conditionalFormatting>
  <conditionalFormatting sqref="O145:O155">
    <cfRule type="cellIs" dxfId="1742" priority="357" operator="equal">
      <formula>0</formula>
    </cfRule>
  </conditionalFormatting>
  <conditionalFormatting sqref="P5">
    <cfRule type="cellIs" dxfId="1741" priority="21" operator="equal">
      <formula>0</formula>
    </cfRule>
  </conditionalFormatting>
  <conditionalFormatting sqref="P10:T13">
    <cfRule type="cellIs" dxfId="1733" priority="425" operator="equal">
      <formula>0</formula>
    </cfRule>
  </conditionalFormatting>
  <conditionalFormatting sqref="P5:AD13">
    <cfRule type="cellIs" dxfId="1732" priority="20" operator="equal">
      <formula>0</formula>
    </cfRule>
  </conditionalFormatting>
  <conditionalFormatting sqref="P20:AE28">
    <cfRule type="cellIs" dxfId="1731" priority="114" operator="equal">
      <formula>0</formula>
    </cfRule>
  </conditionalFormatting>
  <conditionalFormatting sqref="P66:AE67 P68:U68 P81:AE82 P83:U83 P96:AE97 P98:U98 P111:AE112 P113:U113 P126:AE127 P128:U128 P141:AE142 P143:U143 P156:AE157">
    <cfRule type="cellIs" dxfId="1730" priority="372" operator="equal">
      <formula>0</formula>
    </cfRule>
  </conditionalFormatting>
  <conditionalFormatting sqref="Q35:Q48">
    <cfRule type="cellIs" dxfId="1729" priority="243" operator="equal">
      <formula>0</formula>
    </cfRule>
  </conditionalFormatting>
  <conditionalFormatting sqref="W35:Y48">
    <cfRule type="cellIs" dxfId="1714" priority="245" operator="equal">
      <formula>0</formula>
    </cfRule>
  </conditionalFormatting>
  <conditionalFormatting sqref="W68:AE68 AE69:AE80 W83:AE83 AE84:AE95 W98:AE98 AE99:AE110 W113:AE113 AE114:AE125 W128:AE128 AE129:AE140 W143:AE143 AE144:AE155">
    <cfRule type="cellIs" dxfId="1713" priority="370" operator="equal">
      <formula>0</formula>
    </cfRule>
  </conditionalFormatting>
  <conditionalFormatting sqref="Y35:Y48">
    <cfRule type="cellIs" dxfId="1710" priority="247" operator="lessThan">
      <formula>0</formula>
    </cfRule>
    <cfRule type="cellIs" dxfId="1709" priority="246" operator="greaterThan">
      <formula>0</formula>
    </cfRule>
  </conditionalFormatting>
  <conditionalFormatting sqref="AE5:AE13 AE54:AE65">
    <cfRule type="cellIs" dxfId="1696" priority="501" operator="equal">
      <formula>0</formula>
    </cfRule>
  </conditionalFormatting>
  <conditionalFormatting sqref="AE15 C54:C65 C99:C110 C114:C125 C129:C140 C144:C155 G157:G192">
    <cfRule type="cellIs" dxfId="1695" priority="502" operator="equal">
      <formula>0</formula>
    </cfRule>
  </conditionalFormatting>
  <conditionalFormatting sqref="AF20:AF28">
    <cfRule type="cellIs" dxfId="1694" priority="3" operator="equal">
      <formula>0</formula>
    </cfRule>
  </conditionalFormatting>
  <conditionalFormatting sqref="AF21 AF23 AF25 AF27">
    <cfRule type="cellIs" dxfId="1693" priority="6" operator="equal">
      <formula>0</formula>
    </cfRule>
  </conditionalFormatting>
  <conditionalFormatting sqref="AG5:AG13">
    <cfRule type="cellIs" dxfId="1692" priority="274" operator="equal">
      <formula>0</formula>
    </cfRule>
    <cfRule type="cellIs" dxfId="1691" priority="273" operator="equal">
      <formula>0</formula>
    </cfRule>
  </conditionalFormatting>
  <conditionalFormatting sqref="AG20:AG27">
    <cfRule type="cellIs" dxfId="1690" priority="2" operator="equal">
      <formula>"""adjustment needed"""</formula>
    </cfRule>
    <cfRule type="cellIs" dxfId="1689" priority="1" operator="equal">
      <formula>"adjustment needed"</formula>
    </cfRule>
  </conditionalFormatting>
  <dataValidations count="1">
    <dataValidation type="list" allowBlank="1" showInputMessage="1" showErrorMessage="1" sqref="D13:D14" xr:uid="{003C0051-00D9-48D4-AB89-009C009700D8}">
      <formula1>INDIRECT(D11)</formula1>
    </dataValidation>
  </dataValidations>
  <pageMargins left="0.7" right="0.7" top="0.78740157500000008" bottom="0.78740157500000008" header="0.3" footer="0.3"/>
  <pageSetup paperSize="9" scale="30"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20" operator="greaterThan" id="{00490035-0076-4CC3-B967-007400C50026}">
            <xm:f>'Basic project data'!$C$7</xm:f>
            <x14:dxf>
              <font>
                <color rgb="FFF2F2F2"/>
              </font>
            </x14:dxf>
          </x14:cfRule>
          <xm:sqref>C69:C80</xm:sqref>
        </x14:conditionalFormatting>
        <x14:conditionalFormatting xmlns:xm="http://schemas.microsoft.com/office/excel/2006/main">
          <x14:cfRule type="cellIs" priority="414" operator="greaterThan" id="{00C700CE-0009-4542-BC8D-008C00CA001D}">
            <xm:f>'Basic project data'!$C$7</xm:f>
            <x14:dxf>
              <font>
                <color rgb="FFF2F2F2"/>
              </font>
            </x14:dxf>
          </x14:cfRule>
          <xm:sqref>C84:C95</xm:sqref>
        </x14:conditionalFormatting>
        <x14:conditionalFormatting xmlns:xm="http://schemas.microsoft.com/office/excel/2006/main">
          <x14:cfRule type="expression" priority="319" id="{004400B8-00E0-4B84-99E2-00E200B600E9}">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320" id="{00AE004B-004A-4488-BC1A-00DF00A300A1}">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322" id="{0053001C-00AD-4036-A62A-007800C0000F}">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289" id="{009C0080-0038-4AB2-953E-006A00A90077}">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284" id="{00E400B7-006D-4B43-BB53-00B5006300EE}">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283" id="{00F00046-00E8-44E0-BFC0-009D00960010}">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503" id="{00E40032-00DF-436C-98D9-00C300BF00A8}">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504" id="{00C400D7-001E-49D5-A827-009D009D0088}">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373" id="{000A00A8-00ED-41F9-8733-0036008C0081}">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505" id="{00D60054-00E9-422E-9229-00A200450083}">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374" id="{007F00F8-00E8-4CF6-9608-00B5001700A8}">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506" id="{0035001E-0091-4AB4-A9F0-00BA00960085}">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375" id="{00C60020-00A1-4442-9605-00F90055001D}">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507" id="{005400EB-007E-4DAC-BBA5-002A00C300E7}">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376" id="{000E000A-0061-4889-BD10-006800A10095}">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508" id="{007200E0-0087-4555-BC45-006800C400F7}">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377" id="{006100E4-00A9-407A-988D-008900D900DC}">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509" id="{0021006C-0062-4D8C-B73E-0076000E006C}">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378" id="{002D009A-00B7-4836-8E9A-00AD00D50003}">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510" id="{00650044-00B8-4E89-B6B0-00D80002007C}">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379" id="{00E3006D-0068-4076-B301-008400CD0091}">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511" id="{00480025-0068-4145-A155-00FB00E30077}">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380" id="{000500A0-006E-4B89-8C71-00D400D2003D}">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512" id="{00C10060-001B-4C30-B6F8-00D700780071}">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381" id="{00C30041-0039-4B4C-9F7C-00CC00E400E8}">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513" id="{00E200AB-00EC-40A5-BE23-00C7003D001D}">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382" id="{005F004D-00F5-4DEE-9BF2-0055007F00BE}">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514" id="{0027005E-00B9-4A3F-A964-00590024006D}">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383" id="{008100AD-00C7-4E64-BB75-0085002A009D}">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515" id="{001E008B-008E-4D60-B5B5-00E300740004}">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384" id="{0042005B-00B3-48D5-822D-006600E0000E}">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516" id="{000B003D-003D-446E-B2AC-00DF00B400D7}">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385" id="{008D004C-00A3-4189-AFEA-00F500C20067}">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517" id="{00CC0096-00C1-4FBE-BD27-003600300017}">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386" id="{008600B8-0023-46AF-8E70-00C800FC00A1}">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'Drop-down Liste'!$B$2:$B$3</xm:f>
          </x14:formula1>
          <xm:sqref>D11:D12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86"/>
  <sheetViews>
    <sheetView showGridLines="0" zoomScale="70" zoomScaleNormal="70" workbookViewId="0">
      <selection activeCell="AG33" sqref="AG33"/>
    </sheetView>
  </sheetViews>
  <sheetFormatPr baseColWidth="10" defaultColWidth="11.5546875" defaultRowHeight="15" outlineLevelRow="1" outlineLevelCol="1" x14ac:dyDescent="0.25"/>
  <cols>
    <col min="1" max="1" width="11.109375" style="2" customWidth="1"/>
    <col min="2" max="2" width="7.33203125" style="2" customWidth="1"/>
    <col min="3" max="3" width="15.6640625" style="2" customWidth="1"/>
    <col min="4" max="4" width="14.6640625" style="2" customWidth="1"/>
    <col min="5" max="5" width="13.6640625" style="2" customWidth="1"/>
    <col min="6" max="6" width="12.88671875" style="2" customWidth="1"/>
    <col min="7" max="7" width="15.5546875" style="2" customWidth="1"/>
    <col min="8" max="8" width="16.6640625" style="2" customWidth="1"/>
    <col min="9" max="9" width="21.6640625" style="2" customWidth="1"/>
    <col min="10" max="10" width="16.6640625" style="2" customWidth="1"/>
    <col min="11" max="11" width="17.77734375" style="2" customWidth="1"/>
    <col min="12" max="13" width="15.33203125" style="2" customWidth="1"/>
    <col min="14" max="14" width="12" style="2" customWidth="1"/>
    <col min="15" max="15" width="12.33203125" style="2" customWidth="1"/>
    <col min="16" max="16" width="10" style="2" customWidth="1"/>
    <col min="17" max="17" width="10.5546875" style="2" customWidth="1"/>
    <col min="18" max="18" width="10.33203125" style="2" customWidth="1"/>
    <col min="19" max="19" width="11.21875" style="2" customWidth="1"/>
    <col min="20" max="20" width="10.33203125" style="2" customWidth="1"/>
    <col min="21" max="30" width="10.33203125" style="2" hidden="1" customWidth="1" outlineLevel="1"/>
    <col min="31" max="31" width="10.21875" style="2" bestFit="1" customWidth="1" collapsed="1"/>
    <col min="32" max="32" width="19.88671875" style="2" customWidth="1"/>
    <col min="33" max="33" width="14.77734375" style="2" customWidth="1"/>
    <col min="34" max="36" width="11.5546875" style="2"/>
    <col min="37" max="37" width="14.44140625" style="2" customWidth="1"/>
    <col min="38" max="38" width="11.5546875" style="2"/>
    <col min="39" max="39" width="0" style="2" hidden="1" customWidth="1"/>
    <col min="40" max="16384" width="11.5546875" style="2"/>
  </cols>
  <sheetData>
    <row r="1" spans="2:40" x14ac:dyDescent="0.25">
      <c r="C1" s="148" t="s">
        <v>252</v>
      </c>
      <c r="D1" s="319" t="s">
        <v>531</v>
      </c>
      <c r="E1" s="150"/>
      <c r="F1" s="151"/>
      <c r="G1" s="152" t="s">
        <v>253</v>
      </c>
      <c r="H1" s="321" t="s">
        <v>245</v>
      </c>
    </row>
    <row r="2" spans="2:40" x14ac:dyDescent="0.25">
      <c r="C2" s="154" t="s">
        <v>254</v>
      </c>
      <c r="D2" s="543"/>
      <c r="E2" s="544"/>
      <c r="G2" s="152" t="s">
        <v>255</v>
      </c>
      <c r="H2" s="155">
        <v>7.74</v>
      </c>
    </row>
    <row r="3" spans="2:40" ht="60.75" customHeight="1" x14ac:dyDescent="0.5">
      <c r="B3" s="156" t="str">
        <f>INDEX(languages!B7:C7,1,MATCH('Liesmich Readme'!$A$5,languages!$B$2:$C$2,0))</f>
        <v>1. Basic data</v>
      </c>
      <c r="D3" s="157"/>
      <c r="E3" s="157"/>
      <c r="F3" s="157"/>
      <c r="G3" s="157"/>
      <c r="H3" s="157"/>
      <c r="J3" s="156" t="s">
        <v>256</v>
      </c>
      <c r="O3" s="545" t="str">
        <f>INDEX(languages!B13:C13,1,MATCH('Liesmich Readme'!$A$5,languages!$B$2:$C$2,0))</f>
        <v>6. Reported data</v>
      </c>
      <c r="P3" s="545"/>
      <c r="Q3" s="545"/>
      <c r="R3" s="545"/>
      <c r="S3" s="545"/>
      <c r="T3" s="545"/>
      <c r="U3" s="545"/>
      <c r="V3" s="545"/>
      <c r="W3" s="545"/>
      <c r="X3" s="545"/>
      <c r="Y3" s="545"/>
      <c r="Z3" s="545"/>
      <c r="AA3" s="545"/>
      <c r="AB3" s="545"/>
      <c r="AC3" s="545"/>
      <c r="AD3" s="545"/>
      <c r="AE3" s="545"/>
      <c r="AF3" s="545"/>
      <c r="AG3" s="545"/>
      <c r="AH3" s="158"/>
      <c r="AI3" s="158"/>
      <c r="AJ3" s="158"/>
      <c r="AK3" s="158"/>
      <c r="AL3" s="158"/>
      <c r="AM3" s="158"/>
      <c r="AN3" s="158"/>
    </row>
    <row r="4" spans="2:40" ht="45.75" customHeight="1" x14ac:dyDescent="0.25">
      <c r="C4" s="476" t="s">
        <v>257</v>
      </c>
      <c r="D4" s="159" t="s">
        <v>36</v>
      </c>
      <c r="E4" s="159" t="s">
        <v>37</v>
      </c>
      <c r="F4" s="159" t="s">
        <v>258</v>
      </c>
      <c r="G4" s="159" t="s">
        <v>259</v>
      </c>
      <c r="H4" s="159" t="s">
        <v>260</v>
      </c>
      <c r="J4" s="160" t="s">
        <v>261</v>
      </c>
      <c r="K4" s="161">
        <f>E20+E22+E24+E26+E28</f>
        <v>224780.43000000005</v>
      </c>
      <c r="P4" s="162" t="s">
        <v>262</v>
      </c>
      <c r="Q4" s="162" t="s">
        <v>263</v>
      </c>
      <c r="R4" s="162" t="s">
        <v>264</v>
      </c>
      <c r="S4" s="162" t="s">
        <v>265</v>
      </c>
      <c r="T4" s="162" t="s">
        <v>266</v>
      </c>
      <c r="U4" s="162" t="s">
        <v>267</v>
      </c>
      <c r="V4" s="162" t="s">
        <v>268</v>
      </c>
      <c r="W4" s="162" t="s">
        <v>269</v>
      </c>
      <c r="X4" s="162" t="s">
        <v>270</v>
      </c>
      <c r="Y4" s="162" t="s">
        <v>271</v>
      </c>
      <c r="Z4" s="162" t="s">
        <v>272</v>
      </c>
      <c r="AA4" s="162" t="s">
        <v>273</v>
      </c>
      <c r="AB4" s="162" t="s">
        <v>274</v>
      </c>
      <c r="AC4" s="162" t="s">
        <v>275</v>
      </c>
      <c r="AD4" s="162" t="s">
        <v>276</v>
      </c>
      <c r="AE4" s="163" t="s">
        <v>277</v>
      </c>
      <c r="AF4" s="164" t="s">
        <v>278</v>
      </c>
      <c r="AG4" s="165" t="s">
        <v>279</v>
      </c>
    </row>
    <row r="5" spans="2:40" ht="22.5" customHeight="1" x14ac:dyDescent="0.25">
      <c r="C5" s="477"/>
      <c r="D5" s="166">
        <v>44682</v>
      </c>
      <c r="E5" s="166">
        <v>44773</v>
      </c>
      <c r="F5" s="167">
        <v>1</v>
      </c>
      <c r="G5" s="168">
        <v>38.700000000000003</v>
      </c>
      <c r="H5" s="168"/>
      <c r="J5" s="479" t="s">
        <v>280</v>
      </c>
      <c r="K5" s="480">
        <f>F20+F22+F24+F26+F28</f>
        <v>185238.04000000004</v>
      </c>
      <c r="O5" s="96" t="s">
        <v>28</v>
      </c>
      <c r="P5" s="169">
        <v>58.294992175273862</v>
      </c>
      <c r="Q5" s="170"/>
      <c r="R5" s="170"/>
      <c r="S5" s="170">
        <v>14.205007824726133</v>
      </c>
      <c r="T5" s="170"/>
      <c r="U5" s="170"/>
      <c r="V5" s="170"/>
      <c r="W5" s="170"/>
      <c r="X5" s="170"/>
      <c r="Y5" s="170"/>
      <c r="Z5" s="170"/>
      <c r="AA5" s="170"/>
      <c r="AB5" s="170"/>
      <c r="AC5" s="170"/>
      <c r="AD5" s="170"/>
      <c r="AE5" s="171">
        <f t="shared" ref="AE5:AE13" si="0">SUM(P5:AD5)</f>
        <v>72.5</v>
      </c>
      <c r="AF5" s="172">
        <v>24732.2</v>
      </c>
      <c r="AG5" s="173"/>
      <c r="AM5" s="2" t="s">
        <v>281</v>
      </c>
    </row>
    <row r="6" spans="2:40" ht="22.5" customHeight="1" outlineLevel="1" x14ac:dyDescent="0.25">
      <c r="C6" s="477"/>
      <c r="D6" s="166">
        <v>44958</v>
      </c>
      <c r="E6" s="166">
        <v>45747</v>
      </c>
      <c r="F6" s="167">
        <v>1</v>
      </c>
      <c r="G6" s="168">
        <v>38.700000000000003</v>
      </c>
      <c r="H6" s="168"/>
      <c r="J6" s="479"/>
      <c r="K6" s="480"/>
      <c r="O6" s="100" t="s">
        <v>95</v>
      </c>
      <c r="P6" s="170"/>
      <c r="Q6" s="170"/>
      <c r="R6" s="170"/>
      <c r="S6" s="170"/>
      <c r="T6" s="170"/>
      <c r="U6" s="170"/>
      <c r="V6" s="170"/>
      <c r="W6" s="170"/>
      <c r="X6" s="170"/>
      <c r="Y6" s="170"/>
      <c r="Z6" s="170"/>
      <c r="AA6" s="170"/>
      <c r="AB6" s="170"/>
      <c r="AC6" s="170"/>
      <c r="AD6" s="170"/>
      <c r="AE6" s="171">
        <f t="shared" si="0"/>
        <v>0</v>
      </c>
      <c r="AF6" s="172"/>
      <c r="AG6" s="173"/>
      <c r="AM6" s="2" t="s">
        <v>282</v>
      </c>
    </row>
    <row r="7" spans="2:40" ht="22.5" customHeight="1" outlineLevel="1" x14ac:dyDescent="0.25">
      <c r="C7" s="477"/>
      <c r="D7" s="166"/>
      <c r="E7" s="166"/>
      <c r="F7" s="167"/>
      <c r="G7" s="168"/>
      <c r="H7" s="168"/>
      <c r="J7" s="479" t="s">
        <v>283</v>
      </c>
      <c r="K7" s="481">
        <f>G20+G22+G24+G26+G28</f>
        <v>167628.77416666667</v>
      </c>
      <c r="O7" s="101" t="s">
        <v>29</v>
      </c>
      <c r="P7" s="170">
        <v>130.80574531441584</v>
      </c>
      <c r="Q7" s="170">
        <v>116.27693116132423</v>
      </c>
      <c r="R7" s="170"/>
      <c r="S7" s="170">
        <v>78.446312839376418</v>
      </c>
      <c r="T7" s="170">
        <v>71.971010684883495</v>
      </c>
      <c r="U7" s="170"/>
      <c r="V7" s="170"/>
      <c r="W7" s="170"/>
      <c r="X7" s="170"/>
      <c r="Y7" s="170"/>
      <c r="Z7" s="170"/>
      <c r="AA7" s="170"/>
      <c r="AB7" s="170"/>
      <c r="AC7" s="170"/>
      <c r="AD7" s="170"/>
      <c r="AE7" s="171">
        <f t="shared" si="0"/>
        <v>397.5</v>
      </c>
      <c r="AF7" s="172">
        <v>142896.57999999999</v>
      </c>
      <c r="AG7" s="173"/>
    </row>
    <row r="8" spans="2:40" ht="22.5" customHeight="1" outlineLevel="1" x14ac:dyDescent="0.25">
      <c r="C8" s="477"/>
      <c r="D8" s="168"/>
      <c r="E8" s="168"/>
      <c r="F8" s="167"/>
      <c r="G8" s="168"/>
      <c r="H8" s="168"/>
      <c r="J8" s="479"/>
      <c r="K8" s="481"/>
      <c r="O8" s="102" t="s">
        <v>131</v>
      </c>
      <c r="P8" s="170"/>
      <c r="Q8" s="170"/>
      <c r="R8" s="170"/>
      <c r="S8" s="170"/>
      <c r="T8" s="170"/>
      <c r="U8" s="170"/>
      <c r="V8" s="170"/>
      <c r="W8" s="170"/>
      <c r="X8" s="170"/>
      <c r="Y8" s="170"/>
      <c r="Z8" s="170"/>
      <c r="AA8" s="170"/>
      <c r="AB8" s="170"/>
      <c r="AC8" s="170"/>
      <c r="AD8" s="170"/>
      <c r="AE8" s="171">
        <f t="shared" si="0"/>
        <v>0</v>
      </c>
      <c r="AF8" s="172"/>
      <c r="AG8" s="173"/>
    </row>
    <row r="9" spans="2:40" ht="22.5" customHeight="1" outlineLevel="1" x14ac:dyDescent="0.25">
      <c r="C9" s="477"/>
      <c r="D9" s="168"/>
      <c r="E9" s="168"/>
      <c r="F9" s="167"/>
      <c r="G9" s="168"/>
      <c r="H9" s="168"/>
      <c r="J9" s="479" t="str">
        <f>IF($D$11="no","Difference total contract vs. Calculated costs","Difference EU project vs. Calculated costs")</f>
        <v>Difference EU project vs. Calculated costs</v>
      </c>
      <c r="K9" s="480">
        <f>IF($D$11="no", K4-K7,K5-K7)</f>
        <v>17609.265833333367</v>
      </c>
      <c r="O9" s="103" t="s">
        <v>30</v>
      </c>
      <c r="P9" s="170"/>
      <c r="Q9" s="170"/>
      <c r="R9" s="170"/>
      <c r="S9" s="170"/>
      <c r="T9" s="170"/>
      <c r="U9" s="170"/>
      <c r="V9" s="170"/>
      <c r="W9" s="170"/>
      <c r="X9" s="170"/>
      <c r="Y9" s="170"/>
      <c r="Z9" s="170"/>
      <c r="AA9" s="170"/>
      <c r="AB9" s="170"/>
      <c r="AC9" s="170"/>
      <c r="AD9" s="170"/>
      <c r="AE9" s="171">
        <f t="shared" si="0"/>
        <v>0</v>
      </c>
      <c r="AF9" s="172"/>
      <c r="AG9" s="173"/>
    </row>
    <row r="10" spans="2:40" ht="22.5" customHeight="1" outlineLevel="1" x14ac:dyDescent="0.25">
      <c r="C10" s="478"/>
      <c r="D10" s="168"/>
      <c r="E10" s="168"/>
      <c r="F10" s="167"/>
      <c r="G10" s="168"/>
      <c r="H10" s="168"/>
      <c r="J10" s="479"/>
      <c r="K10" s="480"/>
      <c r="O10" s="104" t="s">
        <v>167</v>
      </c>
      <c r="P10" s="170"/>
      <c r="Q10" s="170"/>
      <c r="R10" s="170"/>
      <c r="S10" s="170"/>
      <c r="T10" s="170"/>
      <c r="U10" s="170"/>
      <c r="V10" s="170"/>
      <c r="W10" s="170"/>
      <c r="X10" s="170"/>
      <c r="Y10" s="170"/>
      <c r="Z10" s="170"/>
      <c r="AA10" s="170"/>
      <c r="AB10" s="170"/>
      <c r="AC10" s="170"/>
      <c r="AD10" s="170"/>
      <c r="AE10" s="171">
        <f t="shared" si="0"/>
        <v>0</v>
      </c>
      <c r="AF10" s="172"/>
      <c r="AG10" s="173"/>
    </row>
    <row r="11" spans="2:40" ht="22.5" customHeight="1" outlineLevel="1" x14ac:dyDescent="0.25">
      <c r="C11" s="482" t="s">
        <v>284</v>
      </c>
      <c r="D11" s="484" t="s">
        <v>250</v>
      </c>
      <c r="E11" s="486"/>
      <c r="F11" s="486"/>
      <c r="G11" s="486"/>
      <c r="H11" s="486"/>
      <c r="O11" s="105" t="s">
        <v>31</v>
      </c>
      <c r="P11" s="170"/>
      <c r="Q11" s="170"/>
      <c r="R11" s="170"/>
      <c r="S11" s="170"/>
      <c r="T11" s="170"/>
      <c r="U11" s="170"/>
      <c r="V11" s="170"/>
      <c r="W11" s="170"/>
      <c r="X11" s="170"/>
      <c r="Y11" s="170"/>
      <c r="Z11" s="170"/>
      <c r="AA11" s="170"/>
      <c r="AB11" s="170"/>
      <c r="AC11" s="170"/>
      <c r="AD11" s="170"/>
      <c r="AE11" s="171">
        <f t="shared" si="0"/>
        <v>0</v>
      </c>
      <c r="AF11" s="172"/>
      <c r="AG11" s="173"/>
    </row>
    <row r="12" spans="2:40" ht="22.5" customHeight="1" outlineLevel="1" x14ac:dyDescent="0.25">
      <c r="C12" s="483"/>
      <c r="D12" s="485"/>
      <c r="E12" s="487"/>
      <c r="F12" s="487"/>
      <c r="G12" s="487"/>
      <c r="H12" s="487"/>
      <c r="O12" s="105" t="s">
        <v>203</v>
      </c>
      <c r="P12" s="170"/>
      <c r="Q12" s="170"/>
      <c r="R12" s="170"/>
      <c r="S12" s="170"/>
      <c r="T12" s="170"/>
      <c r="U12" s="170"/>
      <c r="V12" s="170"/>
      <c r="W12" s="170"/>
      <c r="X12" s="170"/>
      <c r="Y12" s="170"/>
      <c r="Z12" s="170"/>
      <c r="AA12" s="170"/>
      <c r="AB12" s="170"/>
      <c r="AC12" s="170"/>
      <c r="AD12" s="170"/>
      <c r="AE12" s="171">
        <f t="shared" si="0"/>
        <v>0</v>
      </c>
      <c r="AF12" s="172"/>
      <c r="AG12" s="173"/>
    </row>
    <row r="13" spans="2:40" ht="22.5" customHeight="1" outlineLevel="1" x14ac:dyDescent="0.25">
      <c r="C13" s="487"/>
      <c r="D13" s="488"/>
      <c r="E13" s="487"/>
      <c r="F13" s="487"/>
      <c r="G13" s="487"/>
      <c r="H13" s="487"/>
      <c r="O13" s="106" t="s">
        <v>32</v>
      </c>
      <c r="P13" s="170"/>
      <c r="Q13" s="170"/>
      <c r="R13" s="170"/>
      <c r="S13" s="170"/>
      <c r="T13" s="170"/>
      <c r="U13" s="170"/>
      <c r="V13" s="170"/>
      <c r="W13" s="170"/>
      <c r="X13" s="170"/>
      <c r="Y13" s="170"/>
      <c r="Z13" s="170"/>
      <c r="AA13" s="170"/>
      <c r="AB13" s="170"/>
      <c r="AC13" s="170"/>
      <c r="AD13" s="170"/>
      <c r="AE13" s="171">
        <f t="shared" si="0"/>
        <v>0</v>
      </c>
      <c r="AF13" s="172"/>
      <c r="AG13" s="173"/>
    </row>
    <row r="14" spans="2:40" ht="7.5" customHeight="1" outlineLevel="1" x14ac:dyDescent="0.25">
      <c r="C14" s="487"/>
      <c r="D14" s="488"/>
      <c r="E14" s="487"/>
      <c r="F14" s="487"/>
      <c r="G14" s="487"/>
      <c r="H14" s="487"/>
    </row>
    <row r="15" spans="2:40" outlineLevel="1" x14ac:dyDescent="0.25">
      <c r="D15" s="174"/>
      <c r="E15" s="175"/>
      <c r="F15" s="49"/>
      <c r="G15" s="49"/>
      <c r="H15" s="176"/>
      <c r="I15" s="49"/>
      <c r="J15" s="49"/>
      <c r="K15" s="49"/>
      <c r="O15" s="177"/>
      <c r="P15" s="178"/>
      <c r="Q15" s="178"/>
      <c r="R15" s="178"/>
      <c r="S15" s="178"/>
      <c r="T15" s="178"/>
      <c r="U15" s="179"/>
      <c r="V15" s="179"/>
      <c r="W15" s="179"/>
      <c r="X15" s="179"/>
      <c r="Y15" s="179"/>
      <c r="Z15" s="179"/>
      <c r="AA15" s="179"/>
      <c r="AB15" s="179"/>
      <c r="AC15" s="179"/>
      <c r="AD15" s="179"/>
      <c r="AE15" s="180"/>
      <c r="AF15" s="181"/>
      <c r="AG15" s="182"/>
    </row>
    <row r="16" spans="2:40" ht="30" customHeight="1" outlineLevel="1" x14ac:dyDescent="0.5">
      <c r="B16" s="183" t="str">
        <f>INDEX(languages!B11:C11,1,MATCH('Liesmich Readme'!$A$5,languages!$B$2:$C$2,0))</f>
        <v>4. Eligible personnel costs per reporting period</v>
      </c>
      <c r="C16" s="184"/>
      <c r="E16" s="183"/>
      <c r="F16" s="183"/>
      <c r="G16" s="183"/>
      <c r="H16" s="183"/>
      <c r="I16" s="183"/>
      <c r="J16" s="183"/>
      <c r="K16" s="183"/>
      <c r="O16" s="489" t="str">
        <f>INDEX(languages!B12:C12,1,MATCH('Liesmich Readme'!$A$5,languages!$B$2:$C$2,0))</f>
        <v>5. Day-equivalents per work package &amp; eligible personnel costs</v>
      </c>
      <c r="P16" s="489"/>
      <c r="Q16" s="489"/>
      <c r="R16" s="489"/>
      <c r="S16" s="489"/>
      <c r="T16" s="489"/>
      <c r="U16" s="489"/>
      <c r="V16" s="489"/>
      <c r="W16" s="489"/>
      <c r="X16" s="489"/>
      <c r="Y16" s="489"/>
      <c r="Z16" s="489"/>
      <c r="AA16" s="489"/>
      <c r="AB16" s="489"/>
      <c r="AC16" s="489"/>
      <c r="AD16" s="489"/>
      <c r="AE16" s="489"/>
      <c r="AF16" s="489"/>
      <c r="AG16" s="489"/>
    </row>
    <row r="17" spans="1:33" ht="11.45" customHeight="1" outlineLevel="1" x14ac:dyDescent="0.5">
      <c r="B17" s="184"/>
      <c r="C17" s="183"/>
      <c r="D17" s="183"/>
      <c r="E17" s="183"/>
      <c r="F17" s="183"/>
      <c r="G17" s="183"/>
      <c r="H17" s="183"/>
      <c r="I17" s="183"/>
      <c r="J17" s="183"/>
      <c r="K17" s="183"/>
      <c r="O17" s="185"/>
      <c r="P17" s="185"/>
      <c r="Q17" s="185"/>
      <c r="R17" s="185"/>
      <c r="S17" s="185"/>
      <c r="T17" s="185"/>
      <c r="U17" s="185"/>
      <c r="V17" s="185"/>
      <c r="W17" s="185"/>
      <c r="X17" s="185"/>
      <c r="Y17" s="185"/>
      <c r="Z17" s="185"/>
      <c r="AA17" s="185"/>
      <c r="AB17" s="185"/>
      <c r="AC17" s="185"/>
      <c r="AD17" s="185"/>
      <c r="AE17" s="185"/>
      <c r="AF17" s="185"/>
      <c r="AG17" s="185"/>
    </row>
    <row r="18" spans="1:33" ht="11.45" customHeight="1" x14ac:dyDescent="0.25">
      <c r="E18" s="490" t="s">
        <v>285</v>
      </c>
      <c r="F18" s="491"/>
      <c r="G18" s="492" t="s">
        <v>286</v>
      </c>
      <c r="H18" s="493"/>
      <c r="I18" s="186"/>
      <c r="J18" s="186"/>
      <c r="K18" s="186"/>
      <c r="P18" s="187"/>
      <c r="U18" s="188"/>
    </row>
    <row r="19" spans="1:33" ht="45" x14ac:dyDescent="0.25">
      <c r="B19" s="494" t="s">
        <v>287</v>
      </c>
      <c r="C19" s="495"/>
      <c r="D19" s="495"/>
      <c r="E19" s="189" t="s">
        <v>288</v>
      </c>
      <c r="F19" s="190" t="s">
        <v>289</v>
      </c>
      <c r="G19" s="191" t="s">
        <v>290</v>
      </c>
      <c r="H19" s="190" t="str">
        <f>IF($D$11="no","Check (costs total contract vs. calculated cost)","Check (costs EU project vs. calculated costs)")</f>
        <v>Check (costs EU project vs. calculated costs)</v>
      </c>
      <c r="I19" s="186"/>
      <c r="J19" s="186"/>
      <c r="K19" s="186"/>
      <c r="P19" s="68" t="s">
        <v>262</v>
      </c>
      <c r="Q19" s="68" t="s">
        <v>263</v>
      </c>
      <c r="R19" s="68" t="s">
        <v>264</v>
      </c>
      <c r="S19" s="68" t="s">
        <v>265</v>
      </c>
      <c r="T19" s="68" t="s">
        <v>266</v>
      </c>
      <c r="U19" s="68" t="s">
        <v>267</v>
      </c>
      <c r="V19" s="68" t="s">
        <v>268</v>
      </c>
      <c r="W19" s="68" t="s">
        <v>269</v>
      </c>
      <c r="X19" s="68" t="s">
        <v>270</v>
      </c>
      <c r="Y19" s="68" t="s">
        <v>271</v>
      </c>
      <c r="Z19" s="68" t="s">
        <v>272</v>
      </c>
      <c r="AA19" s="68" t="s">
        <v>273</v>
      </c>
      <c r="AB19" s="68" t="s">
        <v>274</v>
      </c>
      <c r="AC19" s="68" t="s">
        <v>275</v>
      </c>
      <c r="AD19" s="68" t="s">
        <v>276</v>
      </c>
      <c r="AE19" s="192" t="s">
        <v>277</v>
      </c>
      <c r="AF19" s="68" t="s">
        <v>291</v>
      </c>
    </row>
    <row r="20" spans="1:33" ht="19.5" customHeight="1" outlineLevel="1" x14ac:dyDescent="0.3">
      <c r="B20" s="496" t="str">
        <f>'Basic project data'!A12</f>
        <v>P1</v>
      </c>
      <c r="C20" s="496">
        <f>'Basic project data'!D12</f>
        <v>44652</v>
      </c>
      <c r="D20" s="498">
        <f>'Basic project data'!E12</f>
        <v>45016</v>
      </c>
      <c r="E20" s="500">
        <f>IFERROR(SUMIF(B54:B5000,O20,G54:G5000),0)</f>
        <v>70376.81</v>
      </c>
      <c r="F20" s="502">
        <f>SUMIF(B54:B5000,O20,J54:J5000)</f>
        <v>30834.42</v>
      </c>
      <c r="G20" s="504">
        <f>IF($D$11="no",IF(SUMIF(C35:C48,B20,M35:M48)&lt;E20,SUMIF(C35:C48,B20,M35:M48),E20),IF(SUMIF(C35:C48,B20,M35:M48)&lt;F20,SUMIF(C35:C48,B20,M35:M48),F20))</f>
        <v>24732.199166666665</v>
      </c>
      <c r="H20" s="506">
        <f>IF($D$11="no",IFERROR(-(E20-G20),0),IFERROR(-(F20-G20),0))</f>
        <v>-6102.2208333333328</v>
      </c>
      <c r="I20" s="508"/>
      <c r="J20" s="509"/>
      <c r="K20" s="508"/>
      <c r="O20" s="96" t="s">
        <v>28</v>
      </c>
      <c r="P20" s="193">
        <f>IFERROR(SUMIF($C$35:$C$48,$O20,$K$35:$K$48)*(SUMIF($B$54:$B$5000,$O20,P$54:P$5000)/$H$2)/(SUMIF($C$35:$C$48,$O20,$J$35:$J$48)),"")</f>
        <v>58.294992175273862</v>
      </c>
      <c r="Q20" s="193">
        <f t="shared" ref="Q20:AD28" si="1">IFERROR(SUMIF($C$35:$C$48,$O20,$K$35:$K$48)*(SUMIF($B$54:$B$5000,$O20,Q$54:Q$5000)/$H$2)/(SUMIF($C$35:$C$48,$O20,$J$35:$J$48)),"")</f>
        <v>0</v>
      </c>
      <c r="R20" s="193">
        <f t="shared" si="1"/>
        <v>0</v>
      </c>
      <c r="S20" s="193">
        <f t="shared" si="1"/>
        <v>14.205007824726133</v>
      </c>
      <c r="T20" s="193">
        <f t="shared" si="1"/>
        <v>0</v>
      </c>
      <c r="U20" s="193">
        <f t="shared" si="1"/>
        <v>0</v>
      </c>
      <c r="V20" s="193">
        <f t="shared" si="1"/>
        <v>0</v>
      </c>
      <c r="W20" s="193">
        <f t="shared" si="1"/>
        <v>0</v>
      </c>
      <c r="X20" s="193">
        <f t="shared" si="1"/>
        <v>0</v>
      </c>
      <c r="Y20" s="193">
        <f t="shared" si="1"/>
        <v>0</v>
      </c>
      <c r="Z20" s="193">
        <f t="shared" si="1"/>
        <v>0</v>
      </c>
      <c r="AA20" s="193">
        <f t="shared" si="1"/>
        <v>0</v>
      </c>
      <c r="AB20" s="193">
        <f t="shared" si="1"/>
        <v>0</v>
      </c>
      <c r="AC20" s="193">
        <f t="shared" si="1"/>
        <v>0</v>
      </c>
      <c r="AD20" s="193">
        <f t="shared" si="1"/>
        <v>0</v>
      </c>
      <c r="AE20" s="194">
        <f>SUM(P20:AD20)</f>
        <v>72.5</v>
      </c>
      <c r="AF20" s="195">
        <f>ROUND(G20,2)</f>
        <v>24732.2</v>
      </c>
      <c r="AG20" s="198" t="str">
        <f>IF((AF20)=AF5+AF6,"no adjustment needed",IF(ISBLANK(AF5),"no adjustment needed","adjustment needed"))</f>
        <v>no adjustment needed</v>
      </c>
    </row>
    <row r="21" spans="1:33" ht="19.5" customHeight="1" outlineLevel="1" x14ac:dyDescent="0.3">
      <c r="B21" s="497"/>
      <c r="C21" s="497"/>
      <c r="D21" s="499"/>
      <c r="E21" s="501"/>
      <c r="F21" s="503"/>
      <c r="G21" s="505"/>
      <c r="H21" s="507"/>
      <c r="I21" s="508"/>
      <c r="J21" s="509"/>
      <c r="K21" s="508"/>
      <c r="O21" s="100" t="s">
        <v>95</v>
      </c>
      <c r="P21" s="196">
        <f>IFERROR(IF(OR((P5+P6)=P20,P5=0),0,$P20-P5-P6),"")</f>
        <v>0</v>
      </c>
      <c r="Q21" s="196">
        <f>IFERROR(IF(OR((Q5+Q6)=Q20,Q5=0),0,$Q20-Q5-Q6),"")</f>
        <v>0</v>
      </c>
      <c r="R21" s="196">
        <f>IFERROR(IF(OR((R5+R6)=R20,R5=0),0,$R20-R5-R6),"")</f>
        <v>0</v>
      </c>
      <c r="S21" s="196">
        <f>IFERROR(IF(OR((S5+S6)=S20,S5=0),0,$S20-S5-S6),"")</f>
        <v>0</v>
      </c>
      <c r="T21" s="196">
        <f>IFERROR(IF(OR((T5+T6)=T20,T5=0),0,$T20-T5-T6),"")</f>
        <v>0</v>
      </c>
      <c r="U21" s="196">
        <f>IFERROR(IF(OR((U5+U6)=U20,U5=0),0,$U20-U5-U6),"")</f>
        <v>0</v>
      </c>
      <c r="V21" s="196">
        <f>IFERROR(IF(OR((V5+V6)=V20,V5=0),0,$V20-V5-V6),"")</f>
        <v>0</v>
      </c>
      <c r="W21" s="196">
        <f>IFERROR(IF(OR((W5+W6)=W20,W5=0),0,$W20-W5-W6),"")</f>
        <v>0</v>
      </c>
      <c r="X21" s="196">
        <f>IFERROR(IF(OR((X5+X6)=X20,X5=0),0,$X20-X5-X6),"")</f>
        <v>0</v>
      </c>
      <c r="Y21" s="196">
        <f>IFERROR(IF(OR((Y5+Y6)=Y20,Y5=0),0,$Y20-Y5-Y6),"")</f>
        <v>0</v>
      </c>
      <c r="Z21" s="196">
        <f>IFERROR(IF(OR((Z5+Z6)=Z20,Z5=0),0,$Z20-Z5-Z6),"")</f>
        <v>0</v>
      </c>
      <c r="AA21" s="196">
        <f>IFERROR(IF(OR((AA5+AA6)=AA20,AA5=0),0,$AA20-AA5-AA6),"")</f>
        <v>0</v>
      </c>
      <c r="AB21" s="196">
        <f>IFERROR(IF(OR((AB5+AB6)=AB20,AB5=0),0,$AB20-AB5-AB6),"")</f>
        <v>0</v>
      </c>
      <c r="AC21" s="196">
        <f>IFERROR(IF(OR((AC5+AC6)=AC20,AC5=0),0,$AC20-AC5-AC6),"")</f>
        <v>0</v>
      </c>
      <c r="AD21" s="196">
        <f t="shared" ref="AD21:AE21" si="2">IFERROR(IF(OR((AD5+AD6)=AD20,AD5=0),0,AD20-AD5-AD6),"")</f>
        <v>0</v>
      </c>
      <c r="AE21" s="194">
        <f t="shared" si="2"/>
        <v>0</v>
      </c>
      <c r="AF21" s="197">
        <f>IFERROR(IF(OR(ISBLANK(AF5),AF6&lt;&gt;""),0,IF(OR((AF5+AF6)=AF20,ISBLANK(AF5)),0,AF20-AF5-AF6)),"")</f>
        <v>0</v>
      </c>
      <c r="AG21" s="439" t="str">
        <f>IF(AND($AG$20="adjustment needed",AF21&lt;&gt;0),"Only copy this row in table above!","")</f>
        <v/>
      </c>
    </row>
    <row r="22" spans="1:33" ht="19.5" customHeight="1" outlineLevel="1" x14ac:dyDescent="0.3">
      <c r="B22" s="510" t="str">
        <f>'Basic project data'!A13</f>
        <v>P2</v>
      </c>
      <c r="C22" s="510">
        <f>'Basic project data'!D13</f>
        <v>45017</v>
      </c>
      <c r="D22" s="512">
        <f>'Basic project data'!E13</f>
        <v>45747</v>
      </c>
      <c r="E22" s="500">
        <f>IFERROR(SUMIF(B54:B5000,O22,G54:G5000),0)</f>
        <v>154403.62000000005</v>
      </c>
      <c r="F22" s="502">
        <f>SUMIF(B54:B5000,O22,J54:J5000)</f>
        <v>154403.62000000005</v>
      </c>
      <c r="G22" s="504">
        <f>IF($D$11="no",IF(SUMIF(C35:C48,B22,M35:M48)&lt;E22,SUMIF(C35:C48,B22,M35:M48),E22),IF(SUMIF(C35:C48,B22,M35:M48)&lt;F22,SUMIF(C35:C48,B22,M35:M48),F22))</f>
        <v>142896.57500000001</v>
      </c>
      <c r="H22" s="506">
        <f t="shared" ref="H22:H28" si="3">IF($D$11="no",IFERROR(-(E22-G22),0),IFERROR(-(F22-G22),0))</f>
        <v>-11507.045000000042</v>
      </c>
      <c r="I22" s="508"/>
      <c r="J22" s="509"/>
      <c r="K22" s="508"/>
      <c r="O22" s="101" t="s">
        <v>29</v>
      </c>
      <c r="P22" s="193">
        <f>IFERROR(SUMIF($C$35:$C$48,$O22,$K$35:$K$48)*(SUMIF($B$54:$B$5000,$O22,P$54:P$5000)/$H$2)/(SUMIF($C$35:$C$48,$O22,$J$35:$J$48)),"")</f>
        <v>130.80574531441584</v>
      </c>
      <c r="Q22" s="193">
        <f t="shared" si="1"/>
        <v>116.27693116132423</v>
      </c>
      <c r="R22" s="193">
        <f t="shared" si="1"/>
        <v>0</v>
      </c>
      <c r="S22" s="193">
        <f t="shared" si="1"/>
        <v>78.446312839376418</v>
      </c>
      <c r="T22" s="193">
        <f t="shared" si="1"/>
        <v>71.971010684883495</v>
      </c>
      <c r="U22" s="193">
        <f t="shared" si="1"/>
        <v>0</v>
      </c>
      <c r="V22" s="193">
        <f t="shared" si="1"/>
        <v>0</v>
      </c>
      <c r="W22" s="193">
        <f t="shared" si="1"/>
        <v>0</v>
      </c>
      <c r="X22" s="193">
        <f t="shared" si="1"/>
        <v>0</v>
      </c>
      <c r="Y22" s="193">
        <f t="shared" si="1"/>
        <v>0</v>
      </c>
      <c r="Z22" s="193">
        <f t="shared" si="1"/>
        <v>0</v>
      </c>
      <c r="AA22" s="193">
        <f t="shared" si="1"/>
        <v>0</v>
      </c>
      <c r="AB22" s="193">
        <f t="shared" si="1"/>
        <v>0</v>
      </c>
      <c r="AC22" s="193">
        <f t="shared" si="1"/>
        <v>0</v>
      </c>
      <c r="AD22" s="193">
        <f t="shared" si="1"/>
        <v>0</v>
      </c>
      <c r="AE22" s="194">
        <f>SUM(P22:AD22)</f>
        <v>397.5</v>
      </c>
      <c r="AF22" s="195">
        <f>ROUND(G22,2)</f>
        <v>142896.57999999999</v>
      </c>
      <c r="AG22" s="198" t="str">
        <f>IF((AF22)=AF7+AF8,"no adjustment needed",IF(ISBLANK(AF7),"no adjustment needed","adjustment needed"))</f>
        <v>no adjustment needed</v>
      </c>
    </row>
    <row r="23" spans="1:33" ht="19.5" customHeight="1" outlineLevel="1" x14ac:dyDescent="0.3">
      <c r="B23" s="511"/>
      <c r="C23" s="511"/>
      <c r="D23" s="513"/>
      <c r="E23" s="501"/>
      <c r="F23" s="503"/>
      <c r="G23" s="505"/>
      <c r="H23" s="507"/>
      <c r="I23" s="508"/>
      <c r="J23" s="509"/>
      <c r="K23" s="508"/>
      <c r="O23" s="102" t="s">
        <v>131</v>
      </c>
      <c r="P23" s="196">
        <f t="shared" ref="P23:AF23" si="4">IFERROR(IF(OR((P7+P8)=P22,P7=0),0,P22-P7-P8),"")</f>
        <v>0</v>
      </c>
      <c r="Q23" s="196">
        <f t="shared" si="4"/>
        <v>0</v>
      </c>
      <c r="R23" s="196">
        <f t="shared" si="4"/>
        <v>0</v>
      </c>
      <c r="S23" s="196">
        <f t="shared" si="4"/>
        <v>0</v>
      </c>
      <c r="T23" s="196">
        <f t="shared" si="4"/>
        <v>0</v>
      </c>
      <c r="U23" s="196">
        <f t="shared" si="4"/>
        <v>0</v>
      </c>
      <c r="V23" s="196">
        <f t="shared" si="4"/>
        <v>0</v>
      </c>
      <c r="W23" s="196">
        <f t="shared" si="4"/>
        <v>0</v>
      </c>
      <c r="X23" s="196">
        <f t="shared" si="4"/>
        <v>0</v>
      </c>
      <c r="Y23" s="196">
        <f t="shared" si="4"/>
        <v>0</v>
      </c>
      <c r="Z23" s="196">
        <f t="shared" si="4"/>
        <v>0</v>
      </c>
      <c r="AA23" s="196">
        <f t="shared" si="4"/>
        <v>0</v>
      </c>
      <c r="AB23" s="196">
        <f t="shared" si="4"/>
        <v>0</v>
      </c>
      <c r="AC23" s="196">
        <f t="shared" si="4"/>
        <v>0</v>
      </c>
      <c r="AD23" s="196">
        <f t="shared" si="4"/>
        <v>0</v>
      </c>
      <c r="AE23" s="194">
        <f t="shared" si="4"/>
        <v>0</v>
      </c>
      <c r="AF23" s="197">
        <f t="shared" si="4"/>
        <v>0</v>
      </c>
      <c r="AG23" s="439" t="str">
        <f>IF(AND($AG$22="adjustment needed",AF23&lt;&gt;0),"Only copy this row in table above!","")</f>
        <v/>
      </c>
    </row>
    <row r="24" spans="1:33" ht="19.5" customHeight="1" outlineLevel="1" x14ac:dyDescent="0.3">
      <c r="B24" s="514" t="str">
        <f>'Basic project data'!A14</f>
        <v>P3</v>
      </c>
      <c r="C24" s="514" t="str">
        <f>'Basic project data'!D14</f>
        <v/>
      </c>
      <c r="D24" s="516" t="str">
        <f>'Basic project data'!E14</f>
        <v/>
      </c>
      <c r="E24" s="500">
        <f>IFERROR(SUMIF(B54:B5000,O24,G54:G5000),0)</f>
        <v>0</v>
      </c>
      <c r="F24" s="502">
        <f>SUMIF(B54:B5000,O24,J54:J5000)</f>
        <v>0</v>
      </c>
      <c r="G24" s="504">
        <f>IF($D$11="no",IF(SUMIF(C35:C48,B24,M35:M48)&lt;E24,SUMIF(C35:C48,B24,M35:M48),E24),IF(SUMIF(C35:C48,B24,M35:M48)&lt;F24,SUMIF(C35:C48,B24,M35:M48),F24))</f>
        <v>0</v>
      </c>
      <c r="H24" s="506">
        <f t="shared" si="3"/>
        <v>0</v>
      </c>
      <c r="I24" s="508"/>
      <c r="J24" s="509"/>
      <c r="K24" s="508"/>
      <c r="O24" s="103" t="s">
        <v>30</v>
      </c>
      <c r="P24" s="193" t="str">
        <f>IFERROR(SUMIF($C$35:$C$48,$O24,$K$35:$K$48)*(SUMIF($B$54:$B$5000,$O24,P$54:P$5000)/$H$2)/(SUMIF($C$35:$C$48,$O24,$J$35:$J$48)),"")</f>
        <v/>
      </c>
      <c r="Q24" s="193" t="str">
        <f t="shared" si="1"/>
        <v/>
      </c>
      <c r="R24" s="193" t="str">
        <f t="shared" si="1"/>
        <v/>
      </c>
      <c r="S24" s="193" t="str">
        <f t="shared" si="1"/>
        <v/>
      </c>
      <c r="T24" s="193" t="str">
        <f t="shared" si="1"/>
        <v/>
      </c>
      <c r="U24" s="193" t="str">
        <f t="shared" si="1"/>
        <v/>
      </c>
      <c r="V24" s="193" t="str">
        <f t="shared" si="1"/>
        <v/>
      </c>
      <c r="W24" s="193" t="str">
        <f t="shared" si="1"/>
        <v/>
      </c>
      <c r="X24" s="193" t="str">
        <f t="shared" si="1"/>
        <v/>
      </c>
      <c r="Y24" s="193" t="str">
        <f t="shared" si="1"/>
        <v/>
      </c>
      <c r="Z24" s="193" t="str">
        <f t="shared" si="1"/>
        <v/>
      </c>
      <c r="AA24" s="193" t="str">
        <f t="shared" si="1"/>
        <v/>
      </c>
      <c r="AB24" s="193" t="str">
        <f t="shared" si="1"/>
        <v/>
      </c>
      <c r="AC24" s="193" t="str">
        <f t="shared" si="1"/>
        <v/>
      </c>
      <c r="AD24" s="193" t="str">
        <f t="shared" si="1"/>
        <v/>
      </c>
      <c r="AE24" s="194">
        <f>SUM(P24:AD24)</f>
        <v>0</v>
      </c>
      <c r="AF24" s="195">
        <f>ROUND(G24,2)</f>
        <v>0</v>
      </c>
      <c r="AG24" s="198" t="str">
        <f>IF((AF24)=AF9+AF10,"no adjustment needed",IF(ISBLANK(AF9),"no adjustment needed","adjustment needed"))</f>
        <v>no adjustment needed</v>
      </c>
    </row>
    <row r="25" spans="1:33" ht="19.5" customHeight="1" outlineLevel="1" x14ac:dyDescent="0.3">
      <c r="B25" s="515"/>
      <c r="C25" s="515"/>
      <c r="D25" s="517"/>
      <c r="E25" s="501"/>
      <c r="F25" s="503"/>
      <c r="G25" s="505"/>
      <c r="H25" s="507"/>
      <c r="I25" s="508"/>
      <c r="J25" s="509"/>
      <c r="K25" s="508"/>
      <c r="O25" s="104" t="s">
        <v>167</v>
      </c>
      <c r="P25" s="196">
        <f t="shared" ref="P25:AF25" si="5">IFERROR(IF(OR((P9+P10)=P24,P9=0),0,P24-P9-P10),"")</f>
        <v>0</v>
      </c>
      <c r="Q25" s="196">
        <f t="shared" si="5"/>
        <v>0</v>
      </c>
      <c r="R25" s="196">
        <f t="shared" si="5"/>
        <v>0</v>
      </c>
      <c r="S25" s="196">
        <f t="shared" si="5"/>
        <v>0</v>
      </c>
      <c r="T25" s="196">
        <f t="shared" si="5"/>
        <v>0</v>
      </c>
      <c r="U25" s="196">
        <f t="shared" si="5"/>
        <v>0</v>
      </c>
      <c r="V25" s="196">
        <f t="shared" si="5"/>
        <v>0</v>
      </c>
      <c r="W25" s="196">
        <f t="shared" si="5"/>
        <v>0</v>
      </c>
      <c r="X25" s="196">
        <f t="shared" si="5"/>
        <v>0</v>
      </c>
      <c r="Y25" s="196">
        <f t="shared" si="5"/>
        <v>0</v>
      </c>
      <c r="Z25" s="196">
        <f t="shared" si="5"/>
        <v>0</v>
      </c>
      <c r="AA25" s="196">
        <f t="shared" si="5"/>
        <v>0</v>
      </c>
      <c r="AB25" s="196">
        <f t="shared" si="5"/>
        <v>0</v>
      </c>
      <c r="AC25" s="196">
        <f t="shared" si="5"/>
        <v>0</v>
      </c>
      <c r="AD25" s="196">
        <f t="shared" si="5"/>
        <v>0</v>
      </c>
      <c r="AE25" s="194">
        <f t="shared" si="5"/>
        <v>0</v>
      </c>
      <c r="AF25" s="197">
        <f t="shared" si="5"/>
        <v>0</v>
      </c>
      <c r="AG25" s="439" t="str">
        <f>IF(AND($AG$24="adjustment needed",AF25&lt;&gt;0),"Only copy this row in table above!","")</f>
        <v/>
      </c>
    </row>
    <row r="26" spans="1:33" ht="19.5" customHeight="1" outlineLevel="1" x14ac:dyDescent="0.3">
      <c r="B26" s="518" t="str">
        <f>'Basic project data'!A15</f>
        <v>P4</v>
      </c>
      <c r="C26" s="518" t="str">
        <f>'Basic project data'!D15</f>
        <v/>
      </c>
      <c r="D26" s="520" t="str">
        <f>'Basic project data'!E15</f>
        <v/>
      </c>
      <c r="E26" s="500">
        <f>IFERROR(SUMIF(B54:B5000,O26,G54:G5000),0)</f>
        <v>0</v>
      </c>
      <c r="F26" s="502">
        <f>SUMIF(B54:B5000,O26,J54:J5000)</f>
        <v>0</v>
      </c>
      <c r="G26" s="504">
        <f>IF($D$11="no",IF(SUMIF(C35:C48,B26,M35:M48)&lt;E26,SUMIF(C35:C48,B26,M35:M48),E26),IF(SUMIF(C35:C48,B26,M35:M48)&lt;F26,SUMIF(C35:C48,B26,M35:M48),F26))</f>
        <v>0</v>
      </c>
      <c r="H26" s="506">
        <f t="shared" si="3"/>
        <v>0</v>
      </c>
      <c r="I26" s="508"/>
      <c r="J26" s="509"/>
      <c r="K26" s="508"/>
      <c r="O26" s="105" t="s">
        <v>31</v>
      </c>
      <c r="P26" s="193" t="str">
        <f>IFERROR(SUMIF($C$35:$C$48,$O26,$K$35:$K$48)*(SUMIF($B$54:$B$5000,$O26,P$54:P$5000)/$H$2)/(SUMIF($C$35:$C$48,$O26,$J$35:$J$48)),"")</f>
        <v/>
      </c>
      <c r="Q26" s="193" t="str">
        <f t="shared" si="1"/>
        <v/>
      </c>
      <c r="R26" s="193" t="str">
        <f t="shared" si="1"/>
        <v/>
      </c>
      <c r="S26" s="193" t="str">
        <f t="shared" si="1"/>
        <v/>
      </c>
      <c r="T26" s="193" t="str">
        <f t="shared" si="1"/>
        <v/>
      </c>
      <c r="U26" s="193" t="str">
        <f t="shared" si="1"/>
        <v/>
      </c>
      <c r="V26" s="193" t="str">
        <f t="shared" si="1"/>
        <v/>
      </c>
      <c r="W26" s="193" t="str">
        <f t="shared" si="1"/>
        <v/>
      </c>
      <c r="X26" s="193" t="str">
        <f t="shared" si="1"/>
        <v/>
      </c>
      <c r="Y26" s="193" t="str">
        <f t="shared" si="1"/>
        <v/>
      </c>
      <c r="Z26" s="193" t="str">
        <f t="shared" si="1"/>
        <v/>
      </c>
      <c r="AA26" s="193" t="str">
        <f t="shared" si="1"/>
        <v/>
      </c>
      <c r="AB26" s="193" t="str">
        <f t="shared" si="1"/>
        <v/>
      </c>
      <c r="AC26" s="193" t="str">
        <f t="shared" si="1"/>
        <v/>
      </c>
      <c r="AD26" s="193" t="str">
        <f t="shared" si="1"/>
        <v/>
      </c>
      <c r="AE26" s="194">
        <f>SUM(P26:AD26)</f>
        <v>0</v>
      </c>
      <c r="AF26" s="195">
        <f>ROUND(G26,2)</f>
        <v>0</v>
      </c>
      <c r="AG26" s="198" t="str">
        <f>IF((AF26)=AF11+AF12,"no adjustment needed",IF(ISBLANK(AF11),"no adjustment needed","adjustment needed"))</f>
        <v>no adjustment needed</v>
      </c>
    </row>
    <row r="27" spans="1:33" ht="19.5" customHeight="1" outlineLevel="1" x14ac:dyDescent="0.3">
      <c r="B27" s="519"/>
      <c r="C27" s="519"/>
      <c r="D27" s="521"/>
      <c r="E27" s="501"/>
      <c r="F27" s="503"/>
      <c r="G27" s="505"/>
      <c r="H27" s="507"/>
      <c r="I27" s="508"/>
      <c r="J27" s="509"/>
      <c r="K27" s="508"/>
      <c r="O27" s="105" t="s">
        <v>203</v>
      </c>
      <c r="P27" s="196">
        <f t="shared" ref="P27:AE27" si="6">IFERROR(IF(OR((P11+P12)=P26,P11=0),0,P26-P11-P12),"")</f>
        <v>0</v>
      </c>
      <c r="Q27" s="196">
        <f t="shared" si="6"/>
        <v>0</v>
      </c>
      <c r="R27" s="196">
        <f t="shared" si="6"/>
        <v>0</v>
      </c>
      <c r="S27" s="196">
        <f t="shared" si="6"/>
        <v>0</v>
      </c>
      <c r="T27" s="196">
        <f t="shared" si="6"/>
        <v>0</v>
      </c>
      <c r="U27" s="196">
        <f t="shared" si="6"/>
        <v>0</v>
      </c>
      <c r="V27" s="196">
        <f t="shared" si="6"/>
        <v>0</v>
      </c>
      <c r="W27" s="196">
        <f t="shared" si="6"/>
        <v>0</v>
      </c>
      <c r="X27" s="196">
        <f t="shared" si="6"/>
        <v>0</v>
      </c>
      <c r="Y27" s="196">
        <f t="shared" si="6"/>
        <v>0</v>
      </c>
      <c r="Z27" s="196">
        <f t="shared" si="6"/>
        <v>0</v>
      </c>
      <c r="AA27" s="196">
        <f t="shared" si="6"/>
        <v>0</v>
      </c>
      <c r="AB27" s="196">
        <f t="shared" si="6"/>
        <v>0</v>
      </c>
      <c r="AC27" s="196">
        <f t="shared" si="6"/>
        <v>0</v>
      </c>
      <c r="AD27" s="196">
        <f t="shared" si="6"/>
        <v>0</v>
      </c>
      <c r="AE27" s="194">
        <f t="shared" si="6"/>
        <v>0</v>
      </c>
      <c r="AF27" s="197">
        <f>IFERROR(IF(OR((AF11+AF13)=AF26,AF11=0),0,AF26-AF11-AF13),"")</f>
        <v>0</v>
      </c>
      <c r="AG27" s="441" t="str">
        <f>IF(AND($AG$26="adjustment needed",AF27&lt;&gt;0),"Only copy this row in table above!","")</f>
        <v/>
      </c>
    </row>
    <row r="28" spans="1:33" ht="19.5" customHeight="1" outlineLevel="1" x14ac:dyDescent="0.3">
      <c r="B28" s="522" t="str">
        <f>'Basic project data'!A16</f>
        <v>P5</v>
      </c>
      <c r="C28" s="522" t="str">
        <f>'Basic project data'!D16</f>
        <v/>
      </c>
      <c r="D28" s="524" t="str">
        <f>'Basic project data'!E16</f>
        <v/>
      </c>
      <c r="E28" s="500">
        <f>IFERROR(SUMIF(B54:B5000,O28,G54:G5000),0)</f>
        <v>0</v>
      </c>
      <c r="F28" s="502">
        <f>SUMIF(B54:B5000,O28,J54:J5000)</f>
        <v>0</v>
      </c>
      <c r="G28" s="504">
        <f>IF($D$11="no",IF(SUMIF(C35:C48,B28,M35:M48)&lt;E28,SUMIF(C35:C48,B28,M35:M48),E28),IF(SUMIF(C35:C48,B28,M35:M48)&lt;F28,SUMIF(C35:C48,B28,M35:M48),F28))</f>
        <v>0</v>
      </c>
      <c r="H28" s="506">
        <f t="shared" si="3"/>
        <v>0</v>
      </c>
      <c r="I28" s="508"/>
      <c r="J28" s="509"/>
      <c r="K28" s="508"/>
      <c r="O28" s="199" t="s">
        <v>32</v>
      </c>
      <c r="P28" s="193" t="str">
        <f>IFERROR(SUMIF($C$35:$C$48,$O28,$K$35:$K$48)*(SUMIF($B$54:$B$5000,$O28,P$54:P$5000)/$H$2)/(SUMIF($C$35:$C$48,$O28,$J$35:$J$48)),"")</f>
        <v/>
      </c>
      <c r="Q28" s="193" t="str">
        <f t="shared" si="1"/>
        <v/>
      </c>
      <c r="R28" s="193" t="str">
        <f t="shared" si="1"/>
        <v/>
      </c>
      <c r="S28" s="193" t="str">
        <f t="shared" si="1"/>
        <v/>
      </c>
      <c r="T28" s="193" t="str">
        <f t="shared" si="1"/>
        <v/>
      </c>
      <c r="U28" s="193" t="str">
        <f t="shared" si="1"/>
        <v/>
      </c>
      <c r="V28" s="193" t="str">
        <f t="shared" si="1"/>
        <v/>
      </c>
      <c r="W28" s="193" t="str">
        <f t="shared" si="1"/>
        <v/>
      </c>
      <c r="X28" s="193" t="str">
        <f t="shared" si="1"/>
        <v/>
      </c>
      <c r="Y28" s="193" t="str">
        <f t="shared" si="1"/>
        <v/>
      </c>
      <c r="Z28" s="193" t="str">
        <f t="shared" si="1"/>
        <v/>
      </c>
      <c r="AA28" s="193" t="str">
        <f t="shared" si="1"/>
        <v/>
      </c>
      <c r="AB28" s="193" t="str">
        <f t="shared" si="1"/>
        <v/>
      </c>
      <c r="AC28" s="193" t="str">
        <f t="shared" si="1"/>
        <v/>
      </c>
      <c r="AD28" s="193" t="str">
        <f t="shared" si="1"/>
        <v/>
      </c>
      <c r="AE28" s="194">
        <f>SUM(P28:AD28)</f>
        <v>0</v>
      </c>
      <c r="AF28" s="195">
        <f>ROUND(G28,2)</f>
        <v>0</v>
      </c>
      <c r="AG28" s="442"/>
    </row>
    <row r="29" spans="1:33" ht="19.5" customHeight="1" outlineLevel="1" x14ac:dyDescent="0.3">
      <c r="B29" s="523"/>
      <c r="C29" s="523"/>
      <c r="D29" s="525"/>
      <c r="E29" s="526"/>
      <c r="F29" s="503"/>
      <c r="G29" s="505"/>
      <c r="H29" s="507"/>
      <c r="I29" s="508"/>
      <c r="J29" s="509"/>
      <c r="K29" s="508"/>
      <c r="O29" s="200"/>
      <c r="P29" s="179"/>
      <c r="Q29" s="179"/>
      <c r="R29" s="179"/>
      <c r="S29" s="179"/>
      <c r="T29" s="179"/>
      <c r="U29" s="179"/>
      <c r="V29" s="179"/>
      <c r="W29" s="179"/>
      <c r="X29" s="179"/>
      <c r="Y29" s="179"/>
      <c r="Z29" s="179"/>
      <c r="AA29" s="179"/>
      <c r="AB29" s="179"/>
      <c r="AC29" s="179"/>
      <c r="AD29" s="179"/>
      <c r="AE29" s="201"/>
      <c r="AF29" s="202"/>
    </row>
    <row r="30" spans="1:33" ht="15" customHeight="1" outlineLevel="1" x14ac:dyDescent="0.25">
      <c r="B30" s="527" t="s">
        <v>56</v>
      </c>
      <c r="C30" s="528"/>
      <c r="D30" s="528"/>
      <c r="E30" s="203">
        <f>SUM(E20:E29)</f>
        <v>224780.43000000005</v>
      </c>
      <c r="F30" s="204">
        <f>SUM(F20:F29)</f>
        <v>185238.04000000004</v>
      </c>
      <c r="G30" s="205">
        <f>SUM(G20:G29)</f>
        <v>167628.77416666667</v>
      </c>
      <c r="H30" s="206">
        <f>SUM(H20:H28)</f>
        <v>-17609.265833333375</v>
      </c>
      <c r="I30" s="207"/>
      <c r="J30" s="208"/>
      <c r="K30" s="209"/>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0"/>
      <c r="B31" s="210"/>
      <c r="C31" s="210"/>
      <c r="D31" s="210"/>
      <c r="E31" s="211"/>
      <c r="F31" s="212"/>
      <c r="G31" s="213"/>
      <c r="H31" s="181"/>
      <c r="K31" s="214"/>
      <c r="O31" s="177"/>
      <c r="P31" s="177"/>
      <c r="Q31" s="177"/>
      <c r="R31" s="177"/>
      <c r="S31" s="177"/>
      <c r="T31" s="177"/>
      <c r="U31" s="177"/>
      <c r="V31" s="177"/>
      <c r="W31" s="177"/>
      <c r="X31" s="177"/>
      <c r="Y31" s="177"/>
      <c r="Z31" s="177"/>
      <c r="AA31" s="177"/>
      <c r="AB31" s="177"/>
      <c r="AC31" s="177"/>
      <c r="AD31" s="177"/>
      <c r="AE31" s="177"/>
      <c r="AF31" s="177"/>
    </row>
    <row r="32" spans="1:33" ht="49.5" customHeight="1" x14ac:dyDescent="0.5">
      <c r="B32" s="529" t="str">
        <f>INDEX(languages!B10:C10,1,MATCH('Liesmich Readme'!$A$5,languages!$B$2:$C$2,0))</f>
        <v>3. Daily-rate &amp; capping per calendar year</v>
      </c>
      <c r="C32" s="529"/>
      <c r="D32" s="529"/>
      <c r="E32" s="529"/>
      <c r="F32" s="529"/>
      <c r="G32" s="529"/>
      <c r="H32" s="529"/>
      <c r="I32" s="529"/>
      <c r="J32" s="215"/>
      <c r="L32" s="216"/>
      <c r="M32" s="216"/>
    </row>
    <row r="33" spans="2:25" ht="16.5" customHeight="1" x14ac:dyDescent="0.25">
      <c r="D33" s="490" t="s">
        <v>288</v>
      </c>
      <c r="E33" s="530"/>
      <c r="F33" s="491"/>
      <c r="G33" s="490" t="s">
        <v>292</v>
      </c>
      <c r="H33" s="491"/>
      <c r="I33" s="531" t="s">
        <v>293</v>
      </c>
      <c r="J33" s="532"/>
      <c r="K33" s="532"/>
      <c r="L33" s="533"/>
    </row>
    <row r="34" spans="2:25" ht="90.75" customHeight="1" x14ac:dyDescent="0.25">
      <c r="B34" s="68" t="s">
        <v>294</v>
      </c>
      <c r="C34" s="217" t="s">
        <v>295</v>
      </c>
      <c r="D34" s="189" t="s">
        <v>296</v>
      </c>
      <c r="E34" s="218" t="s">
        <v>297</v>
      </c>
      <c r="F34" s="190" t="s">
        <v>298</v>
      </c>
      <c r="G34" s="219" t="s">
        <v>299</v>
      </c>
      <c r="H34" s="190" t="s">
        <v>297</v>
      </c>
      <c r="I34" s="217" t="s">
        <v>300</v>
      </c>
      <c r="J34" s="220" t="s">
        <v>301</v>
      </c>
      <c r="K34" s="221" t="str">
        <f>IF($D$11="no","Day-equivalents to be reported after ceiling and capping to total project (rounded)","Day-equivalents to be reported after ceiling and capping to EU project (rounded)")</f>
        <v>Day-equivalents to be reported after ceiling and capping to EU project (rounded)</v>
      </c>
      <c r="L34" s="222" t="s">
        <v>302</v>
      </c>
      <c r="M34" s="223" t="s">
        <v>303</v>
      </c>
      <c r="N34" s="224"/>
      <c r="O34" s="186"/>
      <c r="Q34" s="186"/>
      <c r="W34" s="225"/>
      <c r="X34" s="224"/>
      <c r="Y34" s="224"/>
    </row>
    <row r="35" spans="2:25" ht="15" customHeight="1" outlineLevel="1" x14ac:dyDescent="0.25">
      <c r="B35" s="534">
        <f>IF('Basic project data'!C5=0,0,DATE(YEAR('Basic project data'!C5),1,1))</f>
        <v>44562</v>
      </c>
      <c r="C35" s="226" t="str">
        <f>IFERROR(INDEX(B54:B65,MATCH("P*",B54:B65,0)),"")</f>
        <v>P1</v>
      </c>
      <c r="D35" s="227">
        <f>IF($C35="","",SUMIF(B54:B65,C35,G54:G65))</f>
        <v>51547.1</v>
      </c>
      <c r="E35" s="228">
        <f>MROUND(SUMIF(B54:B65,C35,F54:F65),0.5)</f>
        <v>143.5</v>
      </c>
      <c r="F35" s="229">
        <f t="shared" ref="F35:F48" si="7">IF(C35="","",IFERROR(D35/E35,0))</f>
        <v>359.21324041811846</v>
      </c>
      <c r="G35" s="227">
        <f>IF($B35="","",SUMIF(B54:B65,C35,J54:J65))</f>
        <v>18281.28</v>
      </c>
      <c r="H35" s="230">
        <f>MROUND(SUMIF(B54:B65,C35,I54:I65),0.5)</f>
        <v>54</v>
      </c>
      <c r="I35" s="231">
        <f t="shared" ref="I35:I48" si="8">IF(C35="",0,IF($D$11="no",E35,H35))</f>
        <v>54</v>
      </c>
      <c r="J35" s="232">
        <f>IFERROR(SUMIF($B54:$B65,$C35,$AE54:$AE65)/$H$2,0)</f>
        <v>63.824289405684752</v>
      </c>
      <c r="K35" s="233">
        <f t="shared" ref="K35:K48" si="9">IFERROR(IF(C35="",0,(IF(I35&lt;J35,MROUND(I35,0.5),MROUND(J35,0.5)))),"")</f>
        <v>54</v>
      </c>
      <c r="L35" s="234">
        <f t="shared" ref="L35:L48" si="10">-IFERROR(I35-J35,"")</f>
        <v>9.8242894056847518</v>
      </c>
      <c r="M35" s="235">
        <f t="shared" ref="M35:M48" si="11">IFERROR(IF($D$11="no",IF(F35*K35&gt;D35,D35,F35*K35),IF(F35*K35&gt;G35,G35,K35*F35)),"")</f>
        <v>18281.28</v>
      </c>
      <c r="N35" s="236"/>
      <c r="O35" s="236"/>
      <c r="Q35" s="237"/>
      <c r="W35" s="179"/>
      <c r="X35" s="179"/>
      <c r="Y35" s="238"/>
    </row>
    <row r="36" spans="2:25" ht="15" customHeight="1" outlineLevel="1" x14ac:dyDescent="0.25">
      <c r="B36" s="535"/>
      <c r="C36" s="239" t="str">
        <f>IF(IFERROR(INDEX(B54:B65,MATCH("P*",B54:B65,-1)),"")=C35,"",IFERROR(INDEX(B54:B65,MATCH("P*",B54:B65,-1)),""))</f>
        <v/>
      </c>
      <c r="D36" s="240">
        <f>IF($C35="","",SUMIF(B54:B65,C36,G54:G65))</f>
        <v>0</v>
      </c>
      <c r="E36" s="241">
        <f>MROUND(SUMIF(B54:B65,C36,F54:F65),0.5)</f>
        <v>0</v>
      </c>
      <c r="F36" s="242" t="str">
        <f t="shared" si="7"/>
        <v/>
      </c>
      <c r="G36" s="240">
        <f>IF($B35="","",SUMIF(B54:B65,C36,J54:J65))</f>
        <v>0</v>
      </c>
      <c r="H36" s="243">
        <f>MROUND(SUMIF(B54:B65,C36,I54:I65),0.5)</f>
        <v>0</v>
      </c>
      <c r="I36" s="244">
        <f t="shared" si="8"/>
        <v>0</v>
      </c>
      <c r="J36" s="245">
        <f>IFERROR(SUMIF($B54:$B65,$C36,$AE54:$AE65)/$H$2,0)</f>
        <v>0</v>
      </c>
      <c r="K36" s="246">
        <f t="shared" si="9"/>
        <v>0</v>
      </c>
      <c r="L36" s="247">
        <f t="shared" si="10"/>
        <v>0</v>
      </c>
      <c r="M36" s="248" t="str">
        <f t="shared" si="11"/>
        <v/>
      </c>
      <c r="N36" s="236"/>
      <c r="O36" s="236"/>
      <c r="Q36" s="237"/>
      <c r="W36" s="179"/>
      <c r="X36" s="179"/>
      <c r="Y36" s="238"/>
    </row>
    <row r="37" spans="2:25" ht="18.75" outlineLevel="1" x14ac:dyDescent="0.25">
      <c r="B37" s="534">
        <f>IFERROR(IF(EDATE(B35,12)&lt;=(DATE(YEAR('Basic project data'!$C$6),1,1)),EDATE(B35,12),""),"")</f>
        <v>44927</v>
      </c>
      <c r="C37" s="226" t="str">
        <f>IFERROR(INDEX(B69:B80,MATCH("P*",B69:B80,0)),"")</f>
        <v>P1</v>
      </c>
      <c r="D37" s="227">
        <f>IF($C37="","",SUMIF(B69:B80,C37,G69:G80))</f>
        <v>18829.71</v>
      </c>
      <c r="E37" s="228">
        <f>MROUND(SUMIF(B69:B80,C37,F69:F80),0.5)</f>
        <v>54</v>
      </c>
      <c r="F37" s="229">
        <f t="shared" si="7"/>
        <v>348.69833333333332</v>
      </c>
      <c r="G37" s="227">
        <f>IF($B35="","",SUMIF(B69:B80,C37,J69:J80))</f>
        <v>12553.14</v>
      </c>
      <c r="H37" s="230">
        <f>MROUND(SUMIF(B69:B80,C37,I69:I80),0.5)</f>
        <v>36</v>
      </c>
      <c r="I37" s="231">
        <f t="shared" si="8"/>
        <v>36</v>
      </c>
      <c r="J37" s="232">
        <f>IFERROR(SUMIF($B69:$B80,$C37,$AE69:$AE80)/$H$2,0)</f>
        <v>18.733850129198967</v>
      </c>
      <c r="K37" s="233">
        <f t="shared" si="9"/>
        <v>18.5</v>
      </c>
      <c r="L37" s="234">
        <f t="shared" si="10"/>
        <v>-17.266149870801033</v>
      </c>
      <c r="M37" s="235">
        <f t="shared" si="11"/>
        <v>6450.9191666666666</v>
      </c>
      <c r="N37" s="236"/>
      <c r="O37" s="236"/>
      <c r="Q37" s="237"/>
      <c r="W37" s="179"/>
      <c r="X37" s="179"/>
      <c r="Y37" s="238"/>
    </row>
    <row r="38" spans="2:25" ht="18.75" outlineLevel="1" x14ac:dyDescent="0.25">
      <c r="B38" s="535"/>
      <c r="C38" s="239" t="str">
        <f>IF(IFERROR(INDEX(B69:B80,MATCH("P*",B69:B80,-1)),"")=C37,"",IFERROR(INDEX(B69:B80,MATCH("P*",B69:B80,-1)),""))</f>
        <v>P2</v>
      </c>
      <c r="D38" s="240">
        <f>IF($C37="","",SUMIF(B69:B80,C38,G69:G80))</f>
        <v>58372.1</v>
      </c>
      <c r="E38" s="241">
        <f>MROUND(SUMIF(B69:B80,C38,F69:F80),0.5)</f>
        <v>161.5</v>
      </c>
      <c r="F38" s="242">
        <f t="shared" si="7"/>
        <v>361.43715170278637</v>
      </c>
      <c r="G38" s="240">
        <f>IF($B35="","",SUMIF(B69:B80,C38,J69:J80))</f>
        <v>58372.1</v>
      </c>
      <c r="H38" s="243">
        <f>MROUND(SUMIF(B69:B80,C38,I69:I80),0.5)</f>
        <v>161.5</v>
      </c>
      <c r="I38" s="244">
        <f t="shared" si="8"/>
        <v>161.5</v>
      </c>
      <c r="J38" s="245">
        <f>IFERROR(SUMIF($B69:$B80,$C38,$AE69:$AE80)/$H$2,0)</f>
        <v>167.44186046511626</v>
      </c>
      <c r="K38" s="246">
        <f t="shared" si="9"/>
        <v>161.5</v>
      </c>
      <c r="L38" s="247">
        <f t="shared" si="10"/>
        <v>5.9418604651162639</v>
      </c>
      <c r="M38" s="248">
        <f t="shared" si="11"/>
        <v>58372.1</v>
      </c>
      <c r="N38" s="236"/>
      <c r="O38" s="236"/>
      <c r="Q38" s="237"/>
      <c r="W38" s="179"/>
      <c r="X38" s="179"/>
      <c r="Y38" s="238"/>
    </row>
    <row r="39" spans="2:25" ht="18.75" outlineLevel="1" x14ac:dyDescent="0.25">
      <c r="B39" s="534">
        <f>IFERROR(IF(EDATE(B37,12)&lt;=(DATE(YEAR('Basic project data'!$C$6),1,1)),EDATE(B37,12),""),"")</f>
        <v>45292</v>
      </c>
      <c r="C39" s="226" t="str">
        <f>IFERROR(INDEX(B84:B95,MATCH("P*",B84:B95,0)),"")</f>
        <v>P2</v>
      </c>
      <c r="D39" s="227">
        <f>IF($C39="","",SUMIF(B84:B95,C39,G84:G95))</f>
        <v>77201.81</v>
      </c>
      <c r="E39" s="228">
        <f>MROUND(SUMIF(B84:B95,C39,F84:F95),0.5)</f>
        <v>215</v>
      </c>
      <c r="F39" s="229">
        <f t="shared" si="7"/>
        <v>359.07818604651163</v>
      </c>
      <c r="G39" s="227">
        <f>IF($B35="","",SUMIF(B84:B95,C39,J84:J95))</f>
        <v>77201.81</v>
      </c>
      <c r="H39" s="230">
        <f>MROUND(SUMIF(B84:B95,C39,I84:I95),0.5)</f>
        <v>215</v>
      </c>
      <c r="I39" s="231">
        <f t="shared" si="8"/>
        <v>215</v>
      </c>
      <c r="J39" s="232">
        <f>IFERROR(SUMIF($B84:$B95,$C39,$AE84:$AE95)/$H$2,0)</f>
        <v>254.00516795865633</v>
      </c>
      <c r="K39" s="233">
        <f t="shared" si="9"/>
        <v>215</v>
      </c>
      <c r="L39" s="234">
        <f t="shared" si="10"/>
        <v>39.00516795865633</v>
      </c>
      <c r="M39" s="235">
        <f t="shared" si="11"/>
        <v>77201.81</v>
      </c>
      <c r="N39" s="236"/>
      <c r="O39" s="236"/>
      <c r="Q39" s="237"/>
      <c r="W39" s="179"/>
      <c r="X39" s="179"/>
      <c r="Y39" s="238"/>
    </row>
    <row r="40" spans="2:25" ht="18.75" outlineLevel="1" x14ac:dyDescent="0.25">
      <c r="B40" s="535"/>
      <c r="C40" s="239" t="str">
        <f>IF(IFERROR(INDEX(B84:B95,MATCH("P*",B84:B95,-1)),"")=C39,"",IFERROR(INDEX(B84:B95,MATCH("P*",B84:B95,-1)),""))</f>
        <v/>
      </c>
      <c r="D40" s="240">
        <f>IF($C39="","",SUMIF(B84:B95,C40,G84:G95))</f>
        <v>0</v>
      </c>
      <c r="E40" s="241">
        <f>MROUND(SUMIF(B84:B95,C40,F84:F95),0.5)</f>
        <v>0</v>
      </c>
      <c r="F40" s="242" t="str">
        <f t="shared" si="7"/>
        <v/>
      </c>
      <c r="G40" s="240">
        <f>IF($B35="","",SUMIF(B84:B95,C40,J84:J95))</f>
        <v>0</v>
      </c>
      <c r="H40" s="243">
        <f>MROUND(SUMIF(B84:B95,C40,I84:I95),0.5)</f>
        <v>0</v>
      </c>
      <c r="I40" s="244">
        <f t="shared" si="8"/>
        <v>0</v>
      </c>
      <c r="J40" s="245">
        <f>IFERROR(SUMIF($B84:$B95,$C40,$AE84:$AE95)/$H$2,0)</f>
        <v>0</v>
      </c>
      <c r="K40" s="246">
        <f t="shared" si="9"/>
        <v>0</v>
      </c>
      <c r="L40" s="247">
        <f t="shared" si="10"/>
        <v>0</v>
      </c>
      <c r="M40" s="248" t="str">
        <f t="shared" si="11"/>
        <v/>
      </c>
      <c r="N40" s="236"/>
      <c r="O40" s="236"/>
      <c r="Q40" s="237"/>
      <c r="W40" s="179"/>
      <c r="X40" s="179"/>
      <c r="Y40" s="238"/>
    </row>
    <row r="41" spans="2:25" ht="18.75" outlineLevel="1" x14ac:dyDescent="0.25">
      <c r="B41" s="534">
        <f>IFERROR(IF(EDATE(B39,12)&lt;=(DATE(YEAR('Basic project data'!$C$6),1,1)),EDATE(B39,12),""),"")</f>
        <v>45658</v>
      </c>
      <c r="C41" s="226" t="str">
        <f>IFERROR(INDEX(B99:B110,MATCH("P*",B99:B110,0)),"")</f>
        <v>P2</v>
      </c>
      <c r="D41" s="227">
        <f>IF($C41="","",SUMIF(B99:B110,C41,G99:G110))</f>
        <v>18829.71</v>
      </c>
      <c r="E41" s="228">
        <f>MROUND(SUMIF(B99:B110,C41,F99:F110),0.5)</f>
        <v>54</v>
      </c>
      <c r="F41" s="229">
        <f t="shared" si="7"/>
        <v>348.69833333333332</v>
      </c>
      <c r="G41" s="227">
        <f>IF($B35="","",SUMIF(B99:B110,C41,J99:J110))</f>
        <v>18829.71</v>
      </c>
      <c r="H41" s="230">
        <f>MROUND(SUMIF(B99:B110,C41,I99:I110),0.5)</f>
        <v>54</v>
      </c>
      <c r="I41" s="231">
        <f t="shared" si="8"/>
        <v>54</v>
      </c>
      <c r="J41" s="232">
        <f>IFERROR(SUMIF($B99:$B110,$C41,$AE99:$AE110)/$H$2,0)</f>
        <v>21.111111111111111</v>
      </c>
      <c r="K41" s="233">
        <f t="shared" si="9"/>
        <v>21</v>
      </c>
      <c r="L41" s="234">
        <f t="shared" si="10"/>
        <v>-32.888888888888886</v>
      </c>
      <c r="M41" s="235">
        <f t="shared" si="11"/>
        <v>7322.665</v>
      </c>
      <c r="N41" s="236"/>
      <c r="O41" s="236"/>
      <c r="Q41" s="237"/>
      <c r="W41" s="179"/>
      <c r="X41" s="179"/>
      <c r="Y41" s="238"/>
    </row>
    <row r="42" spans="2:25" ht="18.75" outlineLevel="1" x14ac:dyDescent="0.25">
      <c r="B42" s="535"/>
      <c r="C42" s="239" t="str">
        <f>IF(IFERROR(INDEX(B99:B110,MATCH("P*",B99:B110,-1)),"")=C41,"",IFERROR(INDEX(B99:B110,MATCH("P*",B99:B110,-1)),""))</f>
        <v/>
      </c>
      <c r="D42" s="240">
        <f>IF($C41="","",SUMIF(B99:B110,C42,G99:G110))</f>
        <v>0</v>
      </c>
      <c r="E42" s="241">
        <f>MROUND(SUMIF(B99:B110,C42,F99:F110),0.5)</f>
        <v>0</v>
      </c>
      <c r="F42" s="242" t="str">
        <f t="shared" si="7"/>
        <v/>
      </c>
      <c r="G42" s="240">
        <f>IF($B35="","",SUMIF(B99:B110,C42,J99:J110))</f>
        <v>0</v>
      </c>
      <c r="H42" s="243">
        <f>MROUND(SUMIF(B99:B110,C42,I99:I110),0.5)</f>
        <v>0</v>
      </c>
      <c r="I42" s="244">
        <f t="shared" si="8"/>
        <v>0</v>
      </c>
      <c r="J42" s="245">
        <f>IFERROR(SUMIF($B99:$B110,$C42,$AE99:$AE110)/$H$2,0)</f>
        <v>0</v>
      </c>
      <c r="K42" s="246">
        <f t="shared" si="9"/>
        <v>0</v>
      </c>
      <c r="L42" s="247">
        <f t="shared" si="10"/>
        <v>0</v>
      </c>
      <c r="M42" s="248" t="str">
        <f t="shared" si="11"/>
        <v/>
      </c>
      <c r="N42" s="236"/>
      <c r="O42" s="236"/>
      <c r="Q42" s="237"/>
      <c r="W42" s="179"/>
      <c r="X42" s="179"/>
      <c r="Y42" s="238"/>
    </row>
    <row r="43" spans="2:25" ht="18.75" outlineLevel="1" x14ac:dyDescent="0.25">
      <c r="B43" s="534" t="str">
        <f>IFERROR(IF(EDATE(B41,12)&lt;=(DATE(YEAR('Basic project data'!$C$6),1,1)),EDATE(B41,12),""),"")</f>
        <v/>
      </c>
      <c r="C43" s="226" t="str">
        <f>IFERROR(INDEX(B114:B125,MATCH("P*",B114:B125,0)),"")</f>
        <v/>
      </c>
      <c r="D43" s="227" t="str">
        <f>IF($C43="","",SUMIF(B114:B125,C43,G114:G125))</f>
        <v/>
      </c>
      <c r="E43" s="228">
        <f>MROUND(SUMIF(B114:B125,C43,F114:F125),0.5)</f>
        <v>0</v>
      </c>
      <c r="F43" s="229" t="str">
        <f t="shared" si="7"/>
        <v/>
      </c>
      <c r="G43" s="227">
        <f>IF($B35="","",SUMIF(B114:B125,C43,J114:J125))</f>
        <v>0</v>
      </c>
      <c r="H43" s="230">
        <f>MROUND(SUMIF(B114:B125,C43,I114:I125),0.5)</f>
        <v>0</v>
      </c>
      <c r="I43" s="231">
        <f t="shared" si="8"/>
        <v>0</v>
      </c>
      <c r="J43" s="232">
        <f>IFERROR(SUMIF($B114:$B125,$C43,$AE114:$AE125)/$H$2,0)</f>
        <v>0</v>
      </c>
      <c r="K43" s="233">
        <f t="shared" si="9"/>
        <v>0</v>
      </c>
      <c r="L43" s="234">
        <f t="shared" si="10"/>
        <v>0</v>
      </c>
      <c r="M43" s="235" t="str">
        <f t="shared" si="11"/>
        <v/>
      </c>
      <c r="N43" s="236"/>
      <c r="O43" s="236"/>
      <c r="Q43" s="237"/>
      <c r="W43" s="179"/>
      <c r="X43" s="179"/>
      <c r="Y43" s="238"/>
    </row>
    <row r="44" spans="2:25" ht="18.75" outlineLevel="1" x14ac:dyDescent="0.25">
      <c r="B44" s="535"/>
      <c r="C44" s="239" t="str">
        <f>IF(IFERROR(INDEX(B114:B125,MATCH("P*",B114:B125,-1)),"")=C43,"",IFERROR(INDEX(B114:B125,MATCH("P*",B114:B125,-1)),""))</f>
        <v/>
      </c>
      <c r="D44" s="240" t="str">
        <f>IF($C43="","",SUMIF(B114:B125,C44,G114:G125))</f>
        <v/>
      </c>
      <c r="E44" s="241">
        <f>MROUND(SUMIF(B114:B125,C44,F114:F125),0.5)</f>
        <v>0</v>
      </c>
      <c r="F44" s="242" t="str">
        <f t="shared" si="7"/>
        <v/>
      </c>
      <c r="G44" s="240">
        <f>IF($B35="","",SUMIF(B114:B125,C44,J114:J125))</f>
        <v>0</v>
      </c>
      <c r="H44" s="243">
        <f>MROUND(SUMIF(B114:B125,C44,I114:I125),0.5)</f>
        <v>0</v>
      </c>
      <c r="I44" s="244">
        <f t="shared" si="8"/>
        <v>0</v>
      </c>
      <c r="J44" s="245">
        <f>IFERROR(SUMIF($B114:$B125,$C44,$AE114:$AE125)/$H$2,0)</f>
        <v>0</v>
      </c>
      <c r="K44" s="246">
        <f t="shared" si="9"/>
        <v>0</v>
      </c>
      <c r="L44" s="247">
        <f t="shared" si="10"/>
        <v>0</v>
      </c>
      <c r="M44" s="248" t="str">
        <f t="shared" si="11"/>
        <v/>
      </c>
      <c r="N44" s="236"/>
      <c r="O44" s="236"/>
      <c r="Q44" s="237"/>
      <c r="W44" s="179"/>
      <c r="X44" s="179"/>
      <c r="Y44" s="238"/>
    </row>
    <row r="45" spans="2:25" ht="18.75" outlineLevel="1" x14ac:dyDescent="0.25">
      <c r="B45" s="534" t="str">
        <f>IFERROR(IF(EDATE(B43,12)&lt;=(DATE(YEAR('Basic project data'!$C$6),1,1)),EDATE(B43,12),""),"")</f>
        <v/>
      </c>
      <c r="C45" s="226" t="str">
        <f>IFERROR(INDEX(B129:B140,MATCH("P*",B129:B140,0)),"")</f>
        <v/>
      </c>
      <c r="D45" s="227" t="str">
        <f>IF($C45="","",SUMIF(B129:B140,C45,G129:G140))</f>
        <v/>
      </c>
      <c r="E45" s="228">
        <f>MROUND(SUMIF(B129:B140,C45,F129:F140),0.5)</f>
        <v>0</v>
      </c>
      <c r="F45" s="229" t="str">
        <f t="shared" si="7"/>
        <v/>
      </c>
      <c r="G45" s="227">
        <f>IF($B35="","",SUMIF(B129:B140,C45,J129:J140))</f>
        <v>0</v>
      </c>
      <c r="H45" s="230">
        <f>MROUND(SUMIF(B129:B140,C45,I129:I140),0.5)</f>
        <v>0</v>
      </c>
      <c r="I45" s="231">
        <f t="shared" si="8"/>
        <v>0</v>
      </c>
      <c r="J45" s="232">
        <f>IFERROR(SUMIF($B129:$B140,$C45,$AE129:$AE140)/$H$2,0)</f>
        <v>0</v>
      </c>
      <c r="K45" s="233">
        <f t="shared" si="9"/>
        <v>0</v>
      </c>
      <c r="L45" s="234">
        <f t="shared" si="10"/>
        <v>0</v>
      </c>
      <c r="M45" s="235" t="str">
        <f t="shared" si="11"/>
        <v/>
      </c>
      <c r="N45" s="236"/>
      <c r="O45" s="236"/>
      <c r="Q45" s="237"/>
      <c r="W45" s="179"/>
      <c r="X45" s="179"/>
      <c r="Y45" s="238"/>
    </row>
    <row r="46" spans="2:25" ht="18.75" outlineLevel="1" x14ac:dyDescent="0.25">
      <c r="B46" s="535"/>
      <c r="C46" s="239" t="str">
        <f>IF(IFERROR(INDEX(B129:B140,MATCH("P*",B129:B140,-1)),"")=C45,"",IFERROR(INDEX(B129:B140,MATCH("P*",B129:B140,-1)),""))</f>
        <v/>
      </c>
      <c r="D46" s="240" t="str">
        <f>IF($C45="","",SUMIF(B129:B140,C46,G129:G140))</f>
        <v/>
      </c>
      <c r="E46" s="241">
        <f>MROUND(SUMIF(B129:B140,C46,F129:F140),0.5)</f>
        <v>0</v>
      </c>
      <c r="F46" s="242" t="str">
        <f t="shared" si="7"/>
        <v/>
      </c>
      <c r="G46" s="240">
        <f>IF($B35="","",SUMIF(B129:B140,C46,J129:J140))</f>
        <v>0</v>
      </c>
      <c r="H46" s="243">
        <f>MROUND(SUMIF(B129:B140,C46,I129:I140),0.5)</f>
        <v>0</v>
      </c>
      <c r="I46" s="244">
        <f t="shared" si="8"/>
        <v>0</v>
      </c>
      <c r="J46" s="245">
        <f>IFERROR(SUMIF($B129:$B140,$C46,$AE129:$AE140)/$H$2,0)</f>
        <v>0</v>
      </c>
      <c r="K46" s="246">
        <f t="shared" si="9"/>
        <v>0</v>
      </c>
      <c r="L46" s="247">
        <f t="shared" si="10"/>
        <v>0</v>
      </c>
      <c r="M46" s="248" t="str">
        <f t="shared" si="11"/>
        <v/>
      </c>
      <c r="N46" s="236"/>
      <c r="O46" s="236"/>
      <c r="Q46" s="237"/>
      <c r="W46" s="179"/>
      <c r="X46" s="179"/>
      <c r="Y46" s="238"/>
    </row>
    <row r="47" spans="2:25" ht="18.75" outlineLevel="1" x14ac:dyDescent="0.25">
      <c r="B47" s="534" t="str">
        <f>IFERROR(IF(EDATE(B45,12)&lt;=(DATE(YEAR('Basic project data'!$C$6),1,1)),EDATE(B45,12),""),"")</f>
        <v/>
      </c>
      <c r="C47" s="226" t="str">
        <f>IFERROR(INDEX(B144:B155,MATCH("P*",B144:B155,0)),"")</f>
        <v/>
      </c>
      <c r="D47" s="227" t="str">
        <f>IF($C47="","",SUMIF(B144:B155,C47,G144:G155))</f>
        <v/>
      </c>
      <c r="E47" s="228">
        <f>MROUND(SUMIF(B144:B155,C47,F144:F155),0.5)</f>
        <v>0</v>
      </c>
      <c r="F47" s="229" t="str">
        <f t="shared" si="7"/>
        <v/>
      </c>
      <c r="G47" s="227">
        <f>IF($B35="","",SUMIF(B144:B155,C47,J144:J155))</f>
        <v>0</v>
      </c>
      <c r="H47" s="230">
        <f>MROUND(SUMIF(B144:B155,C47,I144:I155),0.5)</f>
        <v>0</v>
      </c>
      <c r="I47" s="231">
        <f t="shared" si="8"/>
        <v>0</v>
      </c>
      <c r="J47" s="232">
        <f>IFERROR(SUMIF($B144:$B155,$C47,$AE144:$AE155)/$H$2,0)</f>
        <v>0</v>
      </c>
      <c r="K47" s="233">
        <f t="shared" si="9"/>
        <v>0</v>
      </c>
      <c r="L47" s="234">
        <f t="shared" si="10"/>
        <v>0</v>
      </c>
      <c r="M47" s="235" t="str">
        <f t="shared" si="11"/>
        <v/>
      </c>
      <c r="N47" s="236"/>
      <c r="O47" s="236"/>
      <c r="Q47" s="237"/>
      <c r="W47" s="179"/>
      <c r="X47" s="179"/>
      <c r="Y47" s="238"/>
    </row>
    <row r="48" spans="2:25" ht="15" customHeight="1" outlineLevel="1" x14ac:dyDescent="0.25">
      <c r="B48" s="535" t="str">
        <f>IFERROR(IF(EDATE(B45,12)&lt;=(DATE(YEAR('Basic project data'!$C$6),1,1)),EDATE(B45,12),""),"")</f>
        <v/>
      </c>
      <c r="C48" s="249" t="str">
        <f>IF(IFERROR(INDEX(B144:B155,MATCH("P*",B144:B155,-1)),"")=C47,"",IFERROR(INDEX(B144:B155,MATCH("P*",B144:B155,-1)),""))</f>
        <v/>
      </c>
      <c r="D48" s="250" t="str">
        <f>IF($C47="","",SUMIF(B144:B155,C48,G144:G155))</f>
        <v/>
      </c>
      <c r="E48" s="251">
        <f>MROUND(SUMIF(B144:B155,C48,F144:F155),0.5)</f>
        <v>0</v>
      </c>
      <c r="F48" s="252" t="str">
        <f t="shared" si="7"/>
        <v/>
      </c>
      <c r="G48" s="250">
        <f>IF($B35="","",SUMIF(B144:B155,C48,J144:J155))</f>
        <v>0</v>
      </c>
      <c r="H48" s="253">
        <f>MROUND(SUMIF(B144:B155,C48,I144:I155),0.5)</f>
        <v>0</v>
      </c>
      <c r="I48" s="254">
        <f t="shared" si="8"/>
        <v>0</v>
      </c>
      <c r="J48" s="255">
        <f>IFERROR(SUMIF($B144:$B155,$C48,$AE144:$AE155)/$H$2,0)</f>
        <v>0</v>
      </c>
      <c r="K48" s="256">
        <f t="shared" si="9"/>
        <v>0</v>
      </c>
      <c r="L48" s="257">
        <f t="shared" si="10"/>
        <v>0</v>
      </c>
      <c r="M48" s="258" t="str">
        <f t="shared" si="11"/>
        <v/>
      </c>
      <c r="N48" s="236"/>
      <c r="O48" s="236"/>
      <c r="Q48" s="237"/>
      <c r="W48" s="179"/>
      <c r="X48" s="179"/>
      <c r="Y48" s="238"/>
    </row>
    <row r="49" spans="1:33" ht="24.75" customHeight="1" outlineLevel="1" x14ac:dyDescent="0.25">
      <c r="E49" s="259"/>
      <c r="F49" s="260"/>
      <c r="G49" s="180"/>
      <c r="H49" s="261"/>
      <c r="I49" s="262"/>
      <c r="J49" s="262"/>
      <c r="K49" s="263"/>
      <c r="Q49" s="188"/>
    </row>
    <row r="50" spans="1:33" ht="33.75" x14ac:dyDescent="0.5">
      <c r="B50" s="529" t="str">
        <f>INDEX(languages!B8:C8,1,MATCH('Liesmich Readme'!$A$5,languages!$B$2:$C$2,0))</f>
        <v>2a. Day-equivalents and personnel costs total and EU grant</v>
      </c>
      <c r="C50" s="529"/>
      <c r="D50" s="529"/>
      <c r="E50" s="529"/>
      <c r="F50" s="529"/>
      <c r="G50" s="529"/>
      <c r="H50" s="529"/>
      <c r="I50" s="529"/>
      <c r="J50" s="529"/>
      <c r="K50" s="264"/>
      <c r="O50" s="536" t="str">
        <f>INDEX(languages!B9:C9,1,MATCH('Liesmich Readme'!$A$5,languages!$B$2:$C$2,0))</f>
        <v>2b. Working hours EU grant per Work Package and per month</v>
      </c>
      <c r="P50" s="536"/>
      <c r="Q50" s="536"/>
      <c r="R50" s="536"/>
      <c r="S50" s="536"/>
      <c r="T50" s="536"/>
      <c r="U50" s="536"/>
      <c r="V50" s="536"/>
      <c r="W50" s="536"/>
      <c r="X50" s="536"/>
      <c r="Y50" s="536"/>
      <c r="Z50" s="536"/>
      <c r="AA50" s="536"/>
      <c r="AB50" s="536"/>
      <c r="AC50" s="536"/>
      <c r="AD50" s="536"/>
      <c r="AE50" s="536"/>
      <c r="AF50" s="536"/>
      <c r="AG50" s="536"/>
    </row>
    <row r="51" spans="1:33" x14ac:dyDescent="0.25">
      <c r="A51" s="66"/>
      <c r="E51" s="66"/>
    </row>
    <row r="52" spans="1:33" ht="15.75" customHeight="1" x14ac:dyDescent="0.25">
      <c r="B52" s="265"/>
      <c r="C52" s="265"/>
      <c r="D52" s="265"/>
      <c r="E52" s="537" t="s">
        <v>288</v>
      </c>
      <c r="F52" s="538"/>
      <c r="G52" s="539"/>
      <c r="H52" s="537" t="s">
        <v>292</v>
      </c>
      <c r="I52" s="538"/>
      <c r="J52" s="539"/>
      <c r="P52" s="540" t="s">
        <v>304</v>
      </c>
      <c r="Q52" s="541"/>
      <c r="R52" s="541"/>
      <c r="S52" s="541"/>
      <c r="T52" s="541"/>
      <c r="U52" s="541"/>
      <c r="V52" s="541"/>
      <c r="W52" s="541"/>
      <c r="X52" s="541"/>
      <c r="Y52" s="541"/>
      <c r="Z52" s="541"/>
      <c r="AA52" s="541"/>
      <c r="AB52" s="541"/>
      <c r="AC52" s="541"/>
      <c r="AD52" s="541"/>
      <c r="AE52" s="542"/>
    </row>
    <row r="53" spans="1:33" ht="49.5" customHeight="1" x14ac:dyDescent="0.25">
      <c r="B53" s="266" t="s">
        <v>74</v>
      </c>
      <c r="C53" s="266" t="s">
        <v>22</v>
      </c>
      <c r="D53" s="267" t="s">
        <v>305</v>
      </c>
      <c r="E53" s="268" t="s">
        <v>306</v>
      </c>
      <c r="F53" s="52" t="s">
        <v>307</v>
      </c>
      <c r="G53" s="269" t="s">
        <v>308</v>
      </c>
      <c r="H53" s="270" t="s">
        <v>306</v>
      </c>
      <c r="I53" s="52" t="s">
        <v>307</v>
      </c>
      <c r="J53" s="269" t="s">
        <v>309</v>
      </c>
      <c r="O53" s="52" t="s">
        <v>305</v>
      </c>
      <c r="P53" s="271" t="s">
        <v>310</v>
      </c>
      <c r="Q53" s="271" t="s">
        <v>311</v>
      </c>
      <c r="R53" s="271" t="s">
        <v>312</v>
      </c>
      <c r="S53" s="271" t="s">
        <v>313</v>
      </c>
      <c r="T53" s="271" t="s">
        <v>314</v>
      </c>
      <c r="U53" s="52" t="s">
        <v>315</v>
      </c>
      <c r="V53" s="52" t="s">
        <v>316</v>
      </c>
      <c r="W53" s="52" t="s">
        <v>317</v>
      </c>
      <c r="X53" s="52" t="s">
        <v>318</v>
      </c>
      <c r="Y53" s="52" t="s">
        <v>319</v>
      </c>
      <c r="Z53" s="52" t="s">
        <v>320</v>
      </c>
      <c r="AA53" s="52" t="s">
        <v>321</v>
      </c>
      <c r="AB53" s="52" t="s">
        <v>322</v>
      </c>
      <c r="AC53" s="52" t="s">
        <v>323</v>
      </c>
      <c r="AD53" s="52" t="s">
        <v>324</v>
      </c>
      <c r="AE53" s="271" t="s">
        <v>325</v>
      </c>
      <c r="AG53" s="272"/>
    </row>
    <row r="54" spans="1:33" outlineLevel="1" x14ac:dyDescent="0.25">
      <c r="B54" s="27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73">
        <f>IF(DATE(YEAR('Basic project data'!$C$5),MONTH('Basic project data'!$C$5),1)=D54,1,0)</f>
        <v>0</v>
      </c>
      <c r="D54" s="274">
        <f>IF('Basic project data'!C5=0,0,DATE(YEAR('Basic project data'!$C$5),1,1))</f>
        <v>44562</v>
      </c>
      <c r="E54" s="275"/>
      <c r="F54" s="193">
        <f t="shared" ref="F54:F65" si="12">215/12*E54</f>
        <v>0</v>
      </c>
      <c r="G54" s="276"/>
      <c r="H54" s="275"/>
      <c r="I54" s="193">
        <f t="shared" ref="I54:I65" si="13">215/12*H54</f>
        <v>0</v>
      </c>
      <c r="J54" s="277"/>
      <c r="O54" s="274">
        <f t="shared" ref="O54:O111" si="14">D54</f>
        <v>44562</v>
      </c>
      <c r="P54" s="278"/>
      <c r="Q54" s="278"/>
      <c r="R54" s="278"/>
      <c r="S54" s="278"/>
      <c r="T54" s="278"/>
      <c r="U54" s="278"/>
      <c r="V54" s="278"/>
      <c r="W54" s="278"/>
      <c r="X54" s="278"/>
      <c r="Y54" s="278"/>
      <c r="Z54" s="278"/>
      <c r="AA54" s="278"/>
      <c r="AB54" s="278"/>
      <c r="AC54" s="278"/>
      <c r="AD54" s="278"/>
      <c r="AE54" s="279">
        <f t="shared" ref="AE54:AE65" si="15">SUM(P54:AD54)</f>
        <v>0</v>
      </c>
      <c r="AF54" s="280"/>
      <c r="AG54" s="272"/>
    </row>
    <row r="55" spans="1:33" outlineLevel="1" x14ac:dyDescent="0.25">
      <c r="B55" s="27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73">
        <f>IF(C54&gt;0,C54+1,IF(DATE(YEAR('Basic project data'!$C$5),MONTH('Basic project data'!$C$5),1)=D55,1,0))</f>
        <v>0</v>
      </c>
      <c r="D55" s="274">
        <f t="shared" ref="D55:D65" si="16">DATE(YEAR(D54),MONTH(D54)+1,DAY(D54))</f>
        <v>44593</v>
      </c>
      <c r="E55" s="275"/>
      <c r="F55" s="193">
        <f t="shared" si="12"/>
        <v>0</v>
      </c>
      <c r="G55" s="276"/>
      <c r="H55" s="275"/>
      <c r="I55" s="193">
        <f t="shared" si="13"/>
        <v>0</v>
      </c>
      <c r="J55" s="277"/>
      <c r="O55" s="274">
        <f t="shared" si="14"/>
        <v>44593</v>
      </c>
      <c r="P55" s="278"/>
      <c r="Q55" s="278"/>
      <c r="R55" s="278"/>
      <c r="S55" s="278"/>
      <c r="T55" s="278"/>
      <c r="U55" s="278"/>
      <c r="V55" s="278"/>
      <c r="W55" s="278"/>
      <c r="X55" s="278"/>
      <c r="Y55" s="278"/>
      <c r="Z55" s="278"/>
      <c r="AA55" s="278"/>
      <c r="AB55" s="278"/>
      <c r="AC55" s="278"/>
      <c r="AD55" s="278"/>
      <c r="AE55" s="279">
        <f t="shared" si="15"/>
        <v>0</v>
      </c>
      <c r="AF55" s="280"/>
      <c r="AG55" s="272"/>
    </row>
    <row r="56" spans="1:33" outlineLevel="1" x14ac:dyDescent="0.25">
      <c r="B56" s="27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73">
        <f>IF(C55&gt;0,C55+1,IF(DATE(YEAR('Basic project data'!$C$5),MONTH('Basic project data'!$C$5),1)=D56,1,0))</f>
        <v>0</v>
      </c>
      <c r="D56" s="274">
        <f t="shared" si="16"/>
        <v>44621</v>
      </c>
      <c r="E56" s="275"/>
      <c r="F56" s="193">
        <f t="shared" si="12"/>
        <v>0</v>
      </c>
      <c r="G56" s="276"/>
      <c r="H56" s="275"/>
      <c r="I56" s="193">
        <f t="shared" si="13"/>
        <v>0</v>
      </c>
      <c r="J56" s="277"/>
      <c r="O56" s="274">
        <f t="shared" si="14"/>
        <v>44621</v>
      </c>
      <c r="P56" s="278"/>
      <c r="Q56" s="278"/>
      <c r="R56" s="278"/>
      <c r="S56" s="278"/>
      <c r="T56" s="278"/>
      <c r="U56" s="278"/>
      <c r="V56" s="278"/>
      <c r="W56" s="278"/>
      <c r="X56" s="278"/>
      <c r="Y56" s="278"/>
      <c r="Z56" s="278"/>
      <c r="AA56" s="278"/>
      <c r="AB56" s="278"/>
      <c r="AC56" s="278"/>
      <c r="AD56" s="278"/>
      <c r="AE56" s="279">
        <f t="shared" si="15"/>
        <v>0</v>
      </c>
      <c r="AF56" s="280"/>
      <c r="AG56" s="272"/>
    </row>
    <row r="57" spans="1:33" outlineLevel="1" x14ac:dyDescent="0.25">
      <c r="B57" s="27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P1</v>
      </c>
      <c r="C57" s="273">
        <f>IF(C56&gt;0,C56+1,IF(DATE(YEAR('Basic project data'!$C$5),MONTH('Basic project data'!$C$5),1)=D57,1,0))</f>
        <v>1</v>
      </c>
      <c r="D57" s="274">
        <f t="shared" si="16"/>
        <v>44652</v>
      </c>
      <c r="E57" s="275"/>
      <c r="F57" s="193">
        <f t="shared" si="12"/>
        <v>0</v>
      </c>
      <c r="G57" s="327"/>
      <c r="H57" s="322"/>
      <c r="I57" s="193">
        <f t="shared" si="13"/>
        <v>0</v>
      </c>
      <c r="J57" s="277"/>
      <c r="O57" s="274">
        <f t="shared" si="14"/>
        <v>44652</v>
      </c>
      <c r="P57" s="278"/>
      <c r="Q57" s="278"/>
      <c r="R57" s="278"/>
      <c r="S57" s="278"/>
      <c r="T57" s="278"/>
      <c r="U57" s="278"/>
      <c r="V57" s="278"/>
      <c r="W57" s="278"/>
      <c r="X57" s="278"/>
      <c r="Y57" s="278"/>
      <c r="Z57" s="278"/>
      <c r="AA57" s="278"/>
      <c r="AB57" s="278"/>
      <c r="AC57" s="278"/>
      <c r="AD57" s="278"/>
      <c r="AE57" s="279">
        <f t="shared" si="15"/>
        <v>0</v>
      </c>
      <c r="AF57" s="281"/>
    </row>
    <row r="58" spans="1:33" outlineLevel="1" x14ac:dyDescent="0.25">
      <c r="B58" s="27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P1</v>
      </c>
      <c r="C58" s="273">
        <f>IF(C57&gt;0,C57+1,IF(DATE(YEAR('Basic project data'!$C$5),MONTH('Basic project data'!$C$5),1)=D58,1,0))</f>
        <v>2</v>
      </c>
      <c r="D58" s="274">
        <f t="shared" si="16"/>
        <v>44682</v>
      </c>
      <c r="E58" s="322">
        <v>1</v>
      </c>
      <c r="F58" s="193">
        <f t="shared" si="12"/>
        <v>17.916666666666668</v>
      </c>
      <c r="G58" s="327">
        <v>6093.76</v>
      </c>
      <c r="H58" s="322">
        <v>1</v>
      </c>
      <c r="I58" s="193">
        <f t="shared" si="13"/>
        <v>17.916666666666668</v>
      </c>
      <c r="J58" s="277">
        <v>6093.76</v>
      </c>
      <c r="O58" s="274">
        <f t="shared" si="14"/>
        <v>44682</v>
      </c>
      <c r="P58" s="278">
        <v>137.19999999999999</v>
      </c>
      <c r="Q58" s="278"/>
      <c r="R58" s="278"/>
      <c r="S58" s="278">
        <v>27.4</v>
      </c>
      <c r="T58" s="278"/>
      <c r="U58" s="278"/>
      <c r="V58" s="278"/>
      <c r="W58" s="278"/>
      <c r="X58" s="278"/>
      <c r="Y58" s="278"/>
      <c r="Z58" s="278"/>
      <c r="AA58" s="278"/>
      <c r="AB58" s="278"/>
      <c r="AC58" s="278"/>
      <c r="AD58" s="278"/>
      <c r="AE58" s="279">
        <f t="shared" si="15"/>
        <v>164.6</v>
      </c>
      <c r="AF58" s="281"/>
      <c r="AG58" s="272"/>
    </row>
    <row r="59" spans="1:33" outlineLevel="1" x14ac:dyDescent="0.25">
      <c r="B59" s="27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P1</v>
      </c>
      <c r="C59" s="273">
        <f>IF(C58&gt;0,C58+1,IF(DATE(YEAR('Basic project data'!$C$5),MONTH('Basic project data'!$C$5),1)=D59,1,0))</f>
        <v>3</v>
      </c>
      <c r="D59" s="274">
        <f t="shared" si="16"/>
        <v>44713</v>
      </c>
      <c r="E59" s="322">
        <v>1</v>
      </c>
      <c r="F59" s="193">
        <f t="shared" si="12"/>
        <v>17.916666666666668</v>
      </c>
      <c r="G59" s="327">
        <v>6093.76</v>
      </c>
      <c r="H59" s="322">
        <v>1</v>
      </c>
      <c r="I59" s="193">
        <f t="shared" si="13"/>
        <v>17.916666666666668</v>
      </c>
      <c r="J59" s="277">
        <v>6093.76</v>
      </c>
      <c r="O59" s="274">
        <f t="shared" si="14"/>
        <v>44713</v>
      </c>
      <c r="P59" s="278">
        <v>121.6</v>
      </c>
      <c r="Q59" s="278"/>
      <c r="R59" s="278"/>
      <c r="S59" s="278">
        <v>43.2</v>
      </c>
      <c r="T59" s="278"/>
      <c r="U59" s="278"/>
      <c r="V59" s="278"/>
      <c r="W59" s="278"/>
      <c r="X59" s="278"/>
      <c r="Y59" s="278"/>
      <c r="Z59" s="278"/>
      <c r="AA59" s="278"/>
      <c r="AB59" s="278"/>
      <c r="AC59" s="278"/>
      <c r="AD59" s="278"/>
      <c r="AE59" s="279">
        <f t="shared" si="15"/>
        <v>164.8</v>
      </c>
      <c r="AF59" s="281"/>
      <c r="AG59" s="272"/>
    </row>
    <row r="60" spans="1:33" outlineLevel="1" x14ac:dyDescent="0.25">
      <c r="B60" s="27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P1</v>
      </c>
      <c r="C60" s="273">
        <f>IF(C59&gt;0,C59+1,IF(DATE(YEAR('Basic project data'!$C$5),MONTH('Basic project data'!$C$5),1)=D60,1,0))</f>
        <v>4</v>
      </c>
      <c r="D60" s="274">
        <f t="shared" si="16"/>
        <v>44743</v>
      </c>
      <c r="E60" s="322">
        <v>1</v>
      </c>
      <c r="F60" s="193">
        <f t="shared" si="12"/>
        <v>17.916666666666668</v>
      </c>
      <c r="G60" s="327">
        <v>6093.76</v>
      </c>
      <c r="H60" s="322">
        <v>1</v>
      </c>
      <c r="I60" s="193">
        <f t="shared" si="13"/>
        <v>17.916666666666668</v>
      </c>
      <c r="J60" s="277">
        <v>6093.76</v>
      </c>
      <c r="O60" s="274">
        <f t="shared" si="14"/>
        <v>44743</v>
      </c>
      <c r="P60" s="278">
        <v>145</v>
      </c>
      <c r="Q60" s="278"/>
      <c r="R60" s="278"/>
      <c r="S60" s="278">
        <v>19.600000000000001</v>
      </c>
      <c r="T60" s="278"/>
      <c r="U60" s="278"/>
      <c r="V60" s="278"/>
      <c r="W60" s="278"/>
      <c r="X60" s="278"/>
      <c r="Y60" s="278"/>
      <c r="Z60" s="278"/>
      <c r="AA60" s="278"/>
      <c r="AB60" s="278"/>
      <c r="AC60" s="278"/>
      <c r="AD60" s="278"/>
      <c r="AE60" s="279">
        <f t="shared" si="15"/>
        <v>164.6</v>
      </c>
      <c r="AF60" s="281"/>
      <c r="AG60" s="264"/>
    </row>
    <row r="61" spans="1:33" outlineLevel="1" x14ac:dyDescent="0.25">
      <c r="B61" s="27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P1</v>
      </c>
      <c r="C61" s="273">
        <f>IF(C60&gt;0,C60+1,IF(DATE(YEAR('Basic project data'!$C$5),MONTH('Basic project data'!$C$5),1)=D61,1,0))</f>
        <v>5</v>
      </c>
      <c r="D61" s="274">
        <f t="shared" si="16"/>
        <v>44774</v>
      </c>
      <c r="E61" s="322">
        <v>1</v>
      </c>
      <c r="F61" s="193">
        <f t="shared" si="12"/>
        <v>17.916666666666668</v>
      </c>
      <c r="G61" s="327">
        <v>6276.57</v>
      </c>
      <c r="H61" s="322"/>
      <c r="I61" s="193">
        <f t="shared" si="13"/>
        <v>0</v>
      </c>
      <c r="J61" s="277"/>
      <c r="O61" s="274">
        <f t="shared" si="14"/>
        <v>44774</v>
      </c>
      <c r="P61" s="278"/>
      <c r="Q61" s="278"/>
      <c r="R61" s="278"/>
      <c r="S61" s="278"/>
      <c r="T61" s="278"/>
      <c r="U61" s="278"/>
      <c r="V61" s="278"/>
      <c r="W61" s="278"/>
      <c r="X61" s="278"/>
      <c r="Y61" s="278"/>
      <c r="Z61" s="278"/>
      <c r="AA61" s="278"/>
      <c r="AB61" s="278"/>
      <c r="AC61" s="278"/>
      <c r="AD61" s="278"/>
      <c r="AE61" s="279">
        <f t="shared" si="15"/>
        <v>0</v>
      </c>
      <c r="AF61" s="281"/>
      <c r="AG61" s="264"/>
    </row>
    <row r="62" spans="1:33" outlineLevel="1" x14ac:dyDescent="0.25">
      <c r="B62" s="27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P1</v>
      </c>
      <c r="C62" s="273">
        <f>IF(C61&gt;0,C61+1,IF(DATE(YEAR('Basic project data'!$C$5),MONTH('Basic project data'!$C$5),1)=D62,1,0))</f>
        <v>6</v>
      </c>
      <c r="D62" s="274">
        <f t="shared" si="16"/>
        <v>44805</v>
      </c>
      <c r="E62" s="322">
        <v>1</v>
      </c>
      <c r="F62" s="193">
        <f t="shared" si="12"/>
        <v>17.916666666666668</v>
      </c>
      <c r="G62" s="327">
        <v>6276.57</v>
      </c>
      <c r="H62" s="322"/>
      <c r="I62" s="193">
        <f t="shared" si="13"/>
        <v>0</v>
      </c>
      <c r="J62" s="277"/>
      <c r="O62" s="274">
        <f t="shared" si="14"/>
        <v>44805</v>
      </c>
      <c r="P62" s="278"/>
      <c r="Q62" s="278"/>
      <c r="R62" s="278"/>
      <c r="S62" s="278"/>
      <c r="T62" s="278"/>
      <c r="U62" s="278"/>
      <c r="V62" s="278"/>
      <c r="W62" s="278"/>
      <c r="X62" s="278"/>
      <c r="Y62" s="278"/>
      <c r="Z62" s="278"/>
      <c r="AA62" s="278"/>
      <c r="AB62" s="278"/>
      <c r="AC62" s="278"/>
      <c r="AD62" s="278"/>
      <c r="AE62" s="279">
        <f t="shared" si="15"/>
        <v>0</v>
      </c>
      <c r="AF62" s="281"/>
    </row>
    <row r="63" spans="1:33" outlineLevel="1" x14ac:dyDescent="0.25">
      <c r="B63" s="27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P1</v>
      </c>
      <c r="C63" s="273">
        <f>IF(C62&gt;0,C62+1,IF(DATE(YEAR('Basic project data'!$C$5),MONTH('Basic project data'!$C$5),1)=D63,1,0))</f>
        <v>7</v>
      </c>
      <c r="D63" s="274">
        <f t="shared" si="16"/>
        <v>44835</v>
      </c>
      <c r="E63" s="322">
        <v>1</v>
      </c>
      <c r="F63" s="193">
        <f t="shared" si="12"/>
        <v>17.916666666666668</v>
      </c>
      <c r="G63" s="327">
        <v>6276.57</v>
      </c>
      <c r="H63" s="322"/>
      <c r="I63" s="193">
        <f t="shared" si="13"/>
        <v>0</v>
      </c>
      <c r="J63" s="277"/>
      <c r="O63" s="274">
        <f t="shared" si="14"/>
        <v>44835</v>
      </c>
      <c r="P63" s="278"/>
      <c r="Q63" s="278"/>
      <c r="R63" s="278"/>
      <c r="S63" s="278"/>
      <c r="T63" s="278"/>
      <c r="U63" s="278"/>
      <c r="V63" s="278"/>
      <c r="W63" s="278"/>
      <c r="X63" s="278"/>
      <c r="Y63" s="278"/>
      <c r="Z63" s="278"/>
      <c r="AA63" s="278"/>
      <c r="AB63" s="278"/>
      <c r="AC63" s="278"/>
      <c r="AD63" s="278"/>
      <c r="AE63" s="279">
        <f t="shared" si="15"/>
        <v>0</v>
      </c>
      <c r="AF63" s="281"/>
      <c r="AG63" s="280"/>
    </row>
    <row r="64" spans="1:33" outlineLevel="1" x14ac:dyDescent="0.25">
      <c r="B64" s="27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P1</v>
      </c>
      <c r="C64" s="273">
        <f>IF(C63&gt;0,C63+1,IF(DATE(YEAR('Basic project data'!$C$5),MONTH('Basic project data'!$C$5),1)=D64,1,0))</f>
        <v>8</v>
      </c>
      <c r="D64" s="274">
        <f t="shared" si="16"/>
        <v>44866</v>
      </c>
      <c r="E64" s="322">
        <v>1</v>
      </c>
      <c r="F64" s="193">
        <f t="shared" si="12"/>
        <v>17.916666666666668</v>
      </c>
      <c r="G64" s="327">
        <v>8159.54</v>
      </c>
      <c r="H64" s="322"/>
      <c r="I64" s="193">
        <f t="shared" si="13"/>
        <v>0</v>
      </c>
      <c r="J64" s="277"/>
      <c r="O64" s="274">
        <f t="shared" si="14"/>
        <v>44866</v>
      </c>
      <c r="P64" s="278"/>
      <c r="Q64" s="278"/>
      <c r="R64" s="278"/>
      <c r="S64" s="278"/>
      <c r="T64" s="278"/>
      <c r="U64" s="278"/>
      <c r="V64" s="278"/>
      <c r="W64" s="278"/>
      <c r="X64" s="278"/>
      <c r="Y64" s="278"/>
      <c r="Z64" s="278"/>
      <c r="AA64" s="278"/>
      <c r="AB64" s="278"/>
      <c r="AC64" s="278"/>
      <c r="AD64" s="278"/>
      <c r="AE64" s="279">
        <f t="shared" si="15"/>
        <v>0</v>
      </c>
      <c r="AF64" s="281"/>
    </row>
    <row r="65" spans="2:33" outlineLevel="1" x14ac:dyDescent="0.25">
      <c r="B65" s="27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P1</v>
      </c>
      <c r="C65" s="273">
        <f>IF(C64&gt;0,C64+1,IF(DATE(YEAR('Basic project data'!$C$5),MONTH('Basic project data'!$C$5),1)=D65,1,0))</f>
        <v>9</v>
      </c>
      <c r="D65" s="274">
        <f t="shared" si="16"/>
        <v>44896</v>
      </c>
      <c r="E65" s="322">
        <v>1</v>
      </c>
      <c r="F65" s="193">
        <f t="shared" si="12"/>
        <v>17.916666666666668</v>
      </c>
      <c r="G65" s="327">
        <v>6276.57</v>
      </c>
      <c r="H65" s="322"/>
      <c r="I65" s="193">
        <f t="shared" si="13"/>
        <v>0</v>
      </c>
      <c r="J65" s="277"/>
      <c r="O65" s="274">
        <f t="shared" si="14"/>
        <v>44896</v>
      </c>
      <c r="P65" s="278"/>
      <c r="Q65" s="278"/>
      <c r="R65" s="278"/>
      <c r="S65" s="278"/>
      <c r="T65" s="278"/>
      <c r="U65" s="278"/>
      <c r="V65" s="278"/>
      <c r="W65" s="278"/>
      <c r="X65" s="278"/>
      <c r="Y65" s="278"/>
      <c r="Z65" s="278"/>
      <c r="AA65" s="278"/>
      <c r="AB65" s="278"/>
      <c r="AC65" s="278"/>
      <c r="AD65" s="278"/>
      <c r="AE65" s="279">
        <f t="shared" si="15"/>
        <v>0</v>
      </c>
      <c r="AF65" s="281"/>
    </row>
    <row r="66" spans="2:33" x14ac:dyDescent="0.25">
      <c r="B66" s="282"/>
      <c r="C66" s="283"/>
      <c r="D66" s="284">
        <f>D65</f>
        <v>44896</v>
      </c>
      <c r="E66" s="285"/>
      <c r="F66" s="286">
        <f>SUM(F54:F65)</f>
        <v>143.33333333333334</v>
      </c>
      <c r="G66" s="287">
        <f>SUM(G54:G65)</f>
        <v>51547.1</v>
      </c>
      <c r="H66" s="328"/>
      <c r="I66" s="286">
        <f>SUM(I54:I65)</f>
        <v>53.75</v>
      </c>
      <c r="J66" s="287">
        <f>SUM(J54:J65)</f>
        <v>18281.28</v>
      </c>
      <c r="O66" s="284">
        <f t="shared" si="14"/>
        <v>44896</v>
      </c>
      <c r="P66" s="289">
        <f>SUM(P54:P65)</f>
        <v>403.79999999999995</v>
      </c>
      <c r="Q66" s="290">
        <f>SUM(Q54:Q65)</f>
        <v>0</v>
      </c>
      <c r="R66" s="289">
        <f>SUM(R54:R65)</f>
        <v>0</v>
      </c>
      <c r="S66" s="290">
        <f>SUM(S54:S65)</f>
        <v>90.199999999999989</v>
      </c>
      <c r="T66" s="290">
        <f>SUM(T54:T65)</f>
        <v>0</v>
      </c>
      <c r="U66" s="290">
        <f t="shared" ref="U66:AD66" si="17">SUM(U54:U65)</f>
        <v>0</v>
      </c>
      <c r="V66" s="290">
        <f t="shared" si="17"/>
        <v>0</v>
      </c>
      <c r="W66" s="290">
        <f t="shared" si="17"/>
        <v>0</v>
      </c>
      <c r="X66" s="290">
        <f t="shared" si="17"/>
        <v>0</v>
      </c>
      <c r="Y66" s="290">
        <f t="shared" si="17"/>
        <v>0</v>
      </c>
      <c r="Z66" s="290">
        <f t="shared" si="17"/>
        <v>0</v>
      </c>
      <c r="AA66" s="290">
        <f t="shared" si="17"/>
        <v>0</v>
      </c>
      <c r="AB66" s="290">
        <f t="shared" si="17"/>
        <v>0</v>
      </c>
      <c r="AC66" s="290">
        <f t="shared" si="17"/>
        <v>0</v>
      </c>
      <c r="AD66" s="290">
        <f t="shared" si="17"/>
        <v>0</v>
      </c>
      <c r="AE66" s="290">
        <f>SUM(AE54:AE65)</f>
        <v>494</v>
      </c>
      <c r="AF66" s="281"/>
    </row>
    <row r="67" spans="2:33" ht="28.5" customHeight="1" x14ac:dyDescent="0.25">
      <c r="B67" s="18"/>
      <c r="C67" s="18"/>
      <c r="E67" s="280"/>
      <c r="F67" s="280"/>
      <c r="H67" s="280"/>
      <c r="I67" s="280"/>
      <c r="P67" s="289">
        <f t="shared" ref="P67:AE67" si="18">IFERROR(P66/$H$2,0)</f>
        <v>52.170542635658904</v>
      </c>
      <c r="Q67" s="289">
        <f t="shared" si="18"/>
        <v>0</v>
      </c>
      <c r="R67" s="289">
        <f t="shared" si="18"/>
        <v>0</v>
      </c>
      <c r="S67" s="289">
        <f t="shared" si="18"/>
        <v>11.653746770025839</v>
      </c>
      <c r="T67" s="289">
        <f t="shared" si="18"/>
        <v>0</v>
      </c>
      <c r="U67" s="289">
        <f t="shared" si="18"/>
        <v>0</v>
      </c>
      <c r="V67" s="289">
        <f t="shared" si="18"/>
        <v>0</v>
      </c>
      <c r="W67" s="289">
        <f t="shared" si="18"/>
        <v>0</v>
      </c>
      <c r="X67" s="289">
        <f t="shared" si="18"/>
        <v>0</v>
      </c>
      <c r="Y67" s="289">
        <f t="shared" si="18"/>
        <v>0</v>
      </c>
      <c r="Z67" s="289">
        <f t="shared" si="18"/>
        <v>0</v>
      </c>
      <c r="AA67" s="289">
        <f t="shared" si="18"/>
        <v>0</v>
      </c>
      <c r="AB67" s="289">
        <f t="shared" si="18"/>
        <v>0</v>
      </c>
      <c r="AC67" s="289">
        <f t="shared" si="18"/>
        <v>0</v>
      </c>
      <c r="AD67" s="289">
        <f t="shared" si="18"/>
        <v>0</v>
      </c>
      <c r="AE67" s="289">
        <f t="shared" si="18"/>
        <v>63.824289405684752</v>
      </c>
      <c r="AF67" s="291" t="s">
        <v>326</v>
      </c>
    </row>
    <row r="68" spans="2:33" x14ac:dyDescent="0.25">
      <c r="B68" s="18"/>
      <c r="C68" s="18"/>
      <c r="E68" s="280"/>
      <c r="F68" s="280"/>
      <c r="H68" s="280"/>
      <c r="I68" s="280"/>
      <c r="P68" s="292"/>
      <c r="Q68" s="292"/>
      <c r="R68" s="292"/>
      <c r="S68" s="292"/>
      <c r="T68" s="292"/>
      <c r="U68" s="293"/>
      <c r="V68" s="294"/>
      <c r="W68" s="295"/>
      <c r="X68" s="295"/>
      <c r="Y68" s="295"/>
      <c r="Z68" s="295"/>
      <c r="AA68" s="295"/>
      <c r="AB68" s="295"/>
      <c r="AC68" s="295"/>
      <c r="AD68" s="296"/>
      <c r="AE68" s="292"/>
      <c r="AF68" s="297"/>
    </row>
    <row r="69" spans="2:33" outlineLevel="1" x14ac:dyDescent="0.25">
      <c r="B69" s="27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P1</v>
      </c>
      <c r="C69" s="273">
        <f>IF(C65&gt;0,C65+1,IF(DATE(YEAR('Basic project data'!$C$5),MONTH('Basic project data'!$C$5),1)=D69,1,0))</f>
        <v>10</v>
      </c>
      <c r="D69" s="274">
        <f>DATE(YEAR(D65),MONTH(D65)+1,DAY(D65))</f>
        <v>44927</v>
      </c>
      <c r="E69" s="323">
        <v>1</v>
      </c>
      <c r="F69" s="299">
        <f t="shared" ref="F69:F80" si="19">215/12*E69</f>
        <v>17.916666666666668</v>
      </c>
      <c r="G69" s="300">
        <v>6276.57</v>
      </c>
      <c r="H69" s="298"/>
      <c r="I69" s="299">
        <f t="shared" ref="I69:I80" si="20">215/12*H69</f>
        <v>0</v>
      </c>
      <c r="J69" s="300"/>
      <c r="O69" s="274">
        <f t="shared" si="14"/>
        <v>44927</v>
      </c>
      <c r="P69" s="278"/>
      <c r="Q69" s="278"/>
      <c r="R69" s="278"/>
      <c r="S69" s="278"/>
      <c r="T69" s="278"/>
      <c r="U69" s="278"/>
      <c r="V69" s="278"/>
      <c r="W69" s="278"/>
      <c r="X69" s="278"/>
      <c r="Y69" s="278"/>
      <c r="Z69" s="278"/>
      <c r="AA69" s="278"/>
      <c r="AB69" s="278"/>
      <c r="AC69" s="278"/>
      <c r="AD69" s="278"/>
      <c r="AE69" s="279">
        <f t="shared" ref="AE69:AE80" si="21">SUM(P69:AD69)</f>
        <v>0</v>
      </c>
      <c r="AF69" s="281"/>
      <c r="AG69" s="280"/>
    </row>
    <row r="70" spans="2:33" outlineLevel="1" x14ac:dyDescent="0.25">
      <c r="B70" s="27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P1</v>
      </c>
      <c r="C70" s="273">
        <f>IF(C69&gt;0,C69+1,IF(DATE(YEAR('Basic project data'!$C$5),MONTH('Basic project data'!$C$5),1)=D70,1,0))</f>
        <v>11</v>
      </c>
      <c r="D70" s="274">
        <f t="shared" ref="D70:D80" si="22">DATE(YEAR(D69),MONTH(D69)+1,DAY(D69))</f>
        <v>44958</v>
      </c>
      <c r="E70" s="322">
        <v>1</v>
      </c>
      <c r="F70" s="193">
        <f t="shared" si="19"/>
        <v>17.916666666666668</v>
      </c>
      <c r="G70" s="277">
        <v>6276.57</v>
      </c>
      <c r="H70" s="275">
        <v>1</v>
      </c>
      <c r="I70" s="193">
        <f t="shared" si="20"/>
        <v>17.916666666666668</v>
      </c>
      <c r="J70" s="277">
        <v>6276.57</v>
      </c>
      <c r="O70" s="274">
        <f t="shared" si="14"/>
        <v>44958</v>
      </c>
      <c r="P70" s="278">
        <v>100</v>
      </c>
      <c r="Q70" s="278"/>
      <c r="R70" s="278"/>
      <c r="S70" s="278">
        <v>30</v>
      </c>
      <c r="T70" s="278"/>
      <c r="U70" s="278"/>
      <c r="V70" s="278"/>
      <c r="W70" s="278"/>
      <c r="X70" s="278"/>
      <c r="Y70" s="278"/>
      <c r="Z70" s="278"/>
      <c r="AA70" s="278"/>
      <c r="AB70" s="278"/>
      <c r="AC70" s="278"/>
      <c r="AD70" s="278"/>
      <c r="AE70" s="279">
        <f t="shared" si="21"/>
        <v>130</v>
      </c>
      <c r="AF70" s="281"/>
    </row>
    <row r="71" spans="2:33" outlineLevel="1" x14ac:dyDescent="0.25">
      <c r="B71" s="27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P1</v>
      </c>
      <c r="C71" s="273">
        <f>IF(C70&gt;0,C70+1,IF(DATE(YEAR('Basic project data'!$C$5),MONTH('Basic project data'!$C$5),1)=D71,1,0))</f>
        <v>12</v>
      </c>
      <c r="D71" s="274">
        <f t="shared" si="22"/>
        <v>44986</v>
      </c>
      <c r="E71" s="322">
        <v>1</v>
      </c>
      <c r="F71" s="193">
        <f t="shared" si="19"/>
        <v>17.916666666666668</v>
      </c>
      <c r="G71" s="277">
        <v>6276.57</v>
      </c>
      <c r="H71" s="275">
        <v>1</v>
      </c>
      <c r="I71" s="193">
        <f t="shared" si="20"/>
        <v>17.916666666666668</v>
      </c>
      <c r="J71" s="277">
        <v>6276.57</v>
      </c>
      <c r="O71" s="274">
        <f t="shared" si="14"/>
        <v>44986</v>
      </c>
      <c r="P71" s="278">
        <v>10</v>
      </c>
      <c r="Q71" s="278"/>
      <c r="R71" s="278"/>
      <c r="S71" s="278">
        <v>5</v>
      </c>
      <c r="T71" s="278"/>
      <c r="U71" s="278"/>
      <c r="V71" s="278"/>
      <c r="W71" s="278"/>
      <c r="X71" s="278"/>
      <c r="Y71" s="278"/>
      <c r="Z71" s="278"/>
      <c r="AA71" s="278"/>
      <c r="AB71" s="278"/>
      <c r="AC71" s="278"/>
      <c r="AD71" s="278"/>
      <c r="AE71" s="279">
        <f t="shared" si="21"/>
        <v>15</v>
      </c>
      <c r="AF71" s="281"/>
    </row>
    <row r="72" spans="2:33" outlineLevel="1" x14ac:dyDescent="0.25">
      <c r="B72" s="27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P2</v>
      </c>
      <c r="C72" s="273">
        <f>IF(C71&gt;0,C71+1,IF(DATE(YEAR('Basic project data'!$C$5),MONTH('Basic project data'!$C$5),1)=D72,1,0))</f>
        <v>13</v>
      </c>
      <c r="D72" s="274">
        <f t="shared" si="22"/>
        <v>45017</v>
      </c>
      <c r="E72" s="322">
        <v>1</v>
      </c>
      <c r="F72" s="193">
        <f t="shared" si="19"/>
        <v>17.916666666666668</v>
      </c>
      <c r="G72" s="277">
        <v>6276.57</v>
      </c>
      <c r="H72" s="275">
        <v>1</v>
      </c>
      <c r="I72" s="193">
        <f t="shared" si="20"/>
        <v>17.916666666666668</v>
      </c>
      <c r="J72" s="277">
        <v>6276.57</v>
      </c>
      <c r="O72" s="274">
        <f t="shared" si="14"/>
        <v>45017</v>
      </c>
      <c r="P72" s="278">
        <v>102</v>
      </c>
      <c r="Q72" s="278"/>
      <c r="R72" s="278"/>
      <c r="S72" s="278">
        <v>60</v>
      </c>
      <c r="T72" s="278"/>
      <c r="U72" s="278"/>
      <c r="V72" s="278"/>
      <c r="W72" s="278"/>
      <c r="X72" s="278"/>
      <c r="Y72" s="278"/>
      <c r="Z72" s="278"/>
      <c r="AA72" s="278"/>
      <c r="AB72" s="278"/>
      <c r="AC72" s="278"/>
      <c r="AD72" s="278"/>
      <c r="AE72" s="279">
        <f t="shared" si="21"/>
        <v>162</v>
      </c>
      <c r="AF72" s="281"/>
    </row>
    <row r="73" spans="2:33" outlineLevel="1" x14ac:dyDescent="0.25">
      <c r="B73" s="27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P2</v>
      </c>
      <c r="C73" s="273">
        <f>IF(C72&gt;0,C72+1,IF(DATE(YEAR('Basic project data'!$C$5),MONTH('Basic project data'!$C$5),1)=D73,1,0))</f>
        <v>14</v>
      </c>
      <c r="D73" s="274">
        <f t="shared" si="22"/>
        <v>45047</v>
      </c>
      <c r="E73" s="322">
        <v>1</v>
      </c>
      <c r="F73" s="193">
        <f t="shared" si="19"/>
        <v>17.916666666666668</v>
      </c>
      <c r="G73" s="277">
        <v>6276.57</v>
      </c>
      <c r="H73" s="275">
        <v>1</v>
      </c>
      <c r="I73" s="193">
        <f t="shared" si="20"/>
        <v>17.916666666666668</v>
      </c>
      <c r="J73" s="277">
        <v>6276.57</v>
      </c>
      <c r="O73" s="274">
        <f t="shared" si="14"/>
        <v>45047</v>
      </c>
      <c r="P73" s="278">
        <v>100</v>
      </c>
      <c r="Q73" s="278"/>
      <c r="R73" s="278"/>
      <c r="S73" s="278">
        <v>65</v>
      </c>
      <c r="T73" s="278"/>
      <c r="U73" s="278"/>
      <c r="V73" s="278"/>
      <c r="W73" s="278"/>
      <c r="X73" s="278"/>
      <c r="Y73" s="278"/>
      <c r="Z73" s="278"/>
      <c r="AA73" s="278"/>
      <c r="AB73" s="278"/>
      <c r="AC73" s="278"/>
      <c r="AD73" s="278"/>
      <c r="AE73" s="279">
        <f t="shared" si="21"/>
        <v>165</v>
      </c>
      <c r="AF73" s="281"/>
    </row>
    <row r="74" spans="2:33" outlineLevel="1" x14ac:dyDescent="0.25">
      <c r="B74" s="27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P2</v>
      </c>
      <c r="C74" s="273">
        <f>IF(C73&gt;0,C73+1,IF(DATE(YEAR('Basic project data'!$C$5),MONTH('Basic project data'!$C$5),1)=D74,1,0))</f>
        <v>15</v>
      </c>
      <c r="D74" s="274">
        <f t="shared" si="22"/>
        <v>45078</v>
      </c>
      <c r="E74" s="322">
        <v>1</v>
      </c>
      <c r="F74" s="193">
        <f t="shared" si="19"/>
        <v>17.916666666666668</v>
      </c>
      <c r="G74" s="277">
        <v>6276.57</v>
      </c>
      <c r="H74" s="275">
        <v>1</v>
      </c>
      <c r="I74" s="193">
        <f t="shared" si="20"/>
        <v>17.916666666666668</v>
      </c>
      <c r="J74" s="277">
        <v>6276.57</v>
      </c>
      <c r="O74" s="274">
        <f t="shared" si="14"/>
        <v>45078</v>
      </c>
      <c r="P74" s="278">
        <v>106</v>
      </c>
      <c r="Q74" s="278"/>
      <c r="R74" s="278"/>
      <c r="S74" s="278">
        <v>65</v>
      </c>
      <c r="T74" s="278"/>
      <c r="U74" s="278"/>
      <c r="V74" s="278"/>
      <c r="W74" s="278"/>
      <c r="X74" s="278"/>
      <c r="Y74" s="278"/>
      <c r="Z74" s="278"/>
      <c r="AA74" s="278"/>
      <c r="AB74" s="278"/>
      <c r="AC74" s="278"/>
      <c r="AD74" s="278"/>
      <c r="AE74" s="279">
        <f t="shared" si="21"/>
        <v>171</v>
      </c>
      <c r="AF74" s="281"/>
    </row>
    <row r="75" spans="2:33" outlineLevel="1" x14ac:dyDescent="0.25">
      <c r="B75" s="27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P2</v>
      </c>
      <c r="C75" s="273">
        <f>IF(C74&gt;0,C74+1,IF(DATE(YEAR('Basic project data'!$C$5),MONTH('Basic project data'!$C$5),1)=D75,1,0))</f>
        <v>16</v>
      </c>
      <c r="D75" s="274">
        <f t="shared" si="22"/>
        <v>45108</v>
      </c>
      <c r="E75" s="322">
        <v>1</v>
      </c>
      <c r="F75" s="193">
        <f t="shared" si="19"/>
        <v>17.916666666666668</v>
      </c>
      <c r="G75" s="277">
        <v>6276.57</v>
      </c>
      <c r="H75" s="275">
        <v>1</v>
      </c>
      <c r="I75" s="193">
        <f t="shared" si="20"/>
        <v>17.916666666666668</v>
      </c>
      <c r="J75" s="277">
        <v>6276.57</v>
      </c>
      <c r="O75" s="274">
        <f t="shared" si="14"/>
        <v>45108</v>
      </c>
      <c r="P75" s="278">
        <v>30</v>
      </c>
      <c r="Q75" s="278"/>
      <c r="R75" s="278"/>
      <c r="S75" s="278">
        <v>0</v>
      </c>
      <c r="T75" s="278"/>
      <c r="U75" s="278"/>
      <c r="V75" s="278"/>
      <c r="W75" s="278"/>
      <c r="X75" s="278"/>
      <c r="Y75" s="278"/>
      <c r="Z75" s="278"/>
      <c r="AA75" s="278"/>
      <c r="AB75" s="278"/>
      <c r="AC75" s="278"/>
      <c r="AD75" s="278"/>
      <c r="AE75" s="279">
        <f t="shared" si="21"/>
        <v>30</v>
      </c>
      <c r="AF75" s="281"/>
    </row>
    <row r="76" spans="2:33" outlineLevel="1" x14ac:dyDescent="0.25">
      <c r="B76" s="27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P2</v>
      </c>
      <c r="C76" s="273">
        <f>IF(C75&gt;0,C75+1,IF(DATE(YEAR('Basic project data'!$C$5),MONTH('Basic project data'!$C$5),1)=D76,1,0))</f>
        <v>17</v>
      </c>
      <c r="D76" s="274">
        <f t="shared" si="22"/>
        <v>45139</v>
      </c>
      <c r="E76" s="322">
        <v>1</v>
      </c>
      <c r="F76" s="193">
        <f t="shared" si="19"/>
        <v>17.916666666666668</v>
      </c>
      <c r="G76" s="277">
        <v>6276.57</v>
      </c>
      <c r="H76" s="275">
        <v>1</v>
      </c>
      <c r="I76" s="193">
        <f t="shared" si="20"/>
        <v>17.916666666666668</v>
      </c>
      <c r="J76" s="277">
        <v>6276.57</v>
      </c>
      <c r="O76" s="274">
        <f t="shared" si="14"/>
        <v>45139</v>
      </c>
      <c r="P76" s="278">
        <v>106</v>
      </c>
      <c r="Q76" s="278"/>
      <c r="R76" s="278"/>
      <c r="S76" s="278">
        <v>60</v>
      </c>
      <c r="T76" s="278"/>
      <c r="U76" s="278"/>
      <c r="V76" s="278"/>
      <c r="W76" s="278"/>
      <c r="X76" s="278"/>
      <c r="Y76" s="278"/>
      <c r="Z76" s="278"/>
      <c r="AA76" s="278"/>
      <c r="AB76" s="278"/>
      <c r="AC76" s="278"/>
      <c r="AD76" s="278"/>
      <c r="AE76" s="279">
        <f t="shared" si="21"/>
        <v>166</v>
      </c>
      <c r="AF76" s="281"/>
    </row>
    <row r="77" spans="2:33" outlineLevel="1" x14ac:dyDescent="0.25">
      <c r="B77" s="27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P2</v>
      </c>
      <c r="C77" s="273">
        <f>IF(C76&gt;0,C76+1,IF(DATE(YEAR('Basic project data'!$C$5),MONTH('Basic project data'!$C$5),1)=D77,1,0))</f>
        <v>18</v>
      </c>
      <c r="D77" s="274">
        <f t="shared" si="22"/>
        <v>45170</v>
      </c>
      <c r="E77" s="322">
        <v>1</v>
      </c>
      <c r="F77" s="193">
        <f t="shared" si="19"/>
        <v>17.916666666666668</v>
      </c>
      <c r="G77" s="277">
        <v>6276.57</v>
      </c>
      <c r="H77" s="275">
        <v>1</v>
      </c>
      <c r="I77" s="193">
        <f t="shared" si="20"/>
        <v>17.916666666666668</v>
      </c>
      <c r="J77" s="277">
        <v>6276.57</v>
      </c>
      <c r="O77" s="274">
        <f t="shared" si="14"/>
        <v>45170</v>
      </c>
      <c r="P77" s="278">
        <v>106</v>
      </c>
      <c r="Q77" s="278"/>
      <c r="R77" s="278"/>
      <c r="S77" s="278">
        <v>70</v>
      </c>
      <c r="T77" s="278"/>
      <c r="U77" s="278"/>
      <c r="V77" s="278"/>
      <c r="W77" s="278"/>
      <c r="X77" s="278"/>
      <c r="Y77" s="278"/>
      <c r="Z77" s="278"/>
      <c r="AA77" s="278"/>
      <c r="AB77" s="278"/>
      <c r="AC77" s="278"/>
      <c r="AD77" s="278"/>
      <c r="AE77" s="279">
        <f t="shared" si="21"/>
        <v>176</v>
      </c>
      <c r="AF77" s="281"/>
    </row>
    <row r="78" spans="2:33" outlineLevel="1" x14ac:dyDescent="0.25">
      <c r="B78" s="27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P2</v>
      </c>
      <c r="C78" s="273">
        <f>IF(C77&gt;0,C77+1,IF(DATE(YEAR('Basic project data'!$C$5),MONTH('Basic project data'!$C$5),1)=D78,1,0))</f>
        <v>19</v>
      </c>
      <c r="D78" s="274">
        <f t="shared" si="22"/>
        <v>45200</v>
      </c>
      <c r="E78" s="322">
        <v>1</v>
      </c>
      <c r="F78" s="193">
        <f t="shared" si="19"/>
        <v>17.916666666666668</v>
      </c>
      <c r="G78" s="277">
        <v>6276.57</v>
      </c>
      <c r="H78" s="275">
        <v>1</v>
      </c>
      <c r="I78" s="193">
        <f t="shared" si="20"/>
        <v>17.916666666666668</v>
      </c>
      <c r="J78" s="277">
        <v>6276.57</v>
      </c>
      <c r="O78" s="274">
        <f t="shared" si="14"/>
        <v>45200</v>
      </c>
      <c r="P78" s="278">
        <v>110</v>
      </c>
      <c r="Q78" s="278"/>
      <c r="R78" s="278"/>
      <c r="S78" s="278">
        <v>66</v>
      </c>
      <c r="T78" s="278"/>
      <c r="U78" s="278"/>
      <c r="V78" s="278"/>
      <c r="W78" s="278"/>
      <c r="X78" s="278"/>
      <c r="Y78" s="278"/>
      <c r="Z78" s="278"/>
      <c r="AA78" s="278"/>
      <c r="AB78" s="278"/>
      <c r="AC78" s="278"/>
      <c r="AD78" s="278"/>
      <c r="AE78" s="279">
        <f t="shared" si="21"/>
        <v>176</v>
      </c>
      <c r="AF78" s="281"/>
    </row>
    <row r="79" spans="2:33" outlineLevel="1" x14ac:dyDescent="0.25">
      <c r="B79" s="27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P2</v>
      </c>
      <c r="C79" s="273">
        <f>IF(C78&gt;0,C78+1,IF(DATE(YEAR('Basic project data'!$C$5),MONTH('Basic project data'!$C$5),1)=D79,1,0))</f>
        <v>20</v>
      </c>
      <c r="D79" s="274">
        <f t="shared" si="22"/>
        <v>45231</v>
      </c>
      <c r="E79" s="322">
        <v>1</v>
      </c>
      <c r="F79" s="193">
        <f t="shared" si="19"/>
        <v>17.916666666666668</v>
      </c>
      <c r="G79" s="277">
        <v>8159.54</v>
      </c>
      <c r="H79" s="275">
        <v>1</v>
      </c>
      <c r="I79" s="193">
        <f t="shared" si="20"/>
        <v>17.916666666666668</v>
      </c>
      <c r="J79" s="277">
        <v>8159.54</v>
      </c>
      <c r="O79" s="274">
        <f t="shared" si="14"/>
        <v>45231</v>
      </c>
      <c r="P79" s="278">
        <v>90</v>
      </c>
      <c r="Q79" s="278"/>
      <c r="R79" s="278"/>
      <c r="S79" s="278">
        <v>80</v>
      </c>
      <c r="T79" s="278"/>
      <c r="U79" s="278"/>
      <c r="V79" s="278"/>
      <c r="W79" s="278"/>
      <c r="X79" s="278"/>
      <c r="Y79" s="278"/>
      <c r="Z79" s="278"/>
      <c r="AA79" s="278"/>
      <c r="AB79" s="278"/>
      <c r="AC79" s="278"/>
      <c r="AD79" s="278"/>
      <c r="AE79" s="279">
        <f t="shared" si="21"/>
        <v>170</v>
      </c>
      <c r="AF79" s="281"/>
    </row>
    <row r="80" spans="2:33" outlineLevel="1" x14ac:dyDescent="0.25">
      <c r="B80" s="27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P2</v>
      </c>
      <c r="C80" s="273">
        <f>IF(C79&gt;0,C79+1,IF(DATE(YEAR('Basic project data'!$C$5),MONTH('Basic project data'!$C$5),1)=D80,1,0))</f>
        <v>21</v>
      </c>
      <c r="D80" s="274">
        <f t="shared" si="22"/>
        <v>45261</v>
      </c>
      <c r="E80" s="322">
        <v>1</v>
      </c>
      <c r="F80" s="193">
        <f t="shared" si="19"/>
        <v>17.916666666666668</v>
      </c>
      <c r="G80" s="277">
        <v>6276.57</v>
      </c>
      <c r="H80" s="275">
        <v>1</v>
      </c>
      <c r="I80" s="193">
        <f t="shared" si="20"/>
        <v>17.916666666666668</v>
      </c>
      <c r="J80" s="277">
        <v>6276.57</v>
      </c>
      <c r="O80" s="274">
        <f t="shared" si="14"/>
        <v>45261</v>
      </c>
      <c r="P80" s="278">
        <v>60</v>
      </c>
      <c r="Q80" s="278"/>
      <c r="R80" s="278"/>
      <c r="S80" s="278">
        <v>20</v>
      </c>
      <c r="T80" s="278"/>
      <c r="U80" s="278"/>
      <c r="V80" s="278"/>
      <c r="W80" s="278"/>
      <c r="X80" s="278"/>
      <c r="Y80" s="278"/>
      <c r="Z80" s="278"/>
      <c r="AA80" s="278"/>
      <c r="AB80" s="278"/>
      <c r="AC80" s="278"/>
      <c r="AD80" s="278"/>
      <c r="AE80" s="279">
        <f t="shared" si="21"/>
        <v>80</v>
      </c>
      <c r="AF80" s="281"/>
    </row>
    <row r="81" spans="2:32" x14ac:dyDescent="0.25">
      <c r="B81" s="282"/>
      <c r="C81" s="283"/>
      <c r="D81" s="284">
        <f>D80</f>
        <v>45261</v>
      </c>
      <c r="E81" s="285"/>
      <c r="F81" s="286">
        <f>SUM(F69:F80)</f>
        <v>214.99999999999997</v>
      </c>
      <c r="G81" s="287">
        <f>SUM(G69:G80)</f>
        <v>77201.81</v>
      </c>
      <c r="H81" s="301"/>
      <c r="I81" s="286">
        <f>SUM(I69:I80)</f>
        <v>197.08333333333331</v>
      </c>
      <c r="J81" s="287">
        <f>SUM(J69:J80)</f>
        <v>70925.239999999991</v>
      </c>
      <c r="O81" s="284">
        <f t="shared" si="14"/>
        <v>45261</v>
      </c>
      <c r="P81" s="290">
        <f>SUM(P69:P80)</f>
        <v>920</v>
      </c>
      <c r="Q81" s="290">
        <f>SUM(Q69:Q80)</f>
        <v>0</v>
      </c>
      <c r="R81" s="290">
        <f>SUM(R69:R80)</f>
        <v>0</v>
      </c>
      <c r="S81" s="290">
        <f>SUM(S69:S80)</f>
        <v>521</v>
      </c>
      <c r="T81" s="290">
        <f>SUM(T69:T80)</f>
        <v>0</v>
      </c>
      <c r="U81" s="290">
        <f t="shared" ref="U81:AD81" si="23">SUM(U69:U80)</f>
        <v>0</v>
      </c>
      <c r="V81" s="290">
        <f t="shared" si="23"/>
        <v>0</v>
      </c>
      <c r="W81" s="290">
        <f t="shared" si="23"/>
        <v>0</v>
      </c>
      <c r="X81" s="290">
        <f t="shared" si="23"/>
        <v>0</v>
      </c>
      <c r="Y81" s="290">
        <f t="shared" si="23"/>
        <v>0</v>
      </c>
      <c r="Z81" s="290">
        <f t="shared" si="23"/>
        <v>0</v>
      </c>
      <c r="AA81" s="290">
        <f t="shared" si="23"/>
        <v>0</v>
      </c>
      <c r="AB81" s="290">
        <f t="shared" si="23"/>
        <v>0</v>
      </c>
      <c r="AC81" s="290">
        <f t="shared" si="23"/>
        <v>0</v>
      </c>
      <c r="AD81" s="290">
        <f t="shared" si="23"/>
        <v>0</v>
      </c>
      <c r="AE81" s="290">
        <f>SUM(AE69:AE80)</f>
        <v>1441</v>
      </c>
      <c r="AF81" s="281"/>
    </row>
    <row r="82" spans="2:32" ht="28.5" customHeight="1" x14ac:dyDescent="0.25">
      <c r="B82" s="18"/>
      <c r="C82" s="18"/>
      <c r="E82" s="280"/>
      <c r="F82" s="280"/>
      <c r="H82" s="280"/>
      <c r="I82" s="280"/>
      <c r="P82" s="289">
        <f t="shared" ref="P82:AE82" si="24">IFERROR(P81/$H$2,0)</f>
        <v>118.86304909560724</v>
      </c>
      <c r="Q82" s="289">
        <f t="shared" si="24"/>
        <v>0</v>
      </c>
      <c r="R82" s="289">
        <f t="shared" si="24"/>
        <v>0</v>
      </c>
      <c r="S82" s="289">
        <f t="shared" si="24"/>
        <v>67.31266149870801</v>
      </c>
      <c r="T82" s="289">
        <f t="shared" si="24"/>
        <v>0</v>
      </c>
      <c r="U82" s="289">
        <f t="shared" si="24"/>
        <v>0</v>
      </c>
      <c r="V82" s="289">
        <f t="shared" si="24"/>
        <v>0</v>
      </c>
      <c r="W82" s="289">
        <f t="shared" si="24"/>
        <v>0</v>
      </c>
      <c r="X82" s="289">
        <f t="shared" si="24"/>
        <v>0</v>
      </c>
      <c r="Y82" s="289">
        <f t="shared" si="24"/>
        <v>0</v>
      </c>
      <c r="Z82" s="289">
        <f t="shared" si="24"/>
        <v>0</v>
      </c>
      <c r="AA82" s="289">
        <f t="shared" si="24"/>
        <v>0</v>
      </c>
      <c r="AB82" s="289">
        <f t="shared" si="24"/>
        <v>0</v>
      </c>
      <c r="AC82" s="289">
        <f t="shared" si="24"/>
        <v>0</v>
      </c>
      <c r="AD82" s="289">
        <f t="shared" si="24"/>
        <v>0</v>
      </c>
      <c r="AE82" s="289">
        <f t="shared" si="24"/>
        <v>186.17571059431523</v>
      </c>
      <c r="AF82" s="291" t="s">
        <v>326</v>
      </c>
    </row>
    <row r="83" spans="2:32" x14ac:dyDescent="0.25">
      <c r="B83" s="18"/>
      <c r="C83" s="18"/>
      <c r="E83" s="280"/>
      <c r="F83" s="280"/>
      <c r="H83" s="280"/>
      <c r="I83" s="280"/>
      <c r="P83" s="292"/>
      <c r="Q83" s="292"/>
      <c r="R83" s="292"/>
      <c r="S83" s="292"/>
      <c r="T83" s="292"/>
      <c r="U83" s="293"/>
      <c r="V83" s="294"/>
      <c r="W83" s="295"/>
      <c r="X83" s="295"/>
      <c r="Y83" s="295"/>
      <c r="Z83" s="295"/>
      <c r="AA83" s="295"/>
      <c r="AB83" s="295"/>
      <c r="AC83" s="295"/>
      <c r="AD83" s="296"/>
      <c r="AE83" s="292"/>
      <c r="AF83" s="297"/>
    </row>
    <row r="84" spans="2:32" outlineLevel="1" x14ac:dyDescent="0.25">
      <c r="B84" s="27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P2</v>
      </c>
      <c r="C84" s="273">
        <f>IF(C80&gt;0,C80+1,IF(DATE(YEAR('Basic project data'!$C$5),MONTH('Basic project data'!$C$5),1)=D84,1,0))</f>
        <v>22</v>
      </c>
      <c r="D84" s="274">
        <f>DATE(YEAR(D80),MONTH(D80)+1,DAY(D80))</f>
        <v>45292</v>
      </c>
      <c r="E84" s="323">
        <v>1</v>
      </c>
      <c r="F84" s="299">
        <f t="shared" ref="F84:F95" si="25">215/12*E84</f>
        <v>17.916666666666668</v>
      </c>
      <c r="G84" s="300">
        <v>6276.57</v>
      </c>
      <c r="H84" s="298">
        <v>1</v>
      </c>
      <c r="I84" s="299">
        <f t="shared" ref="I84:I95" si="26">215/12*H84</f>
        <v>17.916666666666668</v>
      </c>
      <c r="J84" s="300">
        <v>6276.57</v>
      </c>
      <c r="O84" s="274">
        <f t="shared" si="14"/>
        <v>45292</v>
      </c>
      <c r="P84" s="278">
        <v>105.6</v>
      </c>
      <c r="Q84" s="278"/>
      <c r="R84" s="278"/>
      <c r="S84" s="278">
        <v>60</v>
      </c>
      <c r="T84" s="278"/>
      <c r="U84" s="278"/>
      <c r="V84" s="278"/>
      <c r="W84" s="278"/>
      <c r="X84" s="278"/>
      <c r="Y84" s="278"/>
      <c r="Z84" s="278"/>
      <c r="AA84" s="278"/>
      <c r="AB84" s="278"/>
      <c r="AC84" s="278"/>
      <c r="AD84" s="278"/>
      <c r="AE84" s="279">
        <f t="shared" ref="AE84:AE95" si="27">SUM(P84:AD84)</f>
        <v>165.6</v>
      </c>
      <c r="AF84" s="281"/>
    </row>
    <row r="85" spans="2:32" outlineLevel="1" x14ac:dyDescent="0.25">
      <c r="B85" s="27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P2</v>
      </c>
      <c r="C85" s="273">
        <f>IF(C84&gt;0,C84+1,IF(DATE(YEAR('Basic project data'!$C$5),MONTH('Basic project data'!$C$5),1)=D85,1,0))</f>
        <v>23</v>
      </c>
      <c r="D85" s="274">
        <f t="shared" ref="D85:D95" si="28">DATE(YEAR(D84),MONTH(D84)+1,DAY(D84))</f>
        <v>45323</v>
      </c>
      <c r="E85" s="322">
        <v>1</v>
      </c>
      <c r="F85" s="193">
        <f t="shared" si="25"/>
        <v>17.916666666666668</v>
      </c>
      <c r="G85" s="277">
        <v>6276.57</v>
      </c>
      <c r="H85" s="275">
        <v>1</v>
      </c>
      <c r="I85" s="193">
        <f t="shared" si="26"/>
        <v>17.916666666666668</v>
      </c>
      <c r="J85" s="277">
        <v>6276.57</v>
      </c>
      <c r="O85" s="274">
        <f t="shared" si="14"/>
        <v>45323</v>
      </c>
      <c r="P85" s="278">
        <v>109.6</v>
      </c>
      <c r="Q85" s="278"/>
      <c r="R85" s="278"/>
      <c r="S85" s="278">
        <v>65</v>
      </c>
      <c r="T85" s="278"/>
      <c r="U85" s="278"/>
      <c r="V85" s="278"/>
      <c r="W85" s="278"/>
      <c r="X85" s="278"/>
      <c r="Y85" s="278"/>
      <c r="Z85" s="278"/>
      <c r="AA85" s="278"/>
      <c r="AB85" s="278"/>
      <c r="AC85" s="278"/>
      <c r="AD85" s="278"/>
      <c r="AE85" s="279">
        <f t="shared" si="27"/>
        <v>174.6</v>
      </c>
      <c r="AF85" s="281"/>
    </row>
    <row r="86" spans="2:32" outlineLevel="1" x14ac:dyDescent="0.25">
      <c r="B86" s="27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P2</v>
      </c>
      <c r="C86" s="273">
        <f>IF(C85&gt;0,C85+1,IF(DATE(YEAR('Basic project data'!$C$5),MONTH('Basic project data'!$C$5),1)=D86,1,0))</f>
        <v>24</v>
      </c>
      <c r="D86" s="274">
        <f t="shared" si="28"/>
        <v>45352</v>
      </c>
      <c r="E86" s="322">
        <v>1</v>
      </c>
      <c r="F86" s="193">
        <f t="shared" si="25"/>
        <v>17.916666666666668</v>
      </c>
      <c r="G86" s="277">
        <v>6276.57</v>
      </c>
      <c r="H86" s="275">
        <v>1</v>
      </c>
      <c r="I86" s="193">
        <f t="shared" si="26"/>
        <v>17.916666666666668</v>
      </c>
      <c r="J86" s="277">
        <v>6276.57</v>
      </c>
      <c r="O86" s="274">
        <f t="shared" si="14"/>
        <v>45352</v>
      </c>
      <c r="P86" s="278">
        <v>102</v>
      </c>
      <c r="Q86" s="278">
        <v>102</v>
      </c>
      <c r="R86" s="278"/>
      <c r="S86" s="278">
        <v>65</v>
      </c>
      <c r="T86" s="278">
        <v>62.8</v>
      </c>
      <c r="U86" s="278"/>
      <c r="V86" s="278"/>
      <c r="W86" s="278"/>
      <c r="X86" s="278"/>
      <c r="Y86" s="278"/>
      <c r="Z86" s="278"/>
      <c r="AA86" s="278"/>
      <c r="AB86" s="278"/>
      <c r="AC86" s="278"/>
      <c r="AD86" s="278"/>
      <c r="AE86" s="279">
        <f t="shared" si="27"/>
        <v>331.8</v>
      </c>
      <c r="AF86" s="281"/>
    </row>
    <row r="87" spans="2:32" outlineLevel="1" x14ac:dyDescent="0.25">
      <c r="B87" s="27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P2</v>
      </c>
      <c r="C87" s="273">
        <f>IF(C86&gt;0,C86+1,IF(DATE(YEAR('Basic project data'!$C$5),MONTH('Basic project data'!$C$5),1)=D87,1,0))</f>
        <v>25</v>
      </c>
      <c r="D87" s="274">
        <f t="shared" si="28"/>
        <v>45383</v>
      </c>
      <c r="E87" s="322">
        <v>1</v>
      </c>
      <c r="F87" s="193">
        <f t="shared" si="25"/>
        <v>17.916666666666668</v>
      </c>
      <c r="G87" s="277">
        <v>6276.57</v>
      </c>
      <c r="H87" s="275">
        <v>1</v>
      </c>
      <c r="I87" s="193">
        <f t="shared" si="26"/>
        <v>17.916666666666668</v>
      </c>
      <c r="J87" s="277">
        <v>6276.57</v>
      </c>
      <c r="O87" s="274">
        <f t="shared" si="14"/>
        <v>45383</v>
      </c>
      <c r="P87" s="278"/>
      <c r="Q87" s="278">
        <v>100</v>
      </c>
      <c r="R87" s="278"/>
      <c r="S87" s="278"/>
      <c r="T87" s="278">
        <v>60</v>
      </c>
      <c r="U87" s="278"/>
      <c r="V87" s="278"/>
      <c r="W87" s="278"/>
      <c r="X87" s="278"/>
      <c r="Y87" s="278"/>
      <c r="Z87" s="278"/>
      <c r="AA87" s="278"/>
      <c r="AB87" s="278"/>
      <c r="AC87" s="278"/>
      <c r="AD87" s="278"/>
      <c r="AE87" s="279">
        <f t="shared" si="27"/>
        <v>160</v>
      </c>
      <c r="AF87" s="281"/>
    </row>
    <row r="88" spans="2:32" outlineLevel="1" x14ac:dyDescent="0.25">
      <c r="B88" s="27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P2</v>
      </c>
      <c r="C88" s="273">
        <f>IF(C87&gt;0,C87+1,IF(DATE(YEAR('Basic project data'!$C$5),MONTH('Basic project data'!$C$5),1)=D88,1,0))</f>
        <v>26</v>
      </c>
      <c r="D88" s="274">
        <f t="shared" si="28"/>
        <v>45413</v>
      </c>
      <c r="E88" s="322">
        <v>1</v>
      </c>
      <c r="F88" s="193">
        <f t="shared" si="25"/>
        <v>17.916666666666668</v>
      </c>
      <c r="G88" s="277">
        <v>6276.57</v>
      </c>
      <c r="H88" s="275">
        <v>1</v>
      </c>
      <c r="I88" s="193">
        <f t="shared" si="26"/>
        <v>17.916666666666668</v>
      </c>
      <c r="J88" s="277">
        <v>6276.57</v>
      </c>
      <c r="O88" s="274">
        <f t="shared" si="14"/>
        <v>45413</v>
      </c>
      <c r="P88" s="278"/>
      <c r="Q88" s="278">
        <v>100</v>
      </c>
      <c r="R88" s="278"/>
      <c r="S88" s="278"/>
      <c r="T88" s="278">
        <v>65</v>
      </c>
      <c r="U88" s="278"/>
      <c r="V88" s="278"/>
      <c r="W88" s="278"/>
      <c r="X88" s="278"/>
      <c r="Y88" s="278"/>
      <c r="Z88" s="278"/>
      <c r="AA88" s="278"/>
      <c r="AB88" s="278"/>
      <c r="AC88" s="278"/>
      <c r="AD88" s="278"/>
      <c r="AE88" s="279">
        <f t="shared" si="27"/>
        <v>165</v>
      </c>
      <c r="AF88" s="281"/>
    </row>
    <row r="89" spans="2:32" outlineLevel="1" x14ac:dyDescent="0.25">
      <c r="B89" s="27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P2</v>
      </c>
      <c r="C89" s="273">
        <f>IF(C88&gt;0,C88+1,IF(DATE(YEAR('Basic project data'!$C$5),MONTH('Basic project data'!$C$5),1)=D89,1,0))</f>
        <v>27</v>
      </c>
      <c r="D89" s="274">
        <f t="shared" si="28"/>
        <v>45444</v>
      </c>
      <c r="E89" s="322">
        <v>1</v>
      </c>
      <c r="F89" s="193">
        <f t="shared" si="25"/>
        <v>17.916666666666668</v>
      </c>
      <c r="G89" s="277">
        <v>6276.57</v>
      </c>
      <c r="H89" s="275">
        <v>1</v>
      </c>
      <c r="I89" s="193">
        <f t="shared" si="26"/>
        <v>17.916666666666668</v>
      </c>
      <c r="J89" s="277">
        <v>6276.57</v>
      </c>
      <c r="O89" s="274">
        <f t="shared" si="14"/>
        <v>45444</v>
      </c>
      <c r="P89" s="278"/>
      <c r="Q89" s="278">
        <v>106</v>
      </c>
      <c r="R89" s="278"/>
      <c r="S89" s="278"/>
      <c r="T89" s="278">
        <v>65</v>
      </c>
      <c r="U89" s="278"/>
      <c r="V89" s="278"/>
      <c r="W89" s="278"/>
      <c r="X89" s="278"/>
      <c r="Y89" s="278"/>
      <c r="Z89" s="278"/>
      <c r="AA89" s="278"/>
      <c r="AB89" s="278"/>
      <c r="AC89" s="278"/>
      <c r="AD89" s="278"/>
      <c r="AE89" s="279">
        <f t="shared" si="27"/>
        <v>171</v>
      </c>
      <c r="AF89" s="281"/>
    </row>
    <row r="90" spans="2:32" outlineLevel="1" x14ac:dyDescent="0.25">
      <c r="B90" s="27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P2</v>
      </c>
      <c r="C90" s="273">
        <f>IF(C89&gt;0,C89+1,IF(DATE(YEAR('Basic project data'!$C$5),MONTH('Basic project data'!$C$5),1)=D90,1,0))</f>
        <v>28</v>
      </c>
      <c r="D90" s="274">
        <f t="shared" si="28"/>
        <v>45474</v>
      </c>
      <c r="E90" s="322">
        <v>1</v>
      </c>
      <c r="F90" s="193">
        <f t="shared" si="25"/>
        <v>17.916666666666668</v>
      </c>
      <c r="G90" s="277">
        <v>6276.57</v>
      </c>
      <c r="H90" s="275">
        <v>1</v>
      </c>
      <c r="I90" s="193">
        <f t="shared" si="26"/>
        <v>17.916666666666668</v>
      </c>
      <c r="J90" s="277">
        <v>6276.57</v>
      </c>
      <c r="O90" s="274">
        <f t="shared" si="14"/>
        <v>45474</v>
      </c>
      <c r="P90" s="278"/>
      <c r="Q90" s="278">
        <v>30</v>
      </c>
      <c r="R90" s="278"/>
      <c r="S90" s="278"/>
      <c r="T90" s="278">
        <v>0</v>
      </c>
      <c r="U90" s="278"/>
      <c r="V90" s="278"/>
      <c r="W90" s="278"/>
      <c r="X90" s="278"/>
      <c r="Y90" s="278"/>
      <c r="Z90" s="278"/>
      <c r="AA90" s="278"/>
      <c r="AB90" s="278"/>
      <c r="AC90" s="278"/>
      <c r="AD90" s="278"/>
      <c r="AE90" s="279">
        <f t="shared" si="27"/>
        <v>30</v>
      </c>
      <c r="AF90" s="281"/>
    </row>
    <row r="91" spans="2:32" outlineLevel="1" x14ac:dyDescent="0.25">
      <c r="B91" s="27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P2</v>
      </c>
      <c r="C91" s="273">
        <f>IF(C90&gt;0,C90+1,IF(DATE(YEAR('Basic project data'!$C$5),MONTH('Basic project data'!$C$5),1)=D91,1,0))</f>
        <v>29</v>
      </c>
      <c r="D91" s="274">
        <f t="shared" si="28"/>
        <v>45505</v>
      </c>
      <c r="E91" s="322">
        <v>1</v>
      </c>
      <c r="F91" s="193">
        <f t="shared" si="25"/>
        <v>17.916666666666668</v>
      </c>
      <c r="G91" s="277">
        <v>6276.57</v>
      </c>
      <c r="H91" s="275">
        <v>1</v>
      </c>
      <c r="I91" s="193">
        <f t="shared" si="26"/>
        <v>17.916666666666668</v>
      </c>
      <c r="J91" s="277">
        <v>6276.57</v>
      </c>
      <c r="O91" s="274">
        <f t="shared" si="14"/>
        <v>45505</v>
      </c>
      <c r="P91" s="278"/>
      <c r="Q91" s="278">
        <v>106</v>
      </c>
      <c r="R91" s="278"/>
      <c r="S91" s="278"/>
      <c r="T91" s="278">
        <v>60</v>
      </c>
      <c r="U91" s="278"/>
      <c r="V91" s="278"/>
      <c r="W91" s="278"/>
      <c r="X91" s="278"/>
      <c r="Y91" s="278"/>
      <c r="Z91" s="278"/>
      <c r="AA91" s="278"/>
      <c r="AB91" s="278"/>
      <c r="AC91" s="278"/>
      <c r="AD91" s="278"/>
      <c r="AE91" s="279">
        <f t="shared" si="27"/>
        <v>166</v>
      </c>
      <c r="AF91" s="281"/>
    </row>
    <row r="92" spans="2:32" outlineLevel="1" x14ac:dyDescent="0.25">
      <c r="B92" s="27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P2</v>
      </c>
      <c r="C92" s="273">
        <f>IF(C91&gt;0,C91+1,IF(DATE(YEAR('Basic project data'!$C$5),MONTH('Basic project data'!$C$5),1)=D92,1,0))</f>
        <v>30</v>
      </c>
      <c r="D92" s="274">
        <f t="shared" si="28"/>
        <v>45536</v>
      </c>
      <c r="E92" s="322">
        <v>1</v>
      </c>
      <c r="F92" s="193">
        <f t="shared" si="25"/>
        <v>17.916666666666668</v>
      </c>
      <c r="G92" s="277">
        <v>6276.57</v>
      </c>
      <c r="H92" s="275">
        <v>1</v>
      </c>
      <c r="I92" s="193">
        <f t="shared" si="26"/>
        <v>17.916666666666668</v>
      </c>
      <c r="J92" s="277">
        <v>6276.57</v>
      </c>
      <c r="O92" s="274">
        <f t="shared" si="14"/>
        <v>45536</v>
      </c>
      <c r="P92" s="278"/>
      <c r="Q92" s="278">
        <v>106</v>
      </c>
      <c r="R92" s="278"/>
      <c r="S92" s="278"/>
      <c r="T92" s="278">
        <v>70</v>
      </c>
      <c r="U92" s="278"/>
      <c r="V92" s="278"/>
      <c r="W92" s="278"/>
      <c r="X92" s="278"/>
      <c r="Y92" s="278"/>
      <c r="Z92" s="278"/>
      <c r="AA92" s="278"/>
      <c r="AB92" s="278"/>
      <c r="AC92" s="278"/>
      <c r="AD92" s="278"/>
      <c r="AE92" s="279">
        <f t="shared" si="27"/>
        <v>176</v>
      </c>
      <c r="AF92" s="281"/>
    </row>
    <row r="93" spans="2:32" outlineLevel="1" x14ac:dyDescent="0.25">
      <c r="B93" s="27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P2</v>
      </c>
      <c r="C93" s="273">
        <f>IF(C92&gt;0,C92+1,IF(DATE(YEAR('Basic project data'!$C$5),MONTH('Basic project data'!$C$5),1)=D93,1,0))</f>
        <v>31</v>
      </c>
      <c r="D93" s="274">
        <f t="shared" si="28"/>
        <v>45566</v>
      </c>
      <c r="E93" s="322">
        <v>1</v>
      </c>
      <c r="F93" s="193">
        <f t="shared" si="25"/>
        <v>17.916666666666668</v>
      </c>
      <c r="G93" s="277">
        <v>6276.57</v>
      </c>
      <c r="H93" s="275">
        <v>1</v>
      </c>
      <c r="I93" s="193">
        <f t="shared" si="26"/>
        <v>17.916666666666668</v>
      </c>
      <c r="J93" s="277">
        <v>6276.57</v>
      </c>
      <c r="O93" s="274">
        <f t="shared" si="14"/>
        <v>45566</v>
      </c>
      <c r="P93" s="278"/>
      <c r="Q93" s="278">
        <v>110</v>
      </c>
      <c r="R93" s="278"/>
      <c r="S93" s="278"/>
      <c r="T93" s="278">
        <v>66</v>
      </c>
      <c r="U93" s="278"/>
      <c r="V93" s="278"/>
      <c r="W93" s="278"/>
      <c r="X93" s="278"/>
      <c r="Y93" s="278"/>
      <c r="Z93" s="278"/>
      <c r="AA93" s="278"/>
      <c r="AB93" s="278"/>
      <c r="AC93" s="278"/>
      <c r="AD93" s="278"/>
      <c r="AE93" s="279">
        <f t="shared" si="27"/>
        <v>176</v>
      </c>
      <c r="AF93" s="281"/>
    </row>
    <row r="94" spans="2:32" outlineLevel="1" x14ac:dyDescent="0.25">
      <c r="B94" s="27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P2</v>
      </c>
      <c r="C94" s="273">
        <f>IF(C93&gt;0,C93+1,IF(DATE(YEAR('Basic project data'!$C$5),MONTH('Basic project data'!$C$5),1)=D94,1,0))</f>
        <v>32</v>
      </c>
      <c r="D94" s="274">
        <f t="shared" si="28"/>
        <v>45597</v>
      </c>
      <c r="E94" s="322">
        <v>1</v>
      </c>
      <c r="F94" s="193">
        <f t="shared" si="25"/>
        <v>17.916666666666668</v>
      </c>
      <c r="G94" s="277">
        <v>8159.54</v>
      </c>
      <c r="H94" s="275">
        <v>1</v>
      </c>
      <c r="I94" s="193">
        <f t="shared" si="26"/>
        <v>17.916666666666668</v>
      </c>
      <c r="J94" s="277">
        <v>8159.54</v>
      </c>
      <c r="O94" s="274">
        <f t="shared" si="14"/>
        <v>45597</v>
      </c>
      <c r="P94" s="278"/>
      <c r="Q94" s="278">
        <v>90</v>
      </c>
      <c r="R94" s="278"/>
      <c r="S94" s="278"/>
      <c r="T94" s="278">
        <v>80</v>
      </c>
      <c r="U94" s="278"/>
      <c r="V94" s="278"/>
      <c r="W94" s="278"/>
      <c r="X94" s="278"/>
      <c r="Y94" s="278"/>
      <c r="Z94" s="278"/>
      <c r="AA94" s="278"/>
      <c r="AB94" s="278"/>
      <c r="AC94" s="278"/>
      <c r="AD94" s="278"/>
      <c r="AE94" s="279">
        <f t="shared" si="27"/>
        <v>170</v>
      </c>
      <c r="AF94" s="281"/>
    </row>
    <row r="95" spans="2:32" outlineLevel="1" x14ac:dyDescent="0.25">
      <c r="B95" s="27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P2</v>
      </c>
      <c r="C95" s="273">
        <f>IF(C94&gt;0,C94+1,IF(DATE(YEAR('Basic project data'!$C$5),MONTH('Basic project data'!$C$5),1)=D95,1,0))</f>
        <v>33</v>
      </c>
      <c r="D95" s="274">
        <f t="shared" si="28"/>
        <v>45627</v>
      </c>
      <c r="E95" s="322">
        <v>1</v>
      </c>
      <c r="F95" s="193">
        <f t="shared" si="25"/>
        <v>17.916666666666668</v>
      </c>
      <c r="G95" s="277">
        <v>6276.57</v>
      </c>
      <c r="H95" s="275">
        <v>1</v>
      </c>
      <c r="I95" s="193">
        <f t="shared" si="26"/>
        <v>17.916666666666668</v>
      </c>
      <c r="J95" s="277">
        <v>6276.57</v>
      </c>
      <c r="O95" s="274">
        <f t="shared" si="14"/>
        <v>45627</v>
      </c>
      <c r="P95" s="278"/>
      <c r="Q95" s="278">
        <v>60</v>
      </c>
      <c r="R95" s="278"/>
      <c r="S95" s="278"/>
      <c r="T95" s="278">
        <v>20</v>
      </c>
      <c r="U95" s="278"/>
      <c r="V95" s="278"/>
      <c r="W95" s="278"/>
      <c r="X95" s="278"/>
      <c r="Y95" s="278"/>
      <c r="Z95" s="278"/>
      <c r="AA95" s="278"/>
      <c r="AB95" s="278"/>
      <c r="AC95" s="278"/>
      <c r="AD95" s="278"/>
      <c r="AE95" s="279">
        <f t="shared" si="27"/>
        <v>80</v>
      </c>
      <c r="AF95" s="281"/>
    </row>
    <row r="96" spans="2:32" x14ac:dyDescent="0.25">
      <c r="B96" s="282"/>
      <c r="C96" s="283"/>
      <c r="D96" s="284">
        <f>D95</f>
        <v>45627</v>
      </c>
      <c r="E96" s="285"/>
      <c r="F96" s="286">
        <f>SUM(F84:F95)</f>
        <v>214.99999999999997</v>
      </c>
      <c r="G96" s="287">
        <f>SUM(G84:G95)</f>
        <v>77201.81</v>
      </c>
      <c r="H96" s="301"/>
      <c r="I96" s="286">
        <f>SUM(I84:I95)</f>
        <v>214.99999999999997</v>
      </c>
      <c r="J96" s="287">
        <f>SUM(J84:J95)</f>
        <v>77201.81</v>
      </c>
      <c r="O96" s="284">
        <f t="shared" si="14"/>
        <v>45627</v>
      </c>
      <c r="P96" s="290">
        <f>SUM(P84:P95)</f>
        <v>317.2</v>
      </c>
      <c r="Q96" s="290">
        <f>SUM(Q84:Q95)</f>
        <v>910</v>
      </c>
      <c r="R96" s="290">
        <f>SUM(R84:R95)</f>
        <v>0</v>
      </c>
      <c r="S96" s="290">
        <f>SUM(S84:S95)</f>
        <v>190</v>
      </c>
      <c r="T96" s="290">
        <f>SUM(T84:T95)</f>
        <v>548.79999999999995</v>
      </c>
      <c r="U96" s="290">
        <f t="shared" ref="U96:AD96" si="29">SUM(U84:U95)</f>
        <v>0</v>
      </c>
      <c r="V96" s="290">
        <f t="shared" si="29"/>
        <v>0</v>
      </c>
      <c r="W96" s="290">
        <f t="shared" si="29"/>
        <v>0</v>
      </c>
      <c r="X96" s="290">
        <f t="shared" si="29"/>
        <v>0</v>
      </c>
      <c r="Y96" s="290">
        <f t="shared" si="29"/>
        <v>0</v>
      </c>
      <c r="Z96" s="290">
        <f t="shared" si="29"/>
        <v>0</v>
      </c>
      <c r="AA96" s="290">
        <f t="shared" si="29"/>
        <v>0</v>
      </c>
      <c r="AB96" s="290">
        <f t="shared" si="29"/>
        <v>0</v>
      </c>
      <c r="AC96" s="290">
        <f t="shared" si="29"/>
        <v>0</v>
      </c>
      <c r="AD96" s="290">
        <f t="shared" si="29"/>
        <v>0</v>
      </c>
      <c r="AE96" s="290">
        <f>SUM(AE84:AE95)</f>
        <v>1966</v>
      </c>
      <c r="AF96" s="281"/>
    </row>
    <row r="97" spans="2:32" ht="28.5" customHeight="1" x14ac:dyDescent="0.25">
      <c r="B97" s="18"/>
      <c r="C97" s="18"/>
      <c r="E97" s="280"/>
      <c r="F97" s="280"/>
      <c r="H97" s="280"/>
      <c r="I97" s="280"/>
      <c r="P97" s="289">
        <f t="shared" ref="P97:AE97" si="30">IFERROR(P96/$H$2,0)</f>
        <v>40.981912144702839</v>
      </c>
      <c r="Q97" s="289">
        <f t="shared" si="30"/>
        <v>117.57105943152455</v>
      </c>
      <c r="R97" s="289">
        <f t="shared" si="30"/>
        <v>0</v>
      </c>
      <c r="S97" s="289">
        <f t="shared" si="30"/>
        <v>24.547803617571059</v>
      </c>
      <c r="T97" s="289">
        <f t="shared" si="30"/>
        <v>70.904392764857874</v>
      </c>
      <c r="U97" s="289">
        <f t="shared" si="30"/>
        <v>0</v>
      </c>
      <c r="V97" s="289">
        <f t="shared" si="30"/>
        <v>0</v>
      </c>
      <c r="W97" s="289">
        <f t="shared" si="30"/>
        <v>0</v>
      </c>
      <c r="X97" s="289">
        <f t="shared" si="30"/>
        <v>0</v>
      </c>
      <c r="Y97" s="289">
        <f t="shared" si="30"/>
        <v>0</v>
      </c>
      <c r="Z97" s="289">
        <f t="shared" si="30"/>
        <v>0</v>
      </c>
      <c r="AA97" s="289">
        <f t="shared" si="30"/>
        <v>0</v>
      </c>
      <c r="AB97" s="289">
        <f t="shared" si="30"/>
        <v>0</v>
      </c>
      <c r="AC97" s="289">
        <f t="shared" si="30"/>
        <v>0</v>
      </c>
      <c r="AD97" s="289">
        <f t="shared" si="30"/>
        <v>0</v>
      </c>
      <c r="AE97" s="289">
        <f t="shared" si="30"/>
        <v>254.00516795865633</v>
      </c>
      <c r="AF97" s="291" t="s">
        <v>326</v>
      </c>
    </row>
    <row r="98" spans="2:32" x14ac:dyDescent="0.25">
      <c r="B98" s="18"/>
      <c r="C98" s="18"/>
      <c r="E98" s="280"/>
      <c r="F98" s="280"/>
      <c r="H98" s="280"/>
      <c r="I98" s="280"/>
      <c r="P98" s="292"/>
      <c r="Q98" s="292"/>
      <c r="R98" s="292"/>
      <c r="S98" s="292"/>
      <c r="T98" s="292"/>
      <c r="U98" s="293"/>
      <c r="V98" s="294"/>
      <c r="W98" s="295"/>
      <c r="X98" s="295"/>
      <c r="Y98" s="295"/>
      <c r="Z98" s="295"/>
      <c r="AA98" s="295"/>
      <c r="AB98" s="295"/>
      <c r="AC98" s="295"/>
      <c r="AD98" s="296"/>
      <c r="AE98" s="292"/>
      <c r="AF98" s="297"/>
    </row>
    <row r="99" spans="2:32" outlineLevel="1" x14ac:dyDescent="0.25">
      <c r="B99" s="27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P2</v>
      </c>
      <c r="C99" s="273">
        <f>IF(C95&gt;0,C95+1,IF(DATE(YEAR('Basic project data'!$C$5),MONTH('Basic project data'!$C$5),1)=D99,1,0))</f>
        <v>34</v>
      </c>
      <c r="D99" s="274">
        <f>DATE(YEAR(D95),MONTH(D95)+1,DAY(D95))</f>
        <v>45658</v>
      </c>
      <c r="E99" s="323">
        <v>1</v>
      </c>
      <c r="F99" s="299">
        <f t="shared" ref="F99:F110" si="31">215/12*E99</f>
        <v>17.916666666666668</v>
      </c>
      <c r="G99" s="326">
        <v>6276.57</v>
      </c>
      <c r="H99" s="323">
        <v>1</v>
      </c>
      <c r="I99" s="299">
        <f t="shared" ref="I99:I110" si="32">215/12*H99</f>
        <v>17.916666666666668</v>
      </c>
      <c r="J99" s="300">
        <v>6276.57</v>
      </c>
      <c r="O99" s="274">
        <f t="shared" si="14"/>
        <v>45658</v>
      </c>
      <c r="P99" s="278"/>
      <c r="Q99" s="278">
        <v>40</v>
      </c>
      <c r="R99" s="278"/>
      <c r="S99" s="278"/>
      <c r="T99" s="278">
        <v>36</v>
      </c>
      <c r="U99" s="278"/>
      <c r="V99" s="278"/>
      <c r="W99" s="278"/>
      <c r="X99" s="278"/>
      <c r="Y99" s="278"/>
      <c r="Z99" s="278"/>
      <c r="AA99" s="278"/>
      <c r="AB99" s="278"/>
      <c r="AC99" s="278"/>
      <c r="AD99" s="278"/>
      <c r="AE99" s="279">
        <f t="shared" ref="AE99:AE110" si="33">SUM(P99:AD99)</f>
        <v>76</v>
      </c>
      <c r="AF99" s="281"/>
    </row>
    <row r="100" spans="2:32" outlineLevel="1" x14ac:dyDescent="0.25">
      <c r="B100" s="27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P2</v>
      </c>
      <c r="C100" s="273">
        <f>IF(C99&gt;0,C99+1,IF(DATE(YEAR('Basic project data'!$C$5),MONTH('Basic project data'!$C$5),1)=D100,1,0))</f>
        <v>35</v>
      </c>
      <c r="D100" s="274">
        <f t="shared" ref="D100:D110" si="34">DATE(YEAR(D99),MONTH(D99)+1,DAY(D99))</f>
        <v>45689</v>
      </c>
      <c r="E100" s="322">
        <v>1</v>
      </c>
      <c r="F100" s="193">
        <f t="shared" si="31"/>
        <v>17.916666666666668</v>
      </c>
      <c r="G100" s="325">
        <v>6276.57</v>
      </c>
      <c r="H100" s="322">
        <v>1</v>
      </c>
      <c r="I100" s="193">
        <f t="shared" si="32"/>
        <v>17.916666666666668</v>
      </c>
      <c r="J100" s="277">
        <v>6276.57</v>
      </c>
      <c r="O100" s="274">
        <f t="shared" si="14"/>
        <v>45689</v>
      </c>
      <c r="P100" s="278"/>
      <c r="Q100" s="278">
        <v>30</v>
      </c>
      <c r="R100" s="278"/>
      <c r="S100" s="278"/>
      <c r="T100" s="278">
        <v>30.4</v>
      </c>
      <c r="U100" s="278"/>
      <c r="V100" s="278"/>
      <c r="W100" s="278"/>
      <c r="X100" s="278"/>
      <c r="Y100" s="278"/>
      <c r="Z100" s="278"/>
      <c r="AA100" s="278"/>
      <c r="AB100" s="278"/>
      <c r="AC100" s="278"/>
      <c r="AD100" s="278"/>
      <c r="AE100" s="279">
        <f t="shared" si="33"/>
        <v>60.4</v>
      </c>
      <c r="AF100" s="281"/>
    </row>
    <row r="101" spans="2:32" outlineLevel="1" x14ac:dyDescent="0.25">
      <c r="B101" s="27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P2</v>
      </c>
      <c r="C101" s="273">
        <f>IF(C100&gt;0,C100+1,IF(DATE(YEAR('Basic project data'!$C$5),MONTH('Basic project data'!$C$5),1)=D101,1,0))</f>
        <v>36</v>
      </c>
      <c r="D101" s="274">
        <f t="shared" si="34"/>
        <v>45717</v>
      </c>
      <c r="E101" s="322">
        <v>1</v>
      </c>
      <c r="F101" s="193">
        <f t="shared" si="31"/>
        <v>17.916666666666668</v>
      </c>
      <c r="G101" s="325">
        <v>6276.57</v>
      </c>
      <c r="H101" s="322">
        <v>1</v>
      </c>
      <c r="I101" s="193">
        <f t="shared" si="32"/>
        <v>17.916666666666668</v>
      </c>
      <c r="J101" s="277">
        <v>6276.57</v>
      </c>
      <c r="O101" s="274">
        <f t="shared" si="14"/>
        <v>45717</v>
      </c>
      <c r="P101" s="278"/>
      <c r="Q101" s="278">
        <v>22</v>
      </c>
      <c r="R101" s="278"/>
      <c r="S101" s="278"/>
      <c r="T101" s="278">
        <v>5</v>
      </c>
      <c r="U101" s="278"/>
      <c r="V101" s="278"/>
      <c r="W101" s="278"/>
      <c r="X101" s="278"/>
      <c r="Y101" s="278"/>
      <c r="Z101" s="278"/>
      <c r="AA101" s="278"/>
      <c r="AB101" s="278"/>
      <c r="AC101" s="278"/>
      <c r="AD101" s="278"/>
      <c r="AE101" s="279">
        <f t="shared" si="33"/>
        <v>27</v>
      </c>
      <c r="AF101" s="281"/>
    </row>
    <row r="102" spans="2:32" outlineLevel="1" x14ac:dyDescent="0.25">
      <c r="B102" s="27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73">
        <f>IF(C101&gt;0,C101+1,IF(DATE(YEAR('Basic project data'!$C$5),MONTH('Basic project data'!$C$5),1)=D102,1,0))</f>
        <v>37</v>
      </c>
      <c r="D102" s="274">
        <f t="shared" si="34"/>
        <v>45748</v>
      </c>
      <c r="E102" s="275"/>
      <c r="F102" s="193">
        <f t="shared" si="31"/>
        <v>0</v>
      </c>
      <c r="G102" s="277"/>
      <c r="H102" s="275"/>
      <c r="I102" s="193">
        <f t="shared" si="32"/>
        <v>0</v>
      </c>
      <c r="J102" s="277"/>
      <c r="O102" s="274">
        <f t="shared" si="14"/>
        <v>45748</v>
      </c>
      <c r="P102" s="278"/>
      <c r="Q102" s="278"/>
      <c r="R102" s="278"/>
      <c r="S102" s="278"/>
      <c r="T102" s="278"/>
      <c r="U102" s="278"/>
      <c r="V102" s="278"/>
      <c r="W102" s="278"/>
      <c r="X102" s="278"/>
      <c r="Y102" s="278"/>
      <c r="Z102" s="278"/>
      <c r="AA102" s="278"/>
      <c r="AB102" s="278"/>
      <c r="AC102" s="278"/>
      <c r="AD102" s="278"/>
      <c r="AE102" s="279">
        <f t="shared" si="33"/>
        <v>0</v>
      </c>
      <c r="AF102" s="281"/>
    </row>
    <row r="103" spans="2:32" outlineLevel="1" x14ac:dyDescent="0.25">
      <c r="B103" s="27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73">
        <f>IF(C102&gt;0,C102+1,IF(DATE(YEAR('Basic project data'!$C$5),MONTH('Basic project data'!$C$5),1)=D103,1,0))</f>
        <v>38</v>
      </c>
      <c r="D103" s="274">
        <f t="shared" si="34"/>
        <v>45778</v>
      </c>
      <c r="E103" s="275"/>
      <c r="F103" s="193">
        <f t="shared" si="31"/>
        <v>0</v>
      </c>
      <c r="G103" s="277"/>
      <c r="H103" s="275"/>
      <c r="I103" s="193">
        <f t="shared" si="32"/>
        <v>0</v>
      </c>
      <c r="J103" s="277"/>
      <c r="O103" s="274">
        <f t="shared" si="14"/>
        <v>45778</v>
      </c>
      <c r="P103" s="278"/>
      <c r="Q103" s="278"/>
      <c r="R103" s="278"/>
      <c r="S103" s="278"/>
      <c r="T103" s="278"/>
      <c r="U103" s="278"/>
      <c r="V103" s="278"/>
      <c r="W103" s="278"/>
      <c r="X103" s="278"/>
      <c r="Y103" s="278"/>
      <c r="Z103" s="278"/>
      <c r="AA103" s="278"/>
      <c r="AB103" s="278"/>
      <c r="AC103" s="278"/>
      <c r="AD103" s="278"/>
      <c r="AE103" s="279">
        <f t="shared" si="33"/>
        <v>0</v>
      </c>
      <c r="AF103" s="281"/>
    </row>
    <row r="104" spans="2:32" outlineLevel="1" x14ac:dyDescent="0.25">
      <c r="B104" s="27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73">
        <f>IF(C103&gt;0,C103+1,IF(DATE(YEAR('Basic project data'!$C$5),MONTH('Basic project data'!$C$5),1)=D104,1,0))</f>
        <v>39</v>
      </c>
      <c r="D104" s="274">
        <f t="shared" si="34"/>
        <v>45809</v>
      </c>
      <c r="E104" s="275"/>
      <c r="F104" s="193">
        <f t="shared" si="31"/>
        <v>0</v>
      </c>
      <c r="G104" s="277"/>
      <c r="H104" s="275"/>
      <c r="I104" s="193">
        <f t="shared" si="32"/>
        <v>0</v>
      </c>
      <c r="J104" s="277"/>
      <c r="O104" s="274">
        <f t="shared" si="14"/>
        <v>45809</v>
      </c>
      <c r="P104" s="278"/>
      <c r="Q104" s="278"/>
      <c r="R104" s="278"/>
      <c r="S104" s="278"/>
      <c r="T104" s="278"/>
      <c r="U104" s="278"/>
      <c r="V104" s="278"/>
      <c r="W104" s="278"/>
      <c r="X104" s="278"/>
      <c r="Y104" s="278"/>
      <c r="Z104" s="278"/>
      <c r="AA104" s="278"/>
      <c r="AB104" s="278"/>
      <c r="AC104" s="278"/>
      <c r="AD104" s="278"/>
      <c r="AE104" s="279">
        <f t="shared" si="33"/>
        <v>0</v>
      </c>
      <c r="AF104" s="281"/>
    </row>
    <row r="105" spans="2:32" outlineLevel="1" x14ac:dyDescent="0.25">
      <c r="B105" s="27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73">
        <f>IF(C104&gt;0,C104+1,IF(DATE(YEAR('Basic project data'!$C$5),MONTH('Basic project data'!$C$5),1)=D105,1,0))</f>
        <v>40</v>
      </c>
      <c r="D105" s="274">
        <f t="shared" si="34"/>
        <v>45839</v>
      </c>
      <c r="E105" s="275"/>
      <c r="F105" s="193">
        <f t="shared" si="31"/>
        <v>0</v>
      </c>
      <c r="G105" s="277"/>
      <c r="H105" s="275"/>
      <c r="I105" s="193">
        <f t="shared" si="32"/>
        <v>0</v>
      </c>
      <c r="J105" s="277"/>
      <c r="O105" s="274">
        <f t="shared" si="14"/>
        <v>45839</v>
      </c>
      <c r="P105" s="278"/>
      <c r="Q105" s="278"/>
      <c r="R105" s="278"/>
      <c r="S105" s="278"/>
      <c r="T105" s="278"/>
      <c r="U105" s="278"/>
      <c r="V105" s="278"/>
      <c r="W105" s="278"/>
      <c r="X105" s="278"/>
      <c r="Y105" s="278"/>
      <c r="Z105" s="278"/>
      <c r="AA105" s="278"/>
      <c r="AB105" s="278"/>
      <c r="AC105" s="278"/>
      <c r="AD105" s="278"/>
      <c r="AE105" s="279">
        <f t="shared" si="33"/>
        <v>0</v>
      </c>
      <c r="AF105" s="281"/>
    </row>
    <row r="106" spans="2:32" outlineLevel="1" x14ac:dyDescent="0.25">
      <c r="B106" s="27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73">
        <f>IF(C105&gt;0,C105+1,IF(DATE(YEAR('Basic project data'!$C$5),MONTH('Basic project data'!$C$5),1)=D106,1,0))</f>
        <v>41</v>
      </c>
      <c r="D106" s="274">
        <f t="shared" si="34"/>
        <v>45870</v>
      </c>
      <c r="E106" s="275"/>
      <c r="F106" s="193">
        <f t="shared" si="31"/>
        <v>0</v>
      </c>
      <c r="G106" s="277"/>
      <c r="H106" s="275"/>
      <c r="I106" s="193">
        <f t="shared" si="32"/>
        <v>0</v>
      </c>
      <c r="J106" s="277"/>
      <c r="O106" s="274">
        <f t="shared" si="14"/>
        <v>45870</v>
      </c>
      <c r="P106" s="278"/>
      <c r="Q106" s="278"/>
      <c r="R106" s="278"/>
      <c r="S106" s="278"/>
      <c r="T106" s="278"/>
      <c r="U106" s="278"/>
      <c r="V106" s="278"/>
      <c r="W106" s="278"/>
      <c r="X106" s="278"/>
      <c r="Y106" s="278"/>
      <c r="Z106" s="278"/>
      <c r="AA106" s="278"/>
      <c r="AB106" s="278"/>
      <c r="AC106" s="278"/>
      <c r="AD106" s="278"/>
      <c r="AE106" s="279">
        <f t="shared" si="33"/>
        <v>0</v>
      </c>
      <c r="AF106" s="281"/>
    </row>
    <row r="107" spans="2:32" outlineLevel="1" x14ac:dyDescent="0.25">
      <c r="B107" s="27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73">
        <f>IF(C106&gt;0,C106+1,IF(DATE(YEAR('Basic project data'!$C$5),MONTH('Basic project data'!$C$5),1)=D107,1,0))</f>
        <v>42</v>
      </c>
      <c r="D107" s="274">
        <f t="shared" si="34"/>
        <v>45901</v>
      </c>
      <c r="E107" s="275"/>
      <c r="F107" s="193">
        <f t="shared" si="31"/>
        <v>0</v>
      </c>
      <c r="G107" s="277"/>
      <c r="H107" s="275"/>
      <c r="I107" s="193">
        <f t="shared" si="32"/>
        <v>0</v>
      </c>
      <c r="J107" s="277"/>
      <c r="O107" s="274">
        <f t="shared" si="14"/>
        <v>45901</v>
      </c>
      <c r="P107" s="278"/>
      <c r="Q107" s="278"/>
      <c r="R107" s="278"/>
      <c r="S107" s="278"/>
      <c r="T107" s="278"/>
      <c r="U107" s="278"/>
      <c r="V107" s="278"/>
      <c r="W107" s="278"/>
      <c r="X107" s="278"/>
      <c r="Y107" s="278"/>
      <c r="Z107" s="278"/>
      <c r="AA107" s="278"/>
      <c r="AB107" s="278"/>
      <c r="AC107" s="278"/>
      <c r="AD107" s="278"/>
      <c r="AE107" s="279">
        <f t="shared" si="33"/>
        <v>0</v>
      </c>
      <c r="AF107" s="281"/>
    </row>
    <row r="108" spans="2:32" outlineLevel="1" x14ac:dyDescent="0.25">
      <c r="B108" s="27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73">
        <f>IF(C107&gt;0,C107+1,IF(DATE(YEAR('Basic project data'!$C$5),MONTH('Basic project data'!$C$5),1)=D108,1,0))</f>
        <v>43</v>
      </c>
      <c r="D108" s="274">
        <f t="shared" si="34"/>
        <v>45931</v>
      </c>
      <c r="E108" s="275"/>
      <c r="F108" s="193">
        <f t="shared" si="31"/>
        <v>0</v>
      </c>
      <c r="G108" s="277"/>
      <c r="H108" s="275"/>
      <c r="I108" s="193">
        <f t="shared" si="32"/>
        <v>0</v>
      </c>
      <c r="J108" s="277"/>
      <c r="O108" s="274">
        <f t="shared" si="14"/>
        <v>45931</v>
      </c>
      <c r="P108" s="278"/>
      <c r="Q108" s="278"/>
      <c r="R108" s="278"/>
      <c r="S108" s="278"/>
      <c r="T108" s="278"/>
      <c r="U108" s="278"/>
      <c r="V108" s="278"/>
      <c r="W108" s="278"/>
      <c r="X108" s="278"/>
      <c r="Y108" s="278"/>
      <c r="Z108" s="278"/>
      <c r="AA108" s="278"/>
      <c r="AB108" s="278"/>
      <c r="AC108" s="278"/>
      <c r="AD108" s="278"/>
      <c r="AE108" s="279">
        <f t="shared" si="33"/>
        <v>0</v>
      </c>
      <c r="AF108" s="281"/>
    </row>
    <row r="109" spans="2:32" outlineLevel="1" x14ac:dyDescent="0.25">
      <c r="B109" s="27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73">
        <f>IF(C108&gt;0,C108+1,IF(DATE(YEAR('Basic project data'!$C$5),MONTH('Basic project data'!$C$5),1)=D109,1,0))</f>
        <v>44</v>
      </c>
      <c r="D109" s="274">
        <f t="shared" si="34"/>
        <v>45962</v>
      </c>
      <c r="E109" s="275"/>
      <c r="F109" s="193">
        <f t="shared" si="31"/>
        <v>0</v>
      </c>
      <c r="G109" s="277"/>
      <c r="H109" s="275"/>
      <c r="I109" s="193">
        <f t="shared" si="32"/>
        <v>0</v>
      </c>
      <c r="J109" s="277"/>
      <c r="O109" s="274">
        <f t="shared" si="14"/>
        <v>45962</v>
      </c>
      <c r="P109" s="278"/>
      <c r="Q109" s="278"/>
      <c r="R109" s="278"/>
      <c r="S109" s="278"/>
      <c r="T109" s="278"/>
      <c r="U109" s="278"/>
      <c r="V109" s="278"/>
      <c r="W109" s="278"/>
      <c r="X109" s="278"/>
      <c r="Y109" s="278"/>
      <c r="Z109" s="278"/>
      <c r="AA109" s="278"/>
      <c r="AB109" s="278"/>
      <c r="AC109" s="278"/>
      <c r="AD109" s="278"/>
      <c r="AE109" s="279">
        <f t="shared" si="33"/>
        <v>0</v>
      </c>
      <c r="AF109" s="281"/>
    </row>
    <row r="110" spans="2:32" outlineLevel="1" x14ac:dyDescent="0.25">
      <c r="B110" s="27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73">
        <f>IF(C109&gt;0,C109+1,IF(DATE(YEAR('Basic project data'!$C$5),MONTH('Basic project data'!$C$5),1)=D110,1,0))</f>
        <v>45</v>
      </c>
      <c r="D110" s="274">
        <f t="shared" si="34"/>
        <v>45992</v>
      </c>
      <c r="E110" s="275"/>
      <c r="F110" s="193">
        <f t="shared" si="31"/>
        <v>0</v>
      </c>
      <c r="G110" s="277"/>
      <c r="H110" s="275"/>
      <c r="I110" s="193">
        <f t="shared" si="32"/>
        <v>0</v>
      </c>
      <c r="J110" s="277"/>
      <c r="O110" s="274">
        <f t="shared" si="14"/>
        <v>45992</v>
      </c>
      <c r="P110" s="278"/>
      <c r="Q110" s="278"/>
      <c r="R110" s="278"/>
      <c r="S110" s="278"/>
      <c r="T110" s="278"/>
      <c r="U110" s="278"/>
      <c r="V110" s="278"/>
      <c r="W110" s="278"/>
      <c r="X110" s="278"/>
      <c r="Y110" s="278"/>
      <c r="Z110" s="278"/>
      <c r="AA110" s="278"/>
      <c r="AB110" s="278"/>
      <c r="AC110" s="278"/>
      <c r="AD110" s="278"/>
      <c r="AE110" s="279">
        <f t="shared" si="33"/>
        <v>0</v>
      </c>
      <c r="AF110" s="281"/>
    </row>
    <row r="111" spans="2:32" x14ac:dyDescent="0.25">
      <c r="B111" s="282"/>
      <c r="C111" s="283"/>
      <c r="D111" s="284">
        <f>D110</f>
        <v>45992</v>
      </c>
      <c r="E111" s="285"/>
      <c r="F111" s="286">
        <f>SUM(F99:F110)</f>
        <v>53.75</v>
      </c>
      <c r="G111" s="287">
        <f>SUM(G99:G110)</f>
        <v>18829.71</v>
      </c>
      <c r="H111" s="288"/>
      <c r="I111" s="286">
        <f>SUM(I99:I110)</f>
        <v>53.75</v>
      </c>
      <c r="J111" s="287">
        <f>SUM(J99:J110)</f>
        <v>18829.71</v>
      </c>
      <c r="O111" s="284">
        <f t="shared" si="14"/>
        <v>45992</v>
      </c>
      <c r="P111" s="290">
        <f>SUM(P99:P110)</f>
        <v>0</v>
      </c>
      <c r="Q111" s="290">
        <f>SUM(Q99:Q110)</f>
        <v>92</v>
      </c>
      <c r="R111" s="290">
        <f>SUM(R99:R110)</f>
        <v>0</v>
      </c>
      <c r="S111" s="290">
        <f>SUM(S99:S110)</f>
        <v>0</v>
      </c>
      <c r="T111" s="290">
        <f>SUM(T99:T110)</f>
        <v>71.400000000000006</v>
      </c>
      <c r="U111" s="290">
        <f t="shared" ref="U111:AD111" si="35">SUM(U99:U110)</f>
        <v>0</v>
      </c>
      <c r="V111" s="290">
        <f t="shared" si="35"/>
        <v>0</v>
      </c>
      <c r="W111" s="290">
        <f t="shared" si="35"/>
        <v>0</v>
      </c>
      <c r="X111" s="290">
        <f t="shared" si="35"/>
        <v>0</v>
      </c>
      <c r="Y111" s="290">
        <f t="shared" si="35"/>
        <v>0</v>
      </c>
      <c r="Z111" s="290">
        <f t="shared" si="35"/>
        <v>0</v>
      </c>
      <c r="AA111" s="290">
        <f t="shared" si="35"/>
        <v>0</v>
      </c>
      <c r="AB111" s="290">
        <f t="shared" si="35"/>
        <v>0</v>
      </c>
      <c r="AC111" s="290">
        <f t="shared" si="35"/>
        <v>0</v>
      </c>
      <c r="AD111" s="290">
        <f t="shared" si="35"/>
        <v>0</v>
      </c>
      <c r="AE111" s="290">
        <f>SUM(AE99:AE110)</f>
        <v>163.4</v>
      </c>
      <c r="AF111" s="281"/>
    </row>
    <row r="112" spans="2:32" ht="28.5" customHeight="1" x14ac:dyDescent="0.25">
      <c r="B112" s="18"/>
      <c r="C112" s="18"/>
      <c r="E112" s="280"/>
      <c r="F112" s="280"/>
      <c r="H112" s="280"/>
      <c r="I112" s="280"/>
      <c r="P112" s="289">
        <f t="shared" ref="P112:AE112" si="36">IFERROR(P111/$H$2,0)</f>
        <v>0</v>
      </c>
      <c r="Q112" s="289">
        <f t="shared" si="36"/>
        <v>11.886304909560723</v>
      </c>
      <c r="R112" s="289">
        <f t="shared" si="36"/>
        <v>0</v>
      </c>
      <c r="S112" s="289">
        <f t="shared" si="36"/>
        <v>0</v>
      </c>
      <c r="T112" s="289">
        <f t="shared" si="36"/>
        <v>9.224806201550388</v>
      </c>
      <c r="U112" s="289">
        <f t="shared" si="36"/>
        <v>0</v>
      </c>
      <c r="V112" s="289">
        <f t="shared" si="36"/>
        <v>0</v>
      </c>
      <c r="W112" s="289">
        <f t="shared" si="36"/>
        <v>0</v>
      </c>
      <c r="X112" s="289">
        <f t="shared" si="36"/>
        <v>0</v>
      </c>
      <c r="Y112" s="289">
        <f t="shared" si="36"/>
        <v>0</v>
      </c>
      <c r="Z112" s="289">
        <f t="shared" si="36"/>
        <v>0</v>
      </c>
      <c r="AA112" s="289">
        <f t="shared" si="36"/>
        <v>0</v>
      </c>
      <c r="AB112" s="289">
        <f t="shared" si="36"/>
        <v>0</v>
      </c>
      <c r="AC112" s="289">
        <f t="shared" si="36"/>
        <v>0</v>
      </c>
      <c r="AD112" s="289">
        <f t="shared" si="36"/>
        <v>0</v>
      </c>
      <c r="AE112" s="289">
        <f t="shared" si="36"/>
        <v>21.111111111111111</v>
      </c>
      <c r="AF112" s="291" t="s">
        <v>326</v>
      </c>
    </row>
    <row r="113" spans="2:32" x14ac:dyDescent="0.25">
      <c r="B113" s="18"/>
      <c r="C113" s="18"/>
      <c r="E113" s="280"/>
      <c r="F113" s="280"/>
      <c r="H113" s="280"/>
      <c r="I113" s="280"/>
      <c r="P113" s="292"/>
      <c r="Q113" s="292"/>
      <c r="R113" s="292"/>
      <c r="S113" s="292"/>
      <c r="T113" s="292"/>
      <c r="U113" s="293"/>
      <c r="V113" s="294"/>
      <c r="W113" s="295"/>
      <c r="X113" s="295"/>
      <c r="Y113" s="295"/>
      <c r="Z113" s="295"/>
      <c r="AA113" s="295"/>
      <c r="AB113" s="295"/>
      <c r="AC113" s="295"/>
      <c r="AD113" s="296"/>
      <c r="AE113" s="292"/>
      <c r="AF113" s="297"/>
    </row>
    <row r="114" spans="2:32" outlineLevel="1" x14ac:dyDescent="0.25">
      <c r="B114" s="27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73">
        <f>IF(C110&gt;0,C110+1,IF(DATE(YEAR('Basic project data'!$C$5),MONTH('Basic project data'!$C$5),1)=D114,1,0))</f>
        <v>46</v>
      </c>
      <c r="D114" s="274">
        <f>DATE(YEAR(D110),MONTH(D110)+1,DAY(D110))</f>
        <v>46023</v>
      </c>
      <c r="E114" s="298"/>
      <c r="F114" s="299">
        <f t="shared" ref="F114:F125" si="37">215/12*E114</f>
        <v>0</v>
      </c>
      <c r="G114" s="300"/>
      <c r="H114" s="298"/>
      <c r="I114" s="193">
        <f t="shared" ref="I114:I125" si="38">215/12*H114</f>
        <v>0</v>
      </c>
      <c r="J114" s="300"/>
      <c r="O114" s="274">
        <f t="shared" ref="O114:O156" si="39">D114</f>
        <v>46023</v>
      </c>
      <c r="P114" s="278"/>
      <c r="Q114" s="278"/>
      <c r="R114" s="278"/>
      <c r="S114" s="278"/>
      <c r="T114" s="278"/>
      <c r="U114" s="278"/>
      <c r="V114" s="278"/>
      <c r="W114" s="278"/>
      <c r="X114" s="278"/>
      <c r="Y114" s="278"/>
      <c r="Z114" s="278"/>
      <c r="AA114" s="278"/>
      <c r="AB114" s="278"/>
      <c r="AC114" s="278"/>
      <c r="AD114" s="278"/>
      <c r="AE114" s="279">
        <f t="shared" ref="AE114:AE125" si="40">SUM(P114:AD114)</f>
        <v>0</v>
      </c>
      <c r="AF114" s="281"/>
    </row>
    <row r="115" spans="2:32" outlineLevel="1" x14ac:dyDescent="0.25">
      <c r="B115" s="27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73">
        <f>IF(C114&gt;0,C114+1,IF(DATE(YEAR('Basic project data'!$C$5),MONTH('Basic project data'!$C$5),1)=D115,1,0))</f>
        <v>47</v>
      </c>
      <c r="D115" s="274">
        <f t="shared" ref="D115:D125" si="41">DATE(YEAR(D114),MONTH(D114)+1,DAY(D114))</f>
        <v>46054</v>
      </c>
      <c r="E115" s="275"/>
      <c r="F115" s="193">
        <f t="shared" si="37"/>
        <v>0</v>
      </c>
      <c r="G115" s="277"/>
      <c r="H115" s="275"/>
      <c r="I115" s="193">
        <f t="shared" si="38"/>
        <v>0</v>
      </c>
      <c r="J115" s="277"/>
      <c r="O115" s="274">
        <f t="shared" si="39"/>
        <v>46054</v>
      </c>
      <c r="P115" s="278"/>
      <c r="Q115" s="278"/>
      <c r="R115" s="278"/>
      <c r="S115" s="278"/>
      <c r="T115" s="278"/>
      <c r="U115" s="278"/>
      <c r="V115" s="278"/>
      <c r="W115" s="278"/>
      <c r="X115" s="278"/>
      <c r="Y115" s="278"/>
      <c r="Z115" s="278"/>
      <c r="AA115" s="278"/>
      <c r="AB115" s="278"/>
      <c r="AC115" s="278"/>
      <c r="AD115" s="278"/>
      <c r="AE115" s="279">
        <f t="shared" si="40"/>
        <v>0</v>
      </c>
      <c r="AF115" s="281"/>
    </row>
    <row r="116" spans="2:32" outlineLevel="1" x14ac:dyDescent="0.25">
      <c r="B116" s="27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73">
        <f>IF(C115&gt;0,C115+1,IF(DATE(YEAR('Basic project data'!$C$5),MONTH('Basic project data'!$C$5),1)=D116,1,0))</f>
        <v>48</v>
      </c>
      <c r="D116" s="274">
        <f t="shared" si="41"/>
        <v>46082</v>
      </c>
      <c r="E116" s="275"/>
      <c r="F116" s="193">
        <f t="shared" si="37"/>
        <v>0</v>
      </c>
      <c r="G116" s="277"/>
      <c r="H116" s="275"/>
      <c r="I116" s="193">
        <f t="shared" si="38"/>
        <v>0</v>
      </c>
      <c r="J116" s="277"/>
      <c r="O116" s="274">
        <f t="shared" si="39"/>
        <v>46082</v>
      </c>
      <c r="P116" s="278"/>
      <c r="Q116" s="278"/>
      <c r="R116" s="278"/>
      <c r="S116" s="278"/>
      <c r="T116" s="278"/>
      <c r="U116" s="278"/>
      <c r="V116" s="278"/>
      <c r="W116" s="278"/>
      <c r="X116" s="278"/>
      <c r="Y116" s="278"/>
      <c r="Z116" s="278"/>
      <c r="AA116" s="278"/>
      <c r="AB116" s="278"/>
      <c r="AC116" s="278"/>
      <c r="AD116" s="278"/>
      <c r="AE116" s="279">
        <f t="shared" si="40"/>
        <v>0</v>
      </c>
      <c r="AF116" s="281"/>
    </row>
    <row r="117" spans="2:32" outlineLevel="1" x14ac:dyDescent="0.25">
      <c r="B117" s="27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73">
        <f>IF(C116&gt;0,C116+1,IF(DATE(YEAR('Basic project data'!$C$5),MONTH('Basic project data'!$C$5),1)=D117,1,0))</f>
        <v>49</v>
      </c>
      <c r="D117" s="274">
        <f t="shared" si="41"/>
        <v>46113</v>
      </c>
      <c r="E117" s="275"/>
      <c r="F117" s="193">
        <f t="shared" si="37"/>
        <v>0</v>
      </c>
      <c r="G117" s="277"/>
      <c r="H117" s="275"/>
      <c r="I117" s="193">
        <f t="shared" si="38"/>
        <v>0</v>
      </c>
      <c r="J117" s="277"/>
      <c r="O117" s="274">
        <f t="shared" si="39"/>
        <v>46113</v>
      </c>
      <c r="P117" s="278"/>
      <c r="Q117" s="278"/>
      <c r="R117" s="278"/>
      <c r="S117" s="278"/>
      <c r="T117" s="278"/>
      <c r="U117" s="278"/>
      <c r="V117" s="278"/>
      <c r="W117" s="278"/>
      <c r="X117" s="278"/>
      <c r="Y117" s="278"/>
      <c r="Z117" s="278"/>
      <c r="AA117" s="278"/>
      <c r="AB117" s="278"/>
      <c r="AC117" s="278"/>
      <c r="AD117" s="278"/>
      <c r="AE117" s="279">
        <f t="shared" si="40"/>
        <v>0</v>
      </c>
      <c r="AF117" s="281"/>
    </row>
    <row r="118" spans="2:32" outlineLevel="1" x14ac:dyDescent="0.25">
      <c r="B118" s="27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73">
        <f>IF(C117&gt;0,C117+1,IF(DATE(YEAR('Basic project data'!$C$5),MONTH('Basic project data'!$C$5),1)=D118,1,0))</f>
        <v>50</v>
      </c>
      <c r="D118" s="274">
        <f t="shared" si="41"/>
        <v>46143</v>
      </c>
      <c r="E118" s="275"/>
      <c r="F118" s="193">
        <f t="shared" si="37"/>
        <v>0</v>
      </c>
      <c r="G118" s="277"/>
      <c r="H118" s="275"/>
      <c r="I118" s="193">
        <f t="shared" si="38"/>
        <v>0</v>
      </c>
      <c r="J118" s="277"/>
      <c r="O118" s="274">
        <f t="shared" si="39"/>
        <v>46143</v>
      </c>
      <c r="P118" s="278"/>
      <c r="Q118" s="278"/>
      <c r="R118" s="278"/>
      <c r="S118" s="278"/>
      <c r="T118" s="278"/>
      <c r="U118" s="278"/>
      <c r="V118" s="278"/>
      <c r="W118" s="278"/>
      <c r="X118" s="278"/>
      <c r="Y118" s="278"/>
      <c r="Z118" s="278"/>
      <c r="AA118" s="278"/>
      <c r="AB118" s="278"/>
      <c r="AC118" s="278"/>
      <c r="AD118" s="278"/>
      <c r="AE118" s="279">
        <f t="shared" si="40"/>
        <v>0</v>
      </c>
      <c r="AF118" s="281"/>
    </row>
    <row r="119" spans="2:32" outlineLevel="1" x14ac:dyDescent="0.25">
      <c r="B119" s="27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73">
        <f>IF(C118&gt;0,C118+1,IF(DATE(YEAR('Basic project data'!$C$5),MONTH('Basic project data'!$C$5),1)=D119,1,0))</f>
        <v>51</v>
      </c>
      <c r="D119" s="274">
        <f t="shared" si="41"/>
        <v>46174</v>
      </c>
      <c r="E119" s="275"/>
      <c r="F119" s="193">
        <f t="shared" si="37"/>
        <v>0</v>
      </c>
      <c r="G119" s="277"/>
      <c r="H119" s="275"/>
      <c r="I119" s="193">
        <f t="shared" si="38"/>
        <v>0</v>
      </c>
      <c r="J119" s="277"/>
      <c r="O119" s="274">
        <f t="shared" si="39"/>
        <v>46174</v>
      </c>
      <c r="P119" s="278"/>
      <c r="Q119" s="278"/>
      <c r="R119" s="278"/>
      <c r="S119" s="278"/>
      <c r="T119" s="278"/>
      <c r="U119" s="278"/>
      <c r="V119" s="278"/>
      <c r="W119" s="278"/>
      <c r="X119" s="278"/>
      <c r="Y119" s="278"/>
      <c r="Z119" s="278"/>
      <c r="AA119" s="278"/>
      <c r="AB119" s="278"/>
      <c r="AC119" s="278"/>
      <c r="AD119" s="278"/>
      <c r="AE119" s="279">
        <f t="shared" si="40"/>
        <v>0</v>
      </c>
      <c r="AF119" s="281"/>
    </row>
    <row r="120" spans="2:32" outlineLevel="1" x14ac:dyDescent="0.25">
      <c r="B120" s="27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73">
        <f>IF(C119&gt;0,C119+1,IF(DATE(YEAR('Basic project data'!$C$5),MONTH('Basic project data'!$C$5),1)=D120,1,0))</f>
        <v>52</v>
      </c>
      <c r="D120" s="274">
        <f t="shared" si="41"/>
        <v>46204</v>
      </c>
      <c r="E120" s="275"/>
      <c r="F120" s="193">
        <f t="shared" si="37"/>
        <v>0</v>
      </c>
      <c r="G120" s="277"/>
      <c r="H120" s="275"/>
      <c r="I120" s="193">
        <f t="shared" si="38"/>
        <v>0</v>
      </c>
      <c r="J120" s="277"/>
      <c r="O120" s="274">
        <f t="shared" si="39"/>
        <v>46204</v>
      </c>
      <c r="P120" s="278"/>
      <c r="Q120" s="278"/>
      <c r="R120" s="278"/>
      <c r="S120" s="278"/>
      <c r="T120" s="278"/>
      <c r="U120" s="278"/>
      <c r="V120" s="278"/>
      <c r="W120" s="278"/>
      <c r="X120" s="278"/>
      <c r="Y120" s="278"/>
      <c r="Z120" s="278"/>
      <c r="AA120" s="278"/>
      <c r="AB120" s="278"/>
      <c r="AC120" s="278"/>
      <c r="AD120" s="278"/>
      <c r="AE120" s="279">
        <f t="shared" si="40"/>
        <v>0</v>
      </c>
      <c r="AF120" s="281"/>
    </row>
    <row r="121" spans="2:32" outlineLevel="1" x14ac:dyDescent="0.25">
      <c r="B121" s="27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73">
        <f>IF(C120&gt;0,C120+1,IF(DATE(YEAR('Basic project data'!$C$5),MONTH('Basic project data'!$C$5),1)=D121,1,0))</f>
        <v>53</v>
      </c>
      <c r="D121" s="274">
        <f t="shared" si="41"/>
        <v>46235</v>
      </c>
      <c r="E121" s="275"/>
      <c r="F121" s="193">
        <f t="shared" si="37"/>
        <v>0</v>
      </c>
      <c r="G121" s="277"/>
      <c r="H121" s="275"/>
      <c r="I121" s="193">
        <f t="shared" si="38"/>
        <v>0</v>
      </c>
      <c r="J121" s="277"/>
      <c r="O121" s="274">
        <f t="shared" si="39"/>
        <v>46235</v>
      </c>
      <c r="P121" s="278"/>
      <c r="Q121" s="278"/>
      <c r="R121" s="278"/>
      <c r="S121" s="278"/>
      <c r="T121" s="278"/>
      <c r="U121" s="278"/>
      <c r="V121" s="278"/>
      <c r="W121" s="278"/>
      <c r="X121" s="278"/>
      <c r="Y121" s="278"/>
      <c r="Z121" s="278"/>
      <c r="AA121" s="278"/>
      <c r="AB121" s="278"/>
      <c r="AC121" s="278"/>
      <c r="AD121" s="278"/>
      <c r="AE121" s="279">
        <f t="shared" si="40"/>
        <v>0</v>
      </c>
      <c r="AF121" s="281"/>
    </row>
    <row r="122" spans="2:32" outlineLevel="1" x14ac:dyDescent="0.25">
      <c r="B122" s="27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73">
        <f>IF(C121&gt;0,C121+1,IF(DATE(YEAR('Basic project data'!$C$5),MONTH('Basic project data'!$C$5),1)=D122,1,0))</f>
        <v>54</v>
      </c>
      <c r="D122" s="274">
        <f t="shared" si="41"/>
        <v>46266</v>
      </c>
      <c r="E122" s="275"/>
      <c r="F122" s="193">
        <f t="shared" si="37"/>
        <v>0</v>
      </c>
      <c r="G122" s="277"/>
      <c r="H122" s="275"/>
      <c r="I122" s="193">
        <f t="shared" si="38"/>
        <v>0</v>
      </c>
      <c r="J122" s="277"/>
      <c r="O122" s="274">
        <f t="shared" si="39"/>
        <v>46266</v>
      </c>
      <c r="P122" s="278"/>
      <c r="Q122" s="278"/>
      <c r="R122" s="278"/>
      <c r="S122" s="278"/>
      <c r="T122" s="278"/>
      <c r="U122" s="278"/>
      <c r="V122" s="278"/>
      <c r="W122" s="278"/>
      <c r="X122" s="278"/>
      <c r="Y122" s="278"/>
      <c r="Z122" s="278"/>
      <c r="AA122" s="278"/>
      <c r="AB122" s="278"/>
      <c r="AC122" s="278"/>
      <c r="AD122" s="278"/>
      <c r="AE122" s="279">
        <f t="shared" si="40"/>
        <v>0</v>
      </c>
      <c r="AF122" s="281"/>
    </row>
    <row r="123" spans="2:32" outlineLevel="1" x14ac:dyDescent="0.25">
      <c r="B123" s="27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73">
        <f>IF(C122&gt;0,C122+1,IF(DATE(YEAR('Basic project data'!$C$5),MONTH('Basic project data'!$C$5),1)=D123,1,0))</f>
        <v>55</v>
      </c>
      <c r="D123" s="274">
        <f t="shared" si="41"/>
        <v>46296</v>
      </c>
      <c r="E123" s="275"/>
      <c r="F123" s="193">
        <f t="shared" si="37"/>
        <v>0</v>
      </c>
      <c r="G123" s="277"/>
      <c r="H123" s="275"/>
      <c r="I123" s="193">
        <f t="shared" si="38"/>
        <v>0</v>
      </c>
      <c r="J123" s="277"/>
      <c r="O123" s="274">
        <f t="shared" si="39"/>
        <v>46296</v>
      </c>
      <c r="P123" s="278"/>
      <c r="Q123" s="278"/>
      <c r="R123" s="278"/>
      <c r="S123" s="278"/>
      <c r="T123" s="278"/>
      <c r="U123" s="278"/>
      <c r="V123" s="278"/>
      <c r="W123" s="278"/>
      <c r="X123" s="278"/>
      <c r="Y123" s="278"/>
      <c r="Z123" s="278"/>
      <c r="AA123" s="278"/>
      <c r="AB123" s="278"/>
      <c r="AC123" s="278"/>
      <c r="AD123" s="278"/>
      <c r="AE123" s="279">
        <f t="shared" si="40"/>
        <v>0</v>
      </c>
      <c r="AF123" s="281"/>
    </row>
    <row r="124" spans="2:32" outlineLevel="1" x14ac:dyDescent="0.25">
      <c r="B124" s="27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73">
        <f>IF(C123&gt;0,C123+1,IF(DATE(YEAR('Basic project data'!$C$5),MONTH('Basic project data'!$C$5),1)=D124,1,0))</f>
        <v>56</v>
      </c>
      <c r="D124" s="274">
        <f t="shared" si="41"/>
        <v>46327</v>
      </c>
      <c r="E124" s="275"/>
      <c r="F124" s="193">
        <f t="shared" si="37"/>
        <v>0</v>
      </c>
      <c r="G124" s="277"/>
      <c r="H124" s="275"/>
      <c r="I124" s="193">
        <f t="shared" si="38"/>
        <v>0</v>
      </c>
      <c r="J124" s="277"/>
      <c r="O124" s="274">
        <f t="shared" si="39"/>
        <v>46327</v>
      </c>
      <c r="P124" s="278"/>
      <c r="Q124" s="278"/>
      <c r="R124" s="278"/>
      <c r="S124" s="278"/>
      <c r="T124" s="278"/>
      <c r="U124" s="278"/>
      <c r="V124" s="278"/>
      <c r="W124" s="278"/>
      <c r="X124" s="278"/>
      <c r="Y124" s="278"/>
      <c r="Z124" s="278"/>
      <c r="AA124" s="278"/>
      <c r="AB124" s="278"/>
      <c r="AC124" s="278"/>
      <c r="AD124" s="278"/>
      <c r="AE124" s="279">
        <f t="shared" si="40"/>
        <v>0</v>
      </c>
      <c r="AF124" s="281"/>
    </row>
    <row r="125" spans="2:32" outlineLevel="1" x14ac:dyDescent="0.25">
      <c r="B125" s="27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73">
        <f>IF(C124&gt;0,C124+1,IF(DATE(YEAR('Basic project data'!$C$5),MONTH('Basic project data'!$C$5),1)=D125,1,0))</f>
        <v>57</v>
      </c>
      <c r="D125" s="274">
        <f t="shared" si="41"/>
        <v>46357</v>
      </c>
      <c r="E125" s="275"/>
      <c r="F125" s="193">
        <f t="shared" si="37"/>
        <v>0</v>
      </c>
      <c r="G125" s="277"/>
      <c r="H125" s="275"/>
      <c r="I125" s="193">
        <f t="shared" si="38"/>
        <v>0</v>
      </c>
      <c r="J125" s="277"/>
      <c r="O125" s="274">
        <f t="shared" si="39"/>
        <v>46357</v>
      </c>
      <c r="P125" s="278"/>
      <c r="Q125" s="278"/>
      <c r="R125" s="278"/>
      <c r="S125" s="278"/>
      <c r="T125" s="278"/>
      <c r="U125" s="278"/>
      <c r="V125" s="278"/>
      <c r="W125" s="278"/>
      <c r="X125" s="278"/>
      <c r="Y125" s="278"/>
      <c r="Z125" s="278"/>
      <c r="AA125" s="278"/>
      <c r="AB125" s="278"/>
      <c r="AC125" s="278"/>
      <c r="AD125" s="278"/>
      <c r="AE125" s="279">
        <f t="shared" si="40"/>
        <v>0</v>
      </c>
      <c r="AF125" s="281"/>
    </row>
    <row r="126" spans="2:32" x14ac:dyDescent="0.25">
      <c r="B126" s="282"/>
      <c r="C126" s="283"/>
      <c r="D126" s="284">
        <f>D125</f>
        <v>46357</v>
      </c>
      <c r="E126" s="285"/>
      <c r="F126" s="286">
        <f>SUM(F114:F125)</f>
        <v>0</v>
      </c>
      <c r="G126" s="287">
        <f>SUM(G114:G125)</f>
        <v>0</v>
      </c>
      <c r="H126" s="288"/>
      <c r="I126" s="286">
        <f>SUM(I114:I125)</f>
        <v>0</v>
      </c>
      <c r="J126" s="287">
        <f>SUM(J114:J125)</f>
        <v>0</v>
      </c>
      <c r="O126" s="284">
        <f t="shared" si="39"/>
        <v>46357</v>
      </c>
      <c r="P126" s="290">
        <f>SUM(P114:P125)</f>
        <v>0</v>
      </c>
      <c r="Q126" s="290">
        <f>SUM(Q114:Q125)</f>
        <v>0</v>
      </c>
      <c r="R126" s="290">
        <f>SUM(R114:R125)</f>
        <v>0</v>
      </c>
      <c r="S126" s="290">
        <f>SUM(S114:S125)</f>
        <v>0</v>
      </c>
      <c r="T126" s="290">
        <f>SUM(T114:T125)</f>
        <v>0</v>
      </c>
      <c r="U126" s="290">
        <f t="shared" ref="U126:AD126" si="42">SUM(U114:U125)</f>
        <v>0</v>
      </c>
      <c r="V126" s="290">
        <f t="shared" si="42"/>
        <v>0</v>
      </c>
      <c r="W126" s="290">
        <f t="shared" si="42"/>
        <v>0</v>
      </c>
      <c r="X126" s="290">
        <f t="shared" si="42"/>
        <v>0</v>
      </c>
      <c r="Y126" s="290">
        <f t="shared" si="42"/>
        <v>0</v>
      </c>
      <c r="Z126" s="290">
        <f t="shared" si="42"/>
        <v>0</v>
      </c>
      <c r="AA126" s="290">
        <f t="shared" si="42"/>
        <v>0</v>
      </c>
      <c r="AB126" s="290">
        <f t="shared" si="42"/>
        <v>0</v>
      </c>
      <c r="AC126" s="290">
        <f t="shared" si="42"/>
        <v>0</v>
      </c>
      <c r="AD126" s="290">
        <f t="shared" si="42"/>
        <v>0</v>
      </c>
      <c r="AE126" s="290">
        <f>SUM(AE114:AE125)</f>
        <v>0</v>
      </c>
      <c r="AF126" s="281"/>
    </row>
    <row r="127" spans="2:32" ht="28.5" customHeight="1" x14ac:dyDescent="0.25">
      <c r="B127" s="18"/>
      <c r="C127" s="18"/>
      <c r="E127" s="280"/>
      <c r="F127" s="280"/>
      <c r="H127" s="280"/>
      <c r="I127" s="280"/>
      <c r="P127" s="289">
        <f t="shared" ref="P127:AE127" si="43">IFERROR(P126/$H$2,0)</f>
        <v>0</v>
      </c>
      <c r="Q127" s="289">
        <f t="shared" si="43"/>
        <v>0</v>
      </c>
      <c r="R127" s="289">
        <f t="shared" si="43"/>
        <v>0</v>
      </c>
      <c r="S127" s="289">
        <f t="shared" si="43"/>
        <v>0</v>
      </c>
      <c r="T127" s="289">
        <f t="shared" si="43"/>
        <v>0</v>
      </c>
      <c r="U127" s="289">
        <f t="shared" si="43"/>
        <v>0</v>
      </c>
      <c r="V127" s="289">
        <f t="shared" si="43"/>
        <v>0</v>
      </c>
      <c r="W127" s="289">
        <f t="shared" si="43"/>
        <v>0</v>
      </c>
      <c r="X127" s="289">
        <f t="shared" si="43"/>
        <v>0</v>
      </c>
      <c r="Y127" s="289">
        <f t="shared" si="43"/>
        <v>0</v>
      </c>
      <c r="Z127" s="289">
        <f t="shared" si="43"/>
        <v>0</v>
      </c>
      <c r="AA127" s="289">
        <f t="shared" si="43"/>
        <v>0</v>
      </c>
      <c r="AB127" s="289">
        <f t="shared" si="43"/>
        <v>0</v>
      </c>
      <c r="AC127" s="289">
        <f t="shared" si="43"/>
        <v>0</v>
      </c>
      <c r="AD127" s="289">
        <f t="shared" si="43"/>
        <v>0</v>
      </c>
      <c r="AE127" s="289">
        <f t="shared" si="43"/>
        <v>0</v>
      </c>
      <c r="AF127" s="291" t="s">
        <v>326</v>
      </c>
    </row>
    <row r="128" spans="2:32" x14ac:dyDescent="0.25">
      <c r="B128" s="18"/>
      <c r="C128" s="18"/>
      <c r="E128" s="280"/>
      <c r="F128" s="280"/>
      <c r="H128" s="280"/>
      <c r="I128" s="280"/>
      <c r="P128" s="292"/>
      <c r="Q128" s="292"/>
      <c r="R128" s="292"/>
      <c r="S128" s="292"/>
      <c r="T128" s="292"/>
      <c r="U128" s="293"/>
      <c r="V128" s="294"/>
      <c r="W128" s="295"/>
      <c r="X128" s="295"/>
      <c r="Y128" s="295"/>
      <c r="Z128" s="295"/>
      <c r="AA128" s="295"/>
      <c r="AB128" s="295"/>
      <c r="AC128" s="295"/>
      <c r="AD128" s="296"/>
      <c r="AE128" s="292"/>
      <c r="AF128" s="297"/>
    </row>
    <row r="129" spans="2:32" outlineLevel="1" x14ac:dyDescent="0.25">
      <c r="B129" s="27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73">
        <f>IF(C125&gt;0,C125+1,IF(DATE(YEAR('Basic project data'!$C$5),MONTH('Basic project data'!$C$5),1)=D129,1,0))</f>
        <v>58</v>
      </c>
      <c r="D129" s="274">
        <f>DATE(YEAR(D125),MONTH(D125)+1,DAY(D125))</f>
        <v>46388</v>
      </c>
      <c r="E129" s="275"/>
      <c r="F129" s="299">
        <f t="shared" ref="F129:F140" si="44">215/12*E129</f>
        <v>0</v>
      </c>
      <c r="G129" s="300"/>
      <c r="H129" s="298"/>
      <c r="I129" s="299">
        <f t="shared" ref="I129:I140" si="45">215/12*H129</f>
        <v>0</v>
      </c>
      <c r="J129" s="300"/>
      <c r="O129" s="274">
        <f t="shared" si="39"/>
        <v>46388</v>
      </c>
      <c r="P129" s="278"/>
      <c r="Q129" s="278"/>
      <c r="R129" s="278"/>
      <c r="S129" s="278"/>
      <c r="T129" s="278"/>
      <c r="U129" s="278"/>
      <c r="V129" s="278"/>
      <c r="W129" s="278"/>
      <c r="X129" s="278"/>
      <c r="Y129" s="278"/>
      <c r="Z129" s="278"/>
      <c r="AA129" s="278"/>
      <c r="AB129" s="278"/>
      <c r="AC129" s="278"/>
      <c r="AD129" s="278"/>
      <c r="AE129" s="279">
        <f t="shared" ref="AE129:AE140" si="46">SUM(P129:AD129)</f>
        <v>0</v>
      </c>
      <c r="AF129" s="281"/>
    </row>
    <row r="130" spans="2:32" outlineLevel="1" x14ac:dyDescent="0.25">
      <c r="B130" s="27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73">
        <f>IF(C129&gt;0,C129+1,IF(DATE(YEAR('Basic project data'!$C$5),MONTH('Basic project data'!$C$5),1)=D130,1,0))</f>
        <v>59</v>
      </c>
      <c r="D130" s="274">
        <f t="shared" ref="D130:D140" si="47">DATE(YEAR(D129),MONTH(D129)+1,DAY(D129))</f>
        <v>46419</v>
      </c>
      <c r="E130" s="275"/>
      <c r="F130" s="193">
        <f t="shared" si="44"/>
        <v>0</v>
      </c>
      <c r="G130" s="277"/>
      <c r="H130" s="275"/>
      <c r="I130" s="193">
        <f t="shared" si="45"/>
        <v>0</v>
      </c>
      <c r="J130" s="277"/>
      <c r="O130" s="274">
        <f t="shared" si="39"/>
        <v>46419</v>
      </c>
      <c r="P130" s="278"/>
      <c r="Q130" s="278"/>
      <c r="R130" s="278"/>
      <c r="S130" s="278"/>
      <c r="T130" s="278"/>
      <c r="U130" s="278"/>
      <c r="V130" s="278"/>
      <c r="W130" s="278"/>
      <c r="X130" s="278"/>
      <c r="Y130" s="278"/>
      <c r="Z130" s="278"/>
      <c r="AA130" s="278"/>
      <c r="AB130" s="278"/>
      <c r="AC130" s="278"/>
      <c r="AD130" s="278"/>
      <c r="AE130" s="279">
        <f t="shared" si="46"/>
        <v>0</v>
      </c>
      <c r="AF130" s="281"/>
    </row>
    <row r="131" spans="2:32" outlineLevel="1" x14ac:dyDescent="0.25">
      <c r="B131" s="27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73">
        <f>IF(C130&gt;0,C130+1,IF(DATE(YEAR('Basic project data'!$C$5),MONTH('Basic project data'!$C$5),1)=D131,1,0))</f>
        <v>60</v>
      </c>
      <c r="D131" s="274">
        <f t="shared" si="47"/>
        <v>46447</v>
      </c>
      <c r="E131" s="275"/>
      <c r="F131" s="193">
        <f t="shared" si="44"/>
        <v>0</v>
      </c>
      <c r="G131" s="277"/>
      <c r="H131" s="275"/>
      <c r="I131" s="193">
        <f t="shared" si="45"/>
        <v>0</v>
      </c>
      <c r="J131" s="277"/>
      <c r="O131" s="274">
        <f t="shared" si="39"/>
        <v>46447</v>
      </c>
      <c r="P131" s="278"/>
      <c r="Q131" s="278"/>
      <c r="R131" s="278"/>
      <c r="S131" s="278"/>
      <c r="T131" s="278"/>
      <c r="U131" s="278"/>
      <c r="V131" s="278"/>
      <c r="W131" s="278"/>
      <c r="X131" s="278"/>
      <c r="Y131" s="278"/>
      <c r="Z131" s="278"/>
      <c r="AA131" s="278"/>
      <c r="AB131" s="278"/>
      <c r="AC131" s="278"/>
      <c r="AD131" s="278"/>
      <c r="AE131" s="279">
        <f t="shared" si="46"/>
        <v>0</v>
      </c>
      <c r="AF131" s="281"/>
    </row>
    <row r="132" spans="2:32" outlineLevel="1" x14ac:dyDescent="0.25">
      <c r="B132" s="27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73">
        <f>IF(C131&gt;0,C131+1,IF(DATE(YEAR('Basic project data'!$C$5),MONTH('Basic project data'!$C$5),1)=D132,1,0))</f>
        <v>61</v>
      </c>
      <c r="D132" s="274">
        <f t="shared" si="47"/>
        <v>46478</v>
      </c>
      <c r="E132" s="275"/>
      <c r="F132" s="193">
        <f t="shared" si="44"/>
        <v>0</v>
      </c>
      <c r="G132" s="277"/>
      <c r="H132" s="275"/>
      <c r="I132" s="193">
        <f t="shared" si="45"/>
        <v>0</v>
      </c>
      <c r="J132" s="277"/>
      <c r="O132" s="274">
        <f t="shared" si="39"/>
        <v>46478</v>
      </c>
      <c r="P132" s="278"/>
      <c r="Q132" s="278"/>
      <c r="R132" s="278"/>
      <c r="S132" s="278"/>
      <c r="T132" s="278"/>
      <c r="U132" s="278"/>
      <c r="V132" s="278"/>
      <c r="W132" s="278"/>
      <c r="X132" s="278"/>
      <c r="Y132" s="278"/>
      <c r="Z132" s="278"/>
      <c r="AA132" s="278"/>
      <c r="AB132" s="278"/>
      <c r="AC132" s="278"/>
      <c r="AD132" s="278"/>
      <c r="AE132" s="279">
        <f t="shared" si="46"/>
        <v>0</v>
      </c>
      <c r="AF132" s="281"/>
    </row>
    <row r="133" spans="2:32" outlineLevel="1" x14ac:dyDescent="0.25">
      <c r="B133" s="27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73">
        <f>IF(C132&gt;0,C132+1,IF(DATE(YEAR('Basic project data'!$C$5),MONTH('Basic project data'!$C$5),1)=D133,1,0))</f>
        <v>62</v>
      </c>
      <c r="D133" s="274">
        <f t="shared" si="47"/>
        <v>46508</v>
      </c>
      <c r="E133" s="275"/>
      <c r="F133" s="193">
        <f t="shared" si="44"/>
        <v>0</v>
      </c>
      <c r="G133" s="277"/>
      <c r="H133" s="275"/>
      <c r="I133" s="193">
        <f t="shared" si="45"/>
        <v>0</v>
      </c>
      <c r="J133" s="277"/>
      <c r="O133" s="274">
        <f t="shared" si="39"/>
        <v>46508</v>
      </c>
      <c r="P133" s="278"/>
      <c r="Q133" s="278"/>
      <c r="R133" s="278"/>
      <c r="S133" s="278"/>
      <c r="T133" s="278"/>
      <c r="U133" s="278"/>
      <c r="V133" s="278"/>
      <c r="W133" s="278"/>
      <c r="X133" s="278"/>
      <c r="Y133" s="278"/>
      <c r="Z133" s="278"/>
      <c r="AA133" s="278"/>
      <c r="AB133" s="278"/>
      <c r="AC133" s="278"/>
      <c r="AD133" s="278"/>
      <c r="AE133" s="279">
        <f t="shared" si="46"/>
        <v>0</v>
      </c>
      <c r="AF133" s="281"/>
    </row>
    <row r="134" spans="2:32" outlineLevel="1" x14ac:dyDescent="0.25">
      <c r="B134" s="27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73">
        <f>IF(C133&gt;0,C133+1,IF(DATE(YEAR('Basic project data'!$C$5),MONTH('Basic project data'!$C$5),1)=D134,1,0))</f>
        <v>63</v>
      </c>
      <c r="D134" s="274">
        <f t="shared" si="47"/>
        <v>46539</v>
      </c>
      <c r="E134" s="275"/>
      <c r="F134" s="193">
        <f t="shared" si="44"/>
        <v>0</v>
      </c>
      <c r="G134" s="277"/>
      <c r="H134" s="275"/>
      <c r="I134" s="193">
        <f t="shared" si="45"/>
        <v>0</v>
      </c>
      <c r="J134" s="277"/>
      <c r="O134" s="274">
        <f t="shared" si="39"/>
        <v>46539</v>
      </c>
      <c r="P134" s="278"/>
      <c r="Q134" s="278"/>
      <c r="R134" s="278"/>
      <c r="S134" s="278"/>
      <c r="T134" s="278"/>
      <c r="U134" s="278"/>
      <c r="V134" s="278"/>
      <c r="W134" s="278"/>
      <c r="X134" s="278"/>
      <c r="Y134" s="278"/>
      <c r="Z134" s="278"/>
      <c r="AA134" s="278"/>
      <c r="AB134" s="278"/>
      <c r="AC134" s="278"/>
      <c r="AD134" s="278"/>
      <c r="AE134" s="279">
        <f t="shared" si="46"/>
        <v>0</v>
      </c>
      <c r="AF134" s="281"/>
    </row>
    <row r="135" spans="2:32" outlineLevel="1" x14ac:dyDescent="0.25">
      <c r="B135" s="27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73">
        <f>IF(C134&gt;0,C134+1,IF(DATE(YEAR('Basic project data'!$C$5),MONTH('Basic project data'!$C$5),1)=D135,1,0))</f>
        <v>64</v>
      </c>
      <c r="D135" s="274">
        <f t="shared" si="47"/>
        <v>46569</v>
      </c>
      <c r="E135" s="275"/>
      <c r="F135" s="193">
        <f t="shared" si="44"/>
        <v>0</v>
      </c>
      <c r="G135" s="277"/>
      <c r="H135" s="275"/>
      <c r="I135" s="193">
        <f t="shared" si="45"/>
        <v>0</v>
      </c>
      <c r="J135" s="277"/>
      <c r="O135" s="274">
        <f t="shared" si="39"/>
        <v>46569</v>
      </c>
      <c r="P135" s="278"/>
      <c r="Q135" s="278"/>
      <c r="R135" s="278"/>
      <c r="S135" s="278"/>
      <c r="T135" s="278"/>
      <c r="U135" s="278"/>
      <c r="V135" s="278"/>
      <c r="W135" s="278"/>
      <c r="X135" s="278"/>
      <c r="Y135" s="278"/>
      <c r="Z135" s="278"/>
      <c r="AA135" s="278"/>
      <c r="AB135" s="278"/>
      <c r="AC135" s="278"/>
      <c r="AD135" s="278"/>
      <c r="AE135" s="279">
        <f t="shared" si="46"/>
        <v>0</v>
      </c>
      <c r="AF135" s="281"/>
    </row>
    <row r="136" spans="2:32" outlineLevel="1" x14ac:dyDescent="0.25">
      <c r="B136" s="27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73">
        <f>IF(C135&gt;0,C135+1,IF(DATE(YEAR('Basic project data'!$C$5),MONTH('Basic project data'!$C$5),1)=D136,1,0))</f>
        <v>65</v>
      </c>
      <c r="D136" s="274">
        <f t="shared" si="47"/>
        <v>46600</v>
      </c>
      <c r="E136" s="275"/>
      <c r="F136" s="193">
        <f t="shared" si="44"/>
        <v>0</v>
      </c>
      <c r="G136" s="277"/>
      <c r="H136" s="275"/>
      <c r="I136" s="193">
        <f t="shared" si="45"/>
        <v>0</v>
      </c>
      <c r="J136" s="277"/>
      <c r="O136" s="274">
        <f t="shared" si="39"/>
        <v>46600</v>
      </c>
      <c r="P136" s="278"/>
      <c r="Q136" s="278"/>
      <c r="R136" s="278"/>
      <c r="S136" s="278"/>
      <c r="T136" s="278"/>
      <c r="U136" s="278"/>
      <c r="V136" s="278"/>
      <c r="W136" s="278"/>
      <c r="X136" s="278"/>
      <c r="Y136" s="278"/>
      <c r="Z136" s="278"/>
      <c r="AA136" s="278"/>
      <c r="AB136" s="278"/>
      <c r="AC136" s="278"/>
      <c r="AD136" s="278"/>
      <c r="AE136" s="279">
        <f t="shared" si="46"/>
        <v>0</v>
      </c>
      <c r="AF136" s="281"/>
    </row>
    <row r="137" spans="2:32" outlineLevel="1" x14ac:dyDescent="0.25">
      <c r="B137" s="27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73">
        <f>IF(C136&gt;0,C136+1,IF(DATE(YEAR('Basic project data'!$C$5),MONTH('Basic project data'!$C$5),1)=D137,1,0))</f>
        <v>66</v>
      </c>
      <c r="D137" s="274">
        <f t="shared" si="47"/>
        <v>46631</v>
      </c>
      <c r="E137" s="275"/>
      <c r="F137" s="193">
        <f t="shared" si="44"/>
        <v>0</v>
      </c>
      <c r="G137" s="277"/>
      <c r="H137" s="275"/>
      <c r="I137" s="193">
        <f t="shared" si="45"/>
        <v>0</v>
      </c>
      <c r="J137" s="277"/>
      <c r="O137" s="274">
        <f t="shared" si="39"/>
        <v>46631</v>
      </c>
      <c r="P137" s="278"/>
      <c r="Q137" s="278"/>
      <c r="R137" s="278"/>
      <c r="S137" s="278"/>
      <c r="T137" s="278"/>
      <c r="U137" s="278"/>
      <c r="V137" s="278"/>
      <c r="W137" s="278"/>
      <c r="X137" s="278"/>
      <c r="Y137" s="278"/>
      <c r="Z137" s="278"/>
      <c r="AA137" s="278"/>
      <c r="AB137" s="278"/>
      <c r="AC137" s="278"/>
      <c r="AD137" s="278"/>
      <c r="AE137" s="279">
        <f t="shared" si="46"/>
        <v>0</v>
      </c>
      <c r="AF137" s="281"/>
    </row>
    <row r="138" spans="2:32" outlineLevel="1" x14ac:dyDescent="0.25">
      <c r="B138" s="27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73">
        <f>IF(C137&gt;0,C137+1,IF(DATE(YEAR('Basic project data'!$C$5),MONTH('Basic project data'!$C$5),1)=D138,1,0))</f>
        <v>67</v>
      </c>
      <c r="D138" s="274">
        <f t="shared" si="47"/>
        <v>46661</v>
      </c>
      <c r="E138" s="275"/>
      <c r="F138" s="193">
        <f t="shared" si="44"/>
        <v>0</v>
      </c>
      <c r="G138" s="277"/>
      <c r="H138" s="275"/>
      <c r="I138" s="193">
        <f t="shared" si="45"/>
        <v>0</v>
      </c>
      <c r="J138" s="277"/>
      <c r="O138" s="274">
        <f t="shared" si="39"/>
        <v>46661</v>
      </c>
      <c r="P138" s="278"/>
      <c r="Q138" s="278"/>
      <c r="R138" s="278"/>
      <c r="S138" s="278"/>
      <c r="T138" s="278"/>
      <c r="U138" s="278"/>
      <c r="V138" s="278"/>
      <c r="W138" s="278"/>
      <c r="X138" s="278"/>
      <c r="Y138" s="278"/>
      <c r="Z138" s="278"/>
      <c r="AA138" s="278"/>
      <c r="AB138" s="278"/>
      <c r="AC138" s="278"/>
      <c r="AD138" s="278"/>
      <c r="AE138" s="279">
        <f t="shared" si="46"/>
        <v>0</v>
      </c>
      <c r="AF138" s="281"/>
    </row>
    <row r="139" spans="2:32" outlineLevel="1" x14ac:dyDescent="0.25">
      <c r="B139" s="27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73">
        <f>IF(C138&gt;0,C138+1,IF(DATE(YEAR('Basic project data'!$C$5),MONTH('Basic project data'!$C$5),1)=D139,1,0))</f>
        <v>68</v>
      </c>
      <c r="D139" s="274">
        <f t="shared" si="47"/>
        <v>46692</v>
      </c>
      <c r="E139" s="275"/>
      <c r="F139" s="193">
        <f t="shared" si="44"/>
        <v>0</v>
      </c>
      <c r="G139" s="277"/>
      <c r="H139" s="275"/>
      <c r="I139" s="193">
        <f t="shared" si="45"/>
        <v>0</v>
      </c>
      <c r="J139" s="277"/>
      <c r="O139" s="274">
        <f t="shared" si="39"/>
        <v>46692</v>
      </c>
      <c r="P139" s="278"/>
      <c r="Q139" s="278"/>
      <c r="R139" s="278"/>
      <c r="S139" s="278"/>
      <c r="T139" s="278"/>
      <c r="U139" s="278"/>
      <c r="V139" s="278"/>
      <c r="W139" s="278"/>
      <c r="X139" s="278"/>
      <c r="Y139" s="278"/>
      <c r="Z139" s="278"/>
      <c r="AA139" s="278"/>
      <c r="AB139" s="278"/>
      <c r="AC139" s="278"/>
      <c r="AD139" s="278"/>
      <c r="AE139" s="279">
        <f t="shared" si="46"/>
        <v>0</v>
      </c>
      <c r="AF139" s="281"/>
    </row>
    <row r="140" spans="2:32" outlineLevel="1" x14ac:dyDescent="0.25">
      <c r="B140" s="27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73">
        <f>IF(C139&gt;0,C139+1,IF(DATE(YEAR('Basic project data'!$C$5),MONTH('Basic project data'!$C$5),1)=D140,1,0))</f>
        <v>69</v>
      </c>
      <c r="D140" s="274">
        <f t="shared" si="47"/>
        <v>46722</v>
      </c>
      <c r="E140" s="275"/>
      <c r="F140" s="193">
        <f t="shared" si="44"/>
        <v>0</v>
      </c>
      <c r="G140" s="277"/>
      <c r="H140" s="275"/>
      <c r="I140" s="193">
        <f t="shared" si="45"/>
        <v>0</v>
      </c>
      <c r="J140" s="277"/>
      <c r="O140" s="274">
        <f t="shared" si="39"/>
        <v>46722</v>
      </c>
      <c r="P140" s="278"/>
      <c r="Q140" s="278"/>
      <c r="R140" s="278"/>
      <c r="S140" s="278"/>
      <c r="T140" s="278"/>
      <c r="U140" s="278"/>
      <c r="V140" s="278"/>
      <c r="W140" s="278"/>
      <c r="X140" s="278"/>
      <c r="Y140" s="278"/>
      <c r="Z140" s="278"/>
      <c r="AA140" s="278"/>
      <c r="AB140" s="278"/>
      <c r="AC140" s="278"/>
      <c r="AD140" s="278"/>
      <c r="AE140" s="279">
        <f t="shared" si="46"/>
        <v>0</v>
      </c>
      <c r="AF140" s="281"/>
    </row>
    <row r="141" spans="2:32" x14ac:dyDescent="0.25">
      <c r="B141" s="282"/>
      <c r="C141" s="283"/>
      <c r="D141" s="284">
        <f>D140</f>
        <v>46722</v>
      </c>
      <c r="E141" s="285"/>
      <c r="F141" s="286">
        <f>SUM(F129:F140)</f>
        <v>0</v>
      </c>
      <c r="G141" s="287">
        <f>SUM(G129:G140)</f>
        <v>0</v>
      </c>
      <c r="H141" s="288"/>
      <c r="I141" s="286">
        <f>SUM(I129:I140)</f>
        <v>0</v>
      </c>
      <c r="J141" s="287">
        <f>SUM(J129:J140)</f>
        <v>0</v>
      </c>
      <c r="O141" s="284">
        <f t="shared" si="39"/>
        <v>46722</v>
      </c>
      <c r="P141" s="290">
        <f>SUM(P129:P140)</f>
        <v>0</v>
      </c>
      <c r="Q141" s="290">
        <f>SUM(Q129:Q140)</f>
        <v>0</v>
      </c>
      <c r="R141" s="290">
        <f>SUM(R129:R140)</f>
        <v>0</v>
      </c>
      <c r="S141" s="290">
        <f>SUM(S129:S140)</f>
        <v>0</v>
      </c>
      <c r="T141" s="290">
        <f>SUM(T129:T140)</f>
        <v>0</v>
      </c>
      <c r="U141" s="290">
        <f t="shared" ref="U141:AD141" si="48">SUM(U129:U140)</f>
        <v>0</v>
      </c>
      <c r="V141" s="290">
        <f t="shared" si="48"/>
        <v>0</v>
      </c>
      <c r="W141" s="290">
        <f t="shared" si="48"/>
        <v>0</v>
      </c>
      <c r="X141" s="290">
        <f t="shared" si="48"/>
        <v>0</v>
      </c>
      <c r="Y141" s="290">
        <f t="shared" si="48"/>
        <v>0</v>
      </c>
      <c r="Z141" s="290">
        <f t="shared" si="48"/>
        <v>0</v>
      </c>
      <c r="AA141" s="290">
        <f t="shared" si="48"/>
        <v>0</v>
      </c>
      <c r="AB141" s="290">
        <f t="shared" si="48"/>
        <v>0</v>
      </c>
      <c r="AC141" s="290">
        <f t="shared" si="48"/>
        <v>0</v>
      </c>
      <c r="AD141" s="290">
        <f t="shared" si="48"/>
        <v>0</v>
      </c>
      <c r="AE141" s="290">
        <f>SUM(AE129:AE140)</f>
        <v>0</v>
      </c>
      <c r="AF141" s="281"/>
    </row>
    <row r="142" spans="2:32" ht="28.5" customHeight="1" x14ac:dyDescent="0.25">
      <c r="B142" s="18"/>
      <c r="C142" s="18"/>
      <c r="E142" s="280"/>
      <c r="F142" s="280"/>
      <c r="H142" s="280"/>
      <c r="I142" s="280"/>
      <c r="P142" s="289">
        <f t="shared" ref="P142:AE142" si="49">IFERROR(P141/$H$2,0)</f>
        <v>0</v>
      </c>
      <c r="Q142" s="289">
        <f t="shared" si="49"/>
        <v>0</v>
      </c>
      <c r="R142" s="289">
        <f t="shared" si="49"/>
        <v>0</v>
      </c>
      <c r="S142" s="289">
        <f t="shared" si="49"/>
        <v>0</v>
      </c>
      <c r="T142" s="289">
        <f t="shared" si="49"/>
        <v>0</v>
      </c>
      <c r="U142" s="289">
        <f t="shared" si="49"/>
        <v>0</v>
      </c>
      <c r="V142" s="289">
        <f t="shared" si="49"/>
        <v>0</v>
      </c>
      <c r="W142" s="289">
        <f t="shared" si="49"/>
        <v>0</v>
      </c>
      <c r="X142" s="289">
        <f t="shared" si="49"/>
        <v>0</v>
      </c>
      <c r="Y142" s="289">
        <f t="shared" si="49"/>
        <v>0</v>
      </c>
      <c r="Z142" s="289">
        <f t="shared" si="49"/>
        <v>0</v>
      </c>
      <c r="AA142" s="289">
        <f t="shared" si="49"/>
        <v>0</v>
      </c>
      <c r="AB142" s="289">
        <f t="shared" si="49"/>
        <v>0</v>
      </c>
      <c r="AC142" s="289">
        <f t="shared" si="49"/>
        <v>0</v>
      </c>
      <c r="AD142" s="289">
        <f t="shared" si="49"/>
        <v>0</v>
      </c>
      <c r="AE142" s="289">
        <f t="shared" si="49"/>
        <v>0</v>
      </c>
      <c r="AF142" s="291" t="s">
        <v>326</v>
      </c>
    </row>
    <row r="143" spans="2:32" x14ac:dyDescent="0.25">
      <c r="B143" s="18"/>
      <c r="C143" s="18"/>
      <c r="E143" s="280"/>
      <c r="F143" s="280"/>
      <c r="H143" s="280"/>
      <c r="I143" s="280"/>
      <c r="P143" s="292"/>
      <c r="Q143" s="292"/>
      <c r="R143" s="292"/>
      <c r="S143" s="292"/>
      <c r="T143" s="292"/>
      <c r="U143" s="293"/>
      <c r="V143" s="294"/>
      <c r="W143" s="295"/>
      <c r="X143" s="295"/>
      <c r="Y143" s="295"/>
      <c r="Z143" s="295"/>
      <c r="AA143" s="295"/>
      <c r="AB143" s="295"/>
      <c r="AC143" s="295"/>
      <c r="AD143" s="296"/>
      <c r="AE143" s="292"/>
      <c r="AF143" s="297"/>
    </row>
    <row r="144" spans="2:32" outlineLevel="1" x14ac:dyDescent="0.25">
      <c r="B144" s="27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73">
        <f>IF(C140&gt;0,C140+1,IF(DATE(YEAR('Basic project data'!$C$5),MONTH('Basic project data'!$C$5),1)=D144,1,0))</f>
        <v>70</v>
      </c>
      <c r="D144" s="274">
        <f>DATE(YEAR(D140),MONTH(D140)+1,DAY(D140))</f>
        <v>46753</v>
      </c>
      <c r="E144" s="298"/>
      <c r="F144" s="299">
        <f t="shared" ref="F144:F155" si="50">215/12*E144</f>
        <v>0</v>
      </c>
      <c r="G144" s="302"/>
      <c r="H144" s="298"/>
      <c r="I144" s="299">
        <f t="shared" ref="I144:I155" si="51">215/12*H144</f>
        <v>0</v>
      </c>
      <c r="J144" s="300"/>
      <c r="O144" s="274">
        <f t="shared" si="39"/>
        <v>46753</v>
      </c>
      <c r="P144" s="278"/>
      <c r="Q144" s="278"/>
      <c r="R144" s="278"/>
      <c r="S144" s="278"/>
      <c r="T144" s="278"/>
      <c r="U144" s="278"/>
      <c r="V144" s="278"/>
      <c r="W144" s="278"/>
      <c r="X144" s="278"/>
      <c r="Y144" s="278"/>
      <c r="Z144" s="278"/>
      <c r="AA144" s="278"/>
      <c r="AB144" s="278"/>
      <c r="AC144" s="278"/>
      <c r="AD144" s="278"/>
      <c r="AE144" s="279">
        <f t="shared" ref="AE144:AE155" si="52">SUM(P144:AD144)</f>
        <v>0</v>
      </c>
      <c r="AF144" s="281"/>
    </row>
    <row r="145" spans="1:32" outlineLevel="1" x14ac:dyDescent="0.25">
      <c r="B145" s="27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73">
        <f>IF(C144&gt;0,C144+1,IF(DATE(YEAR('Basic project data'!$C$5),MONTH('Basic project data'!$C$5),1)=D145,1,0))</f>
        <v>71</v>
      </c>
      <c r="D145" s="274">
        <f t="shared" ref="D145:D155" si="53">DATE(YEAR(D144),MONTH(D144)+1,DAY(D144))</f>
        <v>46784</v>
      </c>
      <c r="E145" s="275"/>
      <c r="F145" s="193">
        <f t="shared" si="50"/>
        <v>0</v>
      </c>
      <c r="G145" s="276"/>
      <c r="H145" s="275"/>
      <c r="I145" s="193">
        <f t="shared" si="51"/>
        <v>0</v>
      </c>
      <c r="J145" s="277"/>
      <c r="O145" s="274">
        <f t="shared" si="39"/>
        <v>46784</v>
      </c>
      <c r="P145" s="278"/>
      <c r="Q145" s="278"/>
      <c r="R145" s="278"/>
      <c r="S145" s="278"/>
      <c r="T145" s="278"/>
      <c r="U145" s="278"/>
      <c r="V145" s="278"/>
      <c r="W145" s="278"/>
      <c r="X145" s="278"/>
      <c r="Y145" s="278"/>
      <c r="Z145" s="278"/>
      <c r="AA145" s="278"/>
      <c r="AB145" s="278"/>
      <c r="AC145" s="278"/>
      <c r="AD145" s="278"/>
      <c r="AE145" s="279">
        <f t="shared" si="52"/>
        <v>0</v>
      </c>
      <c r="AF145" s="281"/>
    </row>
    <row r="146" spans="1:32" outlineLevel="1" x14ac:dyDescent="0.25">
      <c r="B146" s="27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73">
        <f>IF(C145&gt;0,C145+1,IF(DATE(YEAR('Basic project data'!$C$5),MONTH('Basic project data'!$C$5),1)=D146,1,0))</f>
        <v>72</v>
      </c>
      <c r="D146" s="274">
        <f t="shared" si="53"/>
        <v>46813</v>
      </c>
      <c r="E146" s="275"/>
      <c r="F146" s="193">
        <f t="shared" si="50"/>
        <v>0</v>
      </c>
      <c r="G146" s="276"/>
      <c r="H146" s="275"/>
      <c r="I146" s="193">
        <f t="shared" si="51"/>
        <v>0</v>
      </c>
      <c r="J146" s="277"/>
      <c r="O146" s="274">
        <f t="shared" si="39"/>
        <v>46813</v>
      </c>
      <c r="P146" s="278"/>
      <c r="Q146" s="278"/>
      <c r="R146" s="278"/>
      <c r="S146" s="278"/>
      <c r="T146" s="278"/>
      <c r="U146" s="278"/>
      <c r="V146" s="278"/>
      <c r="W146" s="278"/>
      <c r="X146" s="278"/>
      <c r="Y146" s="278"/>
      <c r="Z146" s="278"/>
      <c r="AA146" s="278"/>
      <c r="AB146" s="278"/>
      <c r="AC146" s="278"/>
      <c r="AD146" s="278"/>
      <c r="AE146" s="279">
        <f t="shared" si="52"/>
        <v>0</v>
      </c>
      <c r="AF146" s="281"/>
    </row>
    <row r="147" spans="1:32" outlineLevel="1" x14ac:dyDescent="0.25">
      <c r="B147" s="27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73">
        <f>IF(C146&gt;0,C146+1,IF(DATE(YEAR('Basic project data'!$C$5),MONTH('Basic project data'!$C$5),1)=D147,1,0))</f>
        <v>73</v>
      </c>
      <c r="D147" s="274">
        <f t="shared" si="53"/>
        <v>46844</v>
      </c>
      <c r="E147" s="275"/>
      <c r="F147" s="193">
        <f t="shared" si="50"/>
        <v>0</v>
      </c>
      <c r="G147" s="276"/>
      <c r="H147" s="275"/>
      <c r="I147" s="193">
        <f t="shared" si="51"/>
        <v>0</v>
      </c>
      <c r="J147" s="277"/>
      <c r="O147" s="274">
        <f t="shared" si="39"/>
        <v>46844</v>
      </c>
      <c r="P147" s="278"/>
      <c r="Q147" s="278"/>
      <c r="R147" s="278"/>
      <c r="S147" s="278"/>
      <c r="T147" s="278"/>
      <c r="U147" s="278"/>
      <c r="V147" s="278"/>
      <c r="W147" s="278"/>
      <c r="X147" s="278"/>
      <c r="Y147" s="278"/>
      <c r="Z147" s="278"/>
      <c r="AA147" s="278"/>
      <c r="AB147" s="278"/>
      <c r="AC147" s="278"/>
      <c r="AD147" s="278"/>
      <c r="AE147" s="279">
        <f t="shared" si="52"/>
        <v>0</v>
      </c>
      <c r="AF147" s="281"/>
    </row>
    <row r="148" spans="1:32" outlineLevel="1" x14ac:dyDescent="0.25">
      <c r="B148" s="27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73">
        <f>IF(C147&gt;0,C147+1,IF(DATE(YEAR('Basic project data'!$C$5),MONTH('Basic project data'!$C$5),1)=D148,1,0))</f>
        <v>74</v>
      </c>
      <c r="D148" s="274">
        <f t="shared" si="53"/>
        <v>46874</v>
      </c>
      <c r="E148" s="275"/>
      <c r="F148" s="193">
        <f t="shared" si="50"/>
        <v>0</v>
      </c>
      <c r="G148" s="276"/>
      <c r="H148" s="275"/>
      <c r="I148" s="193">
        <f t="shared" si="51"/>
        <v>0</v>
      </c>
      <c r="J148" s="277"/>
      <c r="O148" s="274">
        <f t="shared" si="39"/>
        <v>46874</v>
      </c>
      <c r="P148" s="278"/>
      <c r="Q148" s="278"/>
      <c r="R148" s="278"/>
      <c r="S148" s="278"/>
      <c r="T148" s="278"/>
      <c r="U148" s="278"/>
      <c r="V148" s="278"/>
      <c r="W148" s="278"/>
      <c r="X148" s="278"/>
      <c r="Y148" s="278"/>
      <c r="Z148" s="278"/>
      <c r="AA148" s="278"/>
      <c r="AB148" s="278"/>
      <c r="AC148" s="278"/>
      <c r="AD148" s="278"/>
      <c r="AE148" s="279">
        <f t="shared" si="52"/>
        <v>0</v>
      </c>
      <c r="AF148" s="281"/>
    </row>
    <row r="149" spans="1:32" outlineLevel="1" x14ac:dyDescent="0.25">
      <c r="B149" s="27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73">
        <f>IF(C148&gt;0,C148+1,IF(DATE(YEAR('Basic project data'!$C$5),MONTH('Basic project data'!$C$5),1)=D149,1,0))</f>
        <v>75</v>
      </c>
      <c r="D149" s="274">
        <f t="shared" si="53"/>
        <v>46905</v>
      </c>
      <c r="E149" s="275"/>
      <c r="F149" s="193">
        <f t="shared" si="50"/>
        <v>0</v>
      </c>
      <c r="G149" s="276"/>
      <c r="H149" s="275"/>
      <c r="I149" s="193">
        <f t="shared" si="51"/>
        <v>0</v>
      </c>
      <c r="J149" s="277"/>
      <c r="O149" s="274">
        <f t="shared" si="39"/>
        <v>46905</v>
      </c>
      <c r="P149" s="278"/>
      <c r="Q149" s="278"/>
      <c r="R149" s="278"/>
      <c r="S149" s="278"/>
      <c r="T149" s="278"/>
      <c r="U149" s="278"/>
      <c r="V149" s="278"/>
      <c r="W149" s="278"/>
      <c r="X149" s="278"/>
      <c r="Y149" s="278"/>
      <c r="Z149" s="278"/>
      <c r="AA149" s="278"/>
      <c r="AB149" s="278"/>
      <c r="AC149" s="278"/>
      <c r="AD149" s="278"/>
      <c r="AE149" s="279">
        <f t="shared" si="52"/>
        <v>0</v>
      </c>
      <c r="AF149" s="281"/>
    </row>
    <row r="150" spans="1:32" outlineLevel="1" x14ac:dyDescent="0.25">
      <c r="B150" s="27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73">
        <f>IF(C149&gt;0,C149+1,IF(DATE(YEAR('Basic project data'!$C$5),MONTH('Basic project data'!$C$5),1)=D150,1,0))</f>
        <v>76</v>
      </c>
      <c r="D150" s="274">
        <f t="shared" si="53"/>
        <v>46935</v>
      </c>
      <c r="E150" s="275"/>
      <c r="F150" s="193">
        <f t="shared" si="50"/>
        <v>0</v>
      </c>
      <c r="G150" s="276"/>
      <c r="H150" s="275"/>
      <c r="I150" s="193">
        <f t="shared" si="51"/>
        <v>0</v>
      </c>
      <c r="J150" s="277"/>
      <c r="O150" s="274">
        <f t="shared" si="39"/>
        <v>46935</v>
      </c>
      <c r="P150" s="278"/>
      <c r="Q150" s="278"/>
      <c r="R150" s="278"/>
      <c r="S150" s="278"/>
      <c r="T150" s="278"/>
      <c r="U150" s="278"/>
      <c r="V150" s="278"/>
      <c r="W150" s="278"/>
      <c r="X150" s="278"/>
      <c r="Y150" s="278"/>
      <c r="Z150" s="278"/>
      <c r="AA150" s="278"/>
      <c r="AB150" s="278"/>
      <c r="AC150" s="278"/>
      <c r="AD150" s="278"/>
      <c r="AE150" s="279">
        <f t="shared" si="52"/>
        <v>0</v>
      </c>
      <c r="AF150" s="281"/>
    </row>
    <row r="151" spans="1:32" outlineLevel="1" x14ac:dyDescent="0.25">
      <c r="B151" s="27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73">
        <f>IF(C150&gt;0,C150+1,IF(DATE(YEAR('Basic project data'!$C$5),MONTH('Basic project data'!$C$5),1)=D151,1,0))</f>
        <v>77</v>
      </c>
      <c r="D151" s="274">
        <f t="shared" si="53"/>
        <v>46966</v>
      </c>
      <c r="E151" s="275"/>
      <c r="F151" s="193">
        <f t="shared" si="50"/>
        <v>0</v>
      </c>
      <c r="G151" s="276"/>
      <c r="H151" s="275"/>
      <c r="I151" s="193">
        <f t="shared" si="51"/>
        <v>0</v>
      </c>
      <c r="J151" s="277"/>
      <c r="O151" s="274">
        <f t="shared" si="39"/>
        <v>46966</v>
      </c>
      <c r="P151" s="278"/>
      <c r="Q151" s="278"/>
      <c r="R151" s="278"/>
      <c r="S151" s="278"/>
      <c r="T151" s="278"/>
      <c r="U151" s="278"/>
      <c r="V151" s="278"/>
      <c r="W151" s="278"/>
      <c r="X151" s="278"/>
      <c r="Y151" s="278"/>
      <c r="Z151" s="278"/>
      <c r="AA151" s="278"/>
      <c r="AB151" s="278"/>
      <c r="AC151" s="278"/>
      <c r="AD151" s="278"/>
      <c r="AE151" s="279">
        <f t="shared" si="52"/>
        <v>0</v>
      </c>
      <c r="AF151" s="281"/>
    </row>
    <row r="152" spans="1:32" outlineLevel="1" x14ac:dyDescent="0.25">
      <c r="B152" s="27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73">
        <f>IF(C151&gt;0,C151+1,IF(DATE(YEAR('Basic project data'!$C$5),MONTH('Basic project data'!$C$5),1)=D152,1,0))</f>
        <v>78</v>
      </c>
      <c r="D152" s="274">
        <f t="shared" si="53"/>
        <v>46997</v>
      </c>
      <c r="E152" s="275"/>
      <c r="F152" s="193">
        <f t="shared" si="50"/>
        <v>0</v>
      </c>
      <c r="G152" s="276"/>
      <c r="H152" s="275"/>
      <c r="I152" s="193">
        <f t="shared" si="51"/>
        <v>0</v>
      </c>
      <c r="J152" s="277"/>
      <c r="O152" s="274">
        <f t="shared" si="39"/>
        <v>46997</v>
      </c>
      <c r="P152" s="278"/>
      <c r="Q152" s="278"/>
      <c r="R152" s="278"/>
      <c r="S152" s="278"/>
      <c r="T152" s="278"/>
      <c r="U152" s="278"/>
      <c r="V152" s="278"/>
      <c r="W152" s="278"/>
      <c r="X152" s="278"/>
      <c r="Y152" s="278"/>
      <c r="Z152" s="278"/>
      <c r="AA152" s="278"/>
      <c r="AB152" s="278"/>
      <c r="AC152" s="278"/>
      <c r="AD152" s="278"/>
      <c r="AE152" s="279">
        <f t="shared" si="52"/>
        <v>0</v>
      </c>
      <c r="AF152" s="281"/>
    </row>
    <row r="153" spans="1:32" outlineLevel="1" x14ac:dyDescent="0.25">
      <c r="B153" s="27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73">
        <f>IF(C152&gt;0,C152+1,IF(DATE(YEAR('Basic project data'!$C$5),MONTH('Basic project data'!$C$5),1)=D153,1,0))</f>
        <v>79</v>
      </c>
      <c r="D153" s="274">
        <f t="shared" si="53"/>
        <v>47027</v>
      </c>
      <c r="E153" s="275"/>
      <c r="F153" s="193">
        <f t="shared" si="50"/>
        <v>0</v>
      </c>
      <c r="G153" s="276"/>
      <c r="H153" s="275"/>
      <c r="I153" s="193">
        <f t="shared" si="51"/>
        <v>0</v>
      </c>
      <c r="J153" s="277"/>
      <c r="O153" s="274">
        <f t="shared" si="39"/>
        <v>47027</v>
      </c>
      <c r="P153" s="278"/>
      <c r="Q153" s="278"/>
      <c r="R153" s="278"/>
      <c r="S153" s="278"/>
      <c r="T153" s="278"/>
      <c r="U153" s="278"/>
      <c r="V153" s="278"/>
      <c r="W153" s="278"/>
      <c r="X153" s="278"/>
      <c r="Y153" s="278"/>
      <c r="Z153" s="278"/>
      <c r="AA153" s="278"/>
      <c r="AB153" s="278"/>
      <c r="AC153" s="278"/>
      <c r="AD153" s="278"/>
      <c r="AE153" s="279">
        <f t="shared" si="52"/>
        <v>0</v>
      </c>
      <c r="AF153" s="281"/>
    </row>
    <row r="154" spans="1:32" outlineLevel="1" x14ac:dyDescent="0.25">
      <c r="B154" s="27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73">
        <f>IF(C153&gt;0,C153+1,IF(DATE(YEAR('Basic project data'!$C$5),MONTH('Basic project data'!$C$5),1)=D154,1,0))</f>
        <v>80</v>
      </c>
      <c r="D154" s="274">
        <f t="shared" si="53"/>
        <v>47058</v>
      </c>
      <c r="E154" s="275"/>
      <c r="F154" s="193">
        <f t="shared" si="50"/>
        <v>0</v>
      </c>
      <c r="G154" s="276"/>
      <c r="H154" s="275"/>
      <c r="I154" s="193">
        <f t="shared" si="51"/>
        <v>0</v>
      </c>
      <c r="J154" s="277"/>
      <c r="O154" s="274">
        <f t="shared" si="39"/>
        <v>47058</v>
      </c>
      <c r="P154" s="278"/>
      <c r="Q154" s="278"/>
      <c r="R154" s="278"/>
      <c r="S154" s="278"/>
      <c r="T154" s="278"/>
      <c r="U154" s="278"/>
      <c r="V154" s="278"/>
      <c r="W154" s="278"/>
      <c r="X154" s="278"/>
      <c r="Y154" s="278"/>
      <c r="Z154" s="278"/>
      <c r="AA154" s="278"/>
      <c r="AB154" s="278"/>
      <c r="AC154" s="278"/>
      <c r="AD154" s="278"/>
      <c r="AE154" s="279">
        <f t="shared" si="52"/>
        <v>0</v>
      </c>
      <c r="AF154" s="281"/>
    </row>
    <row r="155" spans="1:32" outlineLevel="1" x14ac:dyDescent="0.25">
      <c r="B155" s="27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73">
        <f>IF(C154&gt;0,C154+1,IF(DATE(YEAR('Basic project data'!$C$5),MONTH('Basic project data'!$C$5),1)=D155,1,0))</f>
        <v>81</v>
      </c>
      <c r="D155" s="274">
        <f t="shared" si="53"/>
        <v>47088</v>
      </c>
      <c r="E155" s="275"/>
      <c r="F155" s="193">
        <f t="shared" si="50"/>
        <v>0</v>
      </c>
      <c r="G155" s="276"/>
      <c r="H155" s="275"/>
      <c r="I155" s="193">
        <f t="shared" si="51"/>
        <v>0</v>
      </c>
      <c r="J155" s="277"/>
      <c r="O155" s="274">
        <f t="shared" si="39"/>
        <v>47088</v>
      </c>
      <c r="P155" s="278"/>
      <c r="Q155" s="278"/>
      <c r="R155" s="278"/>
      <c r="S155" s="278"/>
      <c r="T155" s="278"/>
      <c r="U155" s="278"/>
      <c r="V155" s="278"/>
      <c r="W155" s="278"/>
      <c r="X155" s="278"/>
      <c r="Y155" s="278"/>
      <c r="Z155" s="278"/>
      <c r="AA155" s="278"/>
      <c r="AB155" s="278"/>
      <c r="AC155" s="278"/>
      <c r="AD155" s="278"/>
      <c r="AE155" s="279">
        <f t="shared" si="52"/>
        <v>0</v>
      </c>
      <c r="AF155" s="281"/>
    </row>
    <row r="156" spans="1:32" x14ac:dyDescent="0.25">
      <c r="B156" s="282"/>
      <c r="C156" s="283"/>
      <c r="D156" s="284">
        <f>D155</f>
        <v>47088</v>
      </c>
      <c r="E156" s="285"/>
      <c r="F156" s="286">
        <f>SUM(F144:F155)</f>
        <v>0</v>
      </c>
      <c r="G156" s="287">
        <f>SUM(G144:G155)</f>
        <v>0</v>
      </c>
      <c r="H156" s="288"/>
      <c r="I156" s="286">
        <f>SUM(I144:I155)</f>
        <v>0</v>
      </c>
      <c r="J156" s="287">
        <f>SUM(J144:J155)</f>
        <v>0</v>
      </c>
      <c r="O156" s="284">
        <f t="shared" si="39"/>
        <v>47088</v>
      </c>
      <c r="P156" s="290">
        <f>SUM(P144:P155)</f>
        <v>0</v>
      </c>
      <c r="Q156" s="290">
        <f>SUM(Q144:Q155)</f>
        <v>0</v>
      </c>
      <c r="R156" s="290">
        <f>SUM(R144:R155)</f>
        <v>0</v>
      </c>
      <c r="S156" s="290">
        <f>SUM(S144:S155)</f>
        <v>0</v>
      </c>
      <c r="T156" s="290">
        <f>SUM(T144:T155)</f>
        <v>0</v>
      </c>
      <c r="U156" s="290">
        <f t="shared" ref="U156:AD156" si="54">SUM(U144:U155)</f>
        <v>0</v>
      </c>
      <c r="V156" s="290">
        <f t="shared" si="54"/>
        <v>0</v>
      </c>
      <c r="W156" s="290">
        <f t="shared" si="54"/>
        <v>0</v>
      </c>
      <c r="X156" s="290">
        <f t="shared" si="54"/>
        <v>0</v>
      </c>
      <c r="Y156" s="290">
        <f t="shared" si="54"/>
        <v>0</v>
      </c>
      <c r="Z156" s="290">
        <f t="shared" si="54"/>
        <v>0</v>
      </c>
      <c r="AA156" s="290">
        <f t="shared" si="54"/>
        <v>0</v>
      </c>
      <c r="AB156" s="290">
        <f t="shared" si="54"/>
        <v>0</v>
      </c>
      <c r="AC156" s="290">
        <f t="shared" si="54"/>
        <v>0</v>
      </c>
      <c r="AD156" s="290">
        <f t="shared" si="54"/>
        <v>0</v>
      </c>
      <c r="AE156" s="290">
        <f>SUM(AE144:AE155)</f>
        <v>0</v>
      </c>
      <c r="AF156" s="281"/>
    </row>
    <row r="157" spans="1:32" ht="28.5" customHeight="1" x14ac:dyDescent="0.25">
      <c r="A157" s="18"/>
      <c r="B157" s="18"/>
      <c r="C157" s="18"/>
      <c r="D157" s="18"/>
      <c r="E157" s="280"/>
      <c r="F157" s="280"/>
      <c r="H157" s="280"/>
      <c r="I157" s="280"/>
      <c r="P157" s="289">
        <f t="shared" ref="P157:AE157" si="55">IFERROR(P156/$H$2,0)</f>
        <v>0</v>
      </c>
      <c r="Q157" s="289">
        <f t="shared" si="55"/>
        <v>0</v>
      </c>
      <c r="R157" s="289">
        <f t="shared" si="55"/>
        <v>0</v>
      </c>
      <c r="S157" s="289">
        <f t="shared" si="55"/>
        <v>0</v>
      </c>
      <c r="T157" s="289">
        <f t="shared" si="55"/>
        <v>0</v>
      </c>
      <c r="U157" s="289">
        <f t="shared" si="55"/>
        <v>0</v>
      </c>
      <c r="V157" s="289">
        <f t="shared" si="55"/>
        <v>0</v>
      </c>
      <c r="W157" s="289">
        <f t="shared" si="55"/>
        <v>0</v>
      </c>
      <c r="X157" s="289">
        <f t="shared" si="55"/>
        <v>0</v>
      </c>
      <c r="Y157" s="289">
        <f t="shared" si="55"/>
        <v>0</v>
      </c>
      <c r="Z157" s="289">
        <f t="shared" si="55"/>
        <v>0</v>
      </c>
      <c r="AA157" s="289">
        <f t="shared" si="55"/>
        <v>0</v>
      </c>
      <c r="AB157" s="289">
        <f t="shared" si="55"/>
        <v>0</v>
      </c>
      <c r="AC157" s="289">
        <f t="shared" si="55"/>
        <v>0</v>
      </c>
      <c r="AD157" s="289">
        <f t="shared" si="55"/>
        <v>0</v>
      </c>
      <c r="AE157" s="289">
        <f t="shared" si="55"/>
        <v>0</v>
      </c>
      <c r="AF157" s="291" t="s">
        <v>326</v>
      </c>
    </row>
    <row r="158" spans="1:32" x14ac:dyDescent="0.25">
      <c r="A158" s="18"/>
      <c r="B158" s="18"/>
      <c r="C158" s="18"/>
      <c r="D158" s="18"/>
      <c r="E158" s="280"/>
      <c r="F158" s="280"/>
      <c r="H158" s="280"/>
      <c r="I158" s="280"/>
      <c r="P158" s="303"/>
      <c r="Q158" s="303"/>
      <c r="R158" s="303"/>
      <c r="S158" s="303"/>
      <c r="T158" s="303"/>
      <c r="U158" s="304"/>
      <c r="V158" s="305"/>
      <c r="W158" s="305"/>
      <c r="X158" s="305"/>
      <c r="Y158" s="305"/>
      <c r="Z158" s="305"/>
      <c r="AA158" s="305"/>
      <c r="AB158" s="305"/>
      <c r="AC158" s="305"/>
      <c r="AD158" s="306"/>
      <c r="AE158" s="303"/>
      <c r="AF158" s="297"/>
    </row>
    <row r="159" spans="1:32" x14ac:dyDescent="0.25">
      <c r="E159" s="280"/>
      <c r="F159" s="280"/>
      <c r="H159" s="280"/>
      <c r="I159" s="280"/>
      <c r="L159" s="280"/>
      <c r="M159" s="280"/>
      <c r="N159" s="280"/>
      <c r="P159" s="280"/>
      <c r="Q159" s="280"/>
      <c r="R159" s="280"/>
      <c r="S159" s="280"/>
      <c r="T159" s="280"/>
      <c r="U159" s="280"/>
      <c r="V159" s="280"/>
      <c r="W159" s="280"/>
      <c r="X159" s="280"/>
      <c r="Y159" s="280"/>
      <c r="Z159" s="280"/>
      <c r="AA159" s="280"/>
      <c r="AB159" s="280"/>
      <c r="AC159" s="280"/>
      <c r="AD159" s="280"/>
      <c r="AE159" s="280"/>
      <c r="AF159" s="280"/>
    </row>
    <row r="160" spans="1:32" x14ac:dyDescent="0.25">
      <c r="E160" s="280"/>
      <c r="F160" s="280"/>
      <c r="H160" s="280"/>
      <c r="I160" s="280"/>
      <c r="L160" s="280"/>
      <c r="M160" s="280"/>
      <c r="N160" s="280"/>
      <c r="P160" s="280"/>
      <c r="Q160" s="280"/>
      <c r="R160" s="280"/>
      <c r="S160" s="280"/>
      <c r="T160" s="280"/>
      <c r="U160" s="280"/>
      <c r="V160" s="280"/>
      <c r="W160" s="280"/>
      <c r="X160" s="280"/>
      <c r="Y160" s="280"/>
      <c r="Z160" s="280"/>
      <c r="AA160" s="280"/>
      <c r="AB160" s="280"/>
      <c r="AC160" s="280"/>
      <c r="AD160" s="280"/>
      <c r="AE160" s="280"/>
      <c r="AF160" s="280"/>
    </row>
    <row r="161" spans="5:32" x14ac:dyDescent="0.25">
      <c r="E161" s="280"/>
      <c r="F161" s="280"/>
      <c r="H161" s="280"/>
      <c r="I161" s="280"/>
      <c r="P161" s="280"/>
      <c r="Q161" s="280"/>
      <c r="R161" s="280"/>
      <c r="S161" s="280"/>
      <c r="T161" s="280"/>
      <c r="U161" s="280"/>
      <c r="V161" s="280"/>
      <c r="W161" s="280"/>
      <c r="X161" s="280"/>
      <c r="Y161" s="280"/>
      <c r="Z161" s="280"/>
      <c r="AA161" s="280"/>
      <c r="AB161" s="280"/>
      <c r="AC161" s="280"/>
      <c r="AD161" s="280"/>
      <c r="AE161" s="280"/>
      <c r="AF161" s="280"/>
    </row>
    <row r="162" spans="5:32" x14ac:dyDescent="0.25">
      <c r="E162" s="280"/>
      <c r="F162" s="280"/>
      <c r="H162" s="280"/>
      <c r="I162" s="280"/>
      <c r="P162" s="280"/>
      <c r="Q162" s="280"/>
      <c r="R162" s="280"/>
      <c r="S162" s="280"/>
      <c r="T162" s="280"/>
      <c r="U162" s="280"/>
      <c r="V162" s="280"/>
      <c r="W162" s="280"/>
      <c r="X162" s="280"/>
      <c r="Y162" s="280"/>
      <c r="Z162" s="280"/>
      <c r="AA162" s="280"/>
      <c r="AB162" s="280"/>
      <c r="AC162" s="280"/>
      <c r="AD162" s="280"/>
      <c r="AE162" s="280"/>
      <c r="AF162" s="280"/>
    </row>
    <row r="163" spans="5:32" x14ac:dyDescent="0.25">
      <c r="E163" s="280"/>
      <c r="F163" s="280"/>
      <c r="H163" s="280"/>
      <c r="I163" s="280"/>
      <c r="P163" s="280"/>
      <c r="Q163" s="280"/>
      <c r="R163" s="280"/>
      <c r="S163" s="280"/>
      <c r="T163" s="280"/>
      <c r="U163" s="280"/>
      <c r="V163" s="280"/>
      <c r="W163" s="280"/>
      <c r="X163" s="280"/>
      <c r="Y163" s="280"/>
      <c r="Z163" s="280"/>
      <c r="AA163" s="280"/>
      <c r="AB163" s="280"/>
      <c r="AC163" s="280"/>
      <c r="AD163" s="280"/>
      <c r="AE163" s="280"/>
      <c r="AF163" s="280"/>
    </row>
    <row r="164" spans="5:32" x14ac:dyDescent="0.25">
      <c r="E164" s="280"/>
      <c r="F164" s="280"/>
      <c r="H164" s="280"/>
      <c r="I164" s="280"/>
      <c r="P164" s="280"/>
      <c r="Q164" s="280"/>
      <c r="R164" s="280"/>
      <c r="S164" s="280"/>
      <c r="T164" s="280"/>
      <c r="U164" s="280"/>
      <c r="V164" s="280"/>
      <c r="W164" s="280"/>
      <c r="X164" s="280"/>
      <c r="Y164" s="280"/>
      <c r="Z164" s="280"/>
      <c r="AA164" s="280"/>
      <c r="AB164" s="280"/>
      <c r="AC164" s="280"/>
      <c r="AD164" s="280"/>
      <c r="AE164" s="280"/>
      <c r="AF164" s="280"/>
    </row>
    <row r="165" spans="5:32" x14ac:dyDescent="0.25">
      <c r="E165" s="280"/>
      <c r="F165" s="280"/>
      <c r="H165" s="280"/>
      <c r="I165" s="280"/>
      <c r="P165" s="280"/>
      <c r="Q165" s="280"/>
      <c r="R165" s="280"/>
      <c r="S165" s="280"/>
      <c r="T165" s="280"/>
      <c r="U165" s="280"/>
      <c r="V165" s="280"/>
      <c r="W165" s="280"/>
      <c r="X165" s="280"/>
      <c r="Y165" s="280"/>
      <c r="Z165" s="280"/>
      <c r="AA165" s="280"/>
      <c r="AB165" s="280"/>
      <c r="AC165" s="280"/>
      <c r="AD165" s="280"/>
      <c r="AE165" s="280"/>
      <c r="AF165" s="280"/>
    </row>
    <row r="166" spans="5:32" x14ac:dyDescent="0.25">
      <c r="E166" s="280"/>
      <c r="F166" s="280"/>
      <c r="H166" s="280"/>
      <c r="I166" s="280"/>
      <c r="P166" s="280"/>
      <c r="Q166" s="280"/>
      <c r="R166" s="280"/>
      <c r="S166" s="280"/>
      <c r="T166" s="280"/>
      <c r="U166" s="280"/>
      <c r="V166" s="280"/>
      <c r="W166" s="280"/>
      <c r="X166" s="280"/>
      <c r="Y166" s="280"/>
      <c r="Z166" s="280"/>
      <c r="AA166" s="280"/>
      <c r="AB166" s="280"/>
      <c r="AC166" s="280"/>
      <c r="AD166" s="280"/>
      <c r="AE166" s="280"/>
      <c r="AF166" s="280"/>
    </row>
    <row r="167" spans="5:32" x14ac:dyDescent="0.25">
      <c r="E167" s="280"/>
      <c r="F167" s="280"/>
      <c r="H167" s="280"/>
      <c r="I167" s="280"/>
      <c r="P167" s="280"/>
      <c r="Q167" s="280"/>
      <c r="R167" s="280"/>
      <c r="S167" s="280"/>
      <c r="T167" s="280"/>
      <c r="U167" s="280"/>
      <c r="V167" s="280"/>
      <c r="W167" s="280"/>
      <c r="X167" s="280"/>
      <c r="Y167" s="280"/>
      <c r="Z167" s="280"/>
      <c r="AA167" s="280"/>
      <c r="AB167" s="280"/>
      <c r="AC167" s="280"/>
      <c r="AD167" s="280"/>
      <c r="AE167" s="280"/>
      <c r="AF167" s="280"/>
    </row>
    <row r="168" spans="5:32" x14ac:dyDescent="0.25">
      <c r="P168" s="280"/>
      <c r="Q168" s="280"/>
      <c r="R168" s="280"/>
      <c r="S168" s="280"/>
      <c r="T168" s="280"/>
      <c r="U168" s="280"/>
      <c r="V168" s="280"/>
      <c r="W168" s="280"/>
      <c r="X168" s="280"/>
      <c r="Y168" s="280"/>
      <c r="Z168" s="280"/>
      <c r="AA168" s="280"/>
      <c r="AB168" s="280"/>
      <c r="AC168" s="280"/>
      <c r="AD168" s="280"/>
      <c r="AE168" s="280"/>
      <c r="AF168" s="280"/>
    </row>
    <row r="169" spans="5:32" x14ac:dyDescent="0.25">
      <c r="P169" s="280"/>
      <c r="Q169" s="280"/>
      <c r="R169" s="280"/>
      <c r="S169" s="280"/>
      <c r="T169" s="280"/>
      <c r="U169" s="280"/>
      <c r="V169" s="280"/>
      <c r="W169" s="280"/>
      <c r="X169" s="280"/>
      <c r="Y169" s="280"/>
      <c r="Z169" s="280"/>
      <c r="AA169" s="280"/>
      <c r="AB169" s="280"/>
      <c r="AC169" s="280"/>
      <c r="AD169" s="280"/>
      <c r="AE169" s="280"/>
      <c r="AF169" s="280"/>
    </row>
    <row r="170" spans="5:32" x14ac:dyDescent="0.25">
      <c r="P170" s="280"/>
      <c r="Q170" s="280"/>
      <c r="R170" s="280"/>
      <c r="S170" s="280"/>
      <c r="T170" s="280"/>
      <c r="U170" s="280"/>
      <c r="V170" s="280"/>
      <c r="W170" s="280"/>
      <c r="X170" s="280"/>
      <c r="Y170" s="280"/>
      <c r="Z170" s="280"/>
      <c r="AA170" s="280"/>
      <c r="AB170" s="280"/>
      <c r="AC170" s="280"/>
      <c r="AD170" s="280"/>
      <c r="AE170" s="280"/>
      <c r="AF170" s="280"/>
    </row>
    <row r="171" spans="5:32" x14ac:dyDescent="0.25">
      <c r="P171" s="280"/>
      <c r="Q171" s="280"/>
      <c r="R171" s="280"/>
      <c r="S171" s="280"/>
      <c r="T171" s="280"/>
      <c r="U171" s="280"/>
      <c r="V171" s="280"/>
      <c r="W171" s="280"/>
      <c r="X171" s="280"/>
      <c r="Y171" s="280"/>
      <c r="Z171" s="280"/>
      <c r="AA171" s="280"/>
      <c r="AB171" s="280"/>
      <c r="AC171" s="280"/>
      <c r="AD171" s="280"/>
      <c r="AE171" s="280"/>
      <c r="AF171" s="280"/>
    </row>
    <row r="172" spans="5:32" x14ac:dyDescent="0.25">
      <c r="P172" s="280"/>
      <c r="Q172" s="280"/>
      <c r="R172" s="280"/>
      <c r="S172" s="280"/>
      <c r="T172" s="280"/>
      <c r="U172" s="280"/>
      <c r="V172" s="280"/>
      <c r="W172" s="280"/>
      <c r="X172" s="280"/>
      <c r="Y172" s="280"/>
      <c r="Z172" s="280"/>
      <c r="AA172" s="280"/>
      <c r="AB172" s="280"/>
      <c r="AC172" s="280"/>
      <c r="AD172" s="280"/>
      <c r="AE172" s="280"/>
      <c r="AF172" s="280"/>
    </row>
    <row r="173" spans="5:32" x14ac:dyDescent="0.25">
      <c r="P173" s="280"/>
      <c r="Q173" s="280"/>
      <c r="R173" s="280"/>
      <c r="S173" s="280"/>
      <c r="T173" s="280"/>
      <c r="U173" s="280"/>
      <c r="V173" s="280"/>
      <c r="W173" s="280"/>
      <c r="X173" s="280"/>
      <c r="Y173" s="280"/>
      <c r="Z173" s="280"/>
      <c r="AA173" s="280"/>
      <c r="AB173" s="280"/>
      <c r="AC173" s="280"/>
      <c r="AD173" s="280"/>
      <c r="AE173" s="280"/>
      <c r="AF173" s="280"/>
    </row>
    <row r="174" spans="5:32" x14ac:dyDescent="0.25">
      <c r="P174" s="280"/>
      <c r="Q174" s="280"/>
      <c r="R174" s="280"/>
      <c r="S174" s="280"/>
      <c r="T174" s="280"/>
      <c r="U174" s="280"/>
      <c r="V174" s="280"/>
      <c r="W174" s="280"/>
      <c r="X174" s="280"/>
      <c r="Y174" s="280"/>
      <c r="Z174" s="280"/>
      <c r="AA174" s="280"/>
      <c r="AB174" s="280"/>
      <c r="AC174" s="280"/>
      <c r="AD174" s="280"/>
      <c r="AE174" s="280"/>
      <c r="AF174" s="280"/>
    </row>
    <row r="175" spans="5:32" x14ac:dyDescent="0.25">
      <c r="P175" s="280"/>
      <c r="Q175" s="280"/>
      <c r="R175" s="280"/>
      <c r="S175" s="280"/>
      <c r="T175" s="280"/>
      <c r="U175" s="280"/>
      <c r="V175" s="280"/>
      <c r="W175" s="280"/>
      <c r="X175" s="280"/>
      <c r="Y175" s="280"/>
      <c r="Z175" s="280"/>
      <c r="AA175" s="280"/>
      <c r="AB175" s="280"/>
      <c r="AC175" s="280"/>
      <c r="AD175" s="280"/>
      <c r="AE175" s="280"/>
      <c r="AF175" s="280"/>
    </row>
    <row r="176" spans="5:32" x14ac:dyDescent="0.25">
      <c r="P176" s="280"/>
      <c r="Q176" s="280"/>
      <c r="R176" s="280"/>
      <c r="S176" s="280"/>
      <c r="T176" s="280"/>
      <c r="U176" s="280"/>
      <c r="V176" s="280"/>
      <c r="W176" s="280"/>
      <c r="X176" s="280"/>
      <c r="Y176" s="280"/>
      <c r="Z176" s="280"/>
      <c r="AA176" s="280"/>
      <c r="AB176" s="280"/>
      <c r="AC176" s="280"/>
      <c r="AD176" s="280"/>
      <c r="AE176" s="280"/>
      <c r="AF176" s="280"/>
    </row>
    <row r="177" spans="16:32" x14ac:dyDescent="0.25">
      <c r="P177" s="280"/>
      <c r="Q177" s="280"/>
      <c r="R177" s="280"/>
      <c r="S177" s="280"/>
      <c r="T177" s="280"/>
      <c r="U177" s="280"/>
      <c r="V177" s="280"/>
      <c r="W177" s="280"/>
      <c r="X177" s="280"/>
      <c r="Y177" s="280"/>
      <c r="Z177" s="280"/>
      <c r="AA177" s="280"/>
      <c r="AB177" s="280"/>
      <c r="AC177" s="280"/>
      <c r="AD177" s="280"/>
      <c r="AE177" s="280"/>
      <c r="AF177" s="280"/>
    </row>
    <row r="178" spans="16:32" x14ac:dyDescent="0.25">
      <c r="P178" s="280"/>
      <c r="Q178" s="280"/>
      <c r="R178" s="280"/>
      <c r="S178" s="280"/>
      <c r="T178" s="280"/>
      <c r="U178" s="280"/>
      <c r="V178" s="280"/>
      <c r="W178" s="280"/>
      <c r="X178" s="280"/>
      <c r="Y178" s="280"/>
      <c r="Z178" s="280"/>
      <c r="AA178" s="280"/>
      <c r="AB178" s="280"/>
      <c r="AC178" s="280"/>
      <c r="AD178" s="280"/>
      <c r="AE178" s="280"/>
      <c r="AF178" s="280"/>
    </row>
    <row r="179" spans="16:32" x14ac:dyDescent="0.25">
      <c r="P179" s="280"/>
      <c r="Q179" s="280"/>
      <c r="R179" s="280"/>
      <c r="S179" s="280"/>
      <c r="T179" s="280"/>
      <c r="U179" s="280"/>
      <c r="V179" s="280"/>
      <c r="W179" s="280"/>
      <c r="X179" s="280"/>
      <c r="Y179" s="280"/>
      <c r="Z179" s="280"/>
      <c r="AA179" s="280"/>
      <c r="AB179" s="280"/>
      <c r="AC179" s="280"/>
      <c r="AD179" s="280"/>
      <c r="AE179" s="280"/>
      <c r="AF179" s="280"/>
    </row>
    <row r="180" spans="16:32" x14ac:dyDescent="0.25">
      <c r="P180" s="280"/>
      <c r="Q180" s="280"/>
      <c r="R180" s="280"/>
      <c r="S180" s="280"/>
      <c r="T180" s="280"/>
      <c r="U180" s="280"/>
      <c r="V180" s="280"/>
      <c r="W180" s="280"/>
      <c r="X180" s="280"/>
      <c r="Y180" s="280"/>
      <c r="Z180" s="280"/>
      <c r="AA180" s="280"/>
      <c r="AB180" s="280"/>
      <c r="AC180" s="280"/>
      <c r="AD180" s="280"/>
      <c r="AE180" s="280"/>
      <c r="AF180" s="280"/>
    </row>
    <row r="181" spans="16:32" x14ac:dyDescent="0.25">
      <c r="P181" s="280"/>
      <c r="Q181" s="280"/>
      <c r="R181" s="280"/>
      <c r="S181" s="280"/>
      <c r="T181" s="280"/>
      <c r="U181" s="280"/>
      <c r="V181" s="280"/>
      <c r="W181" s="280"/>
      <c r="X181" s="280"/>
      <c r="Y181" s="280"/>
      <c r="Z181" s="280"/>
      <c r="AA181" s="280"/>
      <c r="AB181" s="280"/>
      <c r="AC181" s="280"/>
      <c r="AD181" s="280"/>
      <c r="AE181" s="280"/>
      <c r="AF181" s="280"/>
    </row>
    <row r="182" spans="16:32" x14ac:dyDescent="0.25">
      <c r="P182" s="280"/>
      <c r="Q182" s="280"/>
      <c r="R182" s="280"/>
      <c r="S182" s="280"/>
      <c r="T182" s="280"/>
      <c r="U182" s="280"/>
      <c r="V182" s="280"/>
      <c r="W182" s="280"/>
      <c r="X182" s="280"/>
      <c r="Y182" s="280"/>
      <c r="Z182" s="280"/>
      <c r="AA182" s="280"/>
      <c r="AB182" s="280"/>
      <c r="AC182" s="280"/>
      <c r="AD182" s="280"/>
      <c r="AE182" s="280"/>
      <c r="AF182" s="280"/>
    </row>
    <row r="183" spans="16:32" x14ac:dyDescent="0.25">
      <c r="P183" s="280"/>
      <c r="Q183" s="280"/>
      <c r="R183" s="280"/>
      <c r="S183" s="280"/>
      <c r="T183" s="280"/>
      <c r="U183" s="280"/>
      <c r="V183" s="280"/>
      <c r="W183" s="280"/>
      <c r="X183" s="280"/>
      <c r="Y183" s="280"/>
      <c r="Z183" s="280"/>
      <c r="AA183" s="280"/>
      <c r="AB183" s="280"/>
      <c r="AC183" s="280"/>
      <c r="AD183" s="280"/>
      <c r="AE183" s="280"/>
      <c r="AF183" s="280"/>
    </row>
    <row r="184" spans="16:32" x14ac:dyDescent="0.25">
      <c r="P184" s="280"/>
      <c r="Q184" s="280"/>
      <c r="R184" s="280"/>
      <c r="S184" s="280"/>
      <c r="T184" s="280"/>
      <c r="U184" s="280"/>
      <c r="V184" s="280"/>
      <c r="W184" s="280"/>
      <c r="X184" s="280"/>
      <c r="Y184" s="280"/>
      <c r="Z184" s="280"/>
      <c r="AA184" s="280"/>
      <c r="AB184" s="280"/>
      <c r="AC184" s="280"/>
      <c r="AD184" s="280"/>
      <c r="AE184" s="280"/>
      <c r="AF184" s="280"/>
    </row>
    <row r="185" spans="16:32" x14ac:dyDescent="0.25">
      <c r="P185" s="280"/>
      <c r="Q185" s="280"/>
      <c r="R185" s="280"/>
      <c r="S185" s="280"/>
      <c r="T185" s="280"/>
      <c r="U185" s="280"/>
      <c r="V185" s="280"/>
      <c r="W185" s="280"/>
      <c r="X185" s="280"/>
      <c r="Y185" s="280"/>
      <c r="Z185" s="280"/>
      <c r="AA185" s="280"/>
      <c r="AB185" s="280"/>
      <c r="AC185" s="280"/>
      <c r="AD185" s="280"/>
      <c r="AE185" s="280"/>
      <c r="AF185" s="280"/>
    </row>
    <row r="186" spans="16:32" x14ac:dyDescent="0.25">
      <c r="P186" s="215"/>
      <c r="Q186" s="215"/>
      <c r="R186" s="215"/>
      <c r="S186" s="215"/>
      <c r="T186" s="21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688" priority="350" operator="equal">
      <formula>0</formula>
    </cfRule>
  </conditionalFormatting>
  <conditionalFormatting sqref="B37 B39 B41 B43">
    <cfRule type="cellIs" dxfId="1687" priority="352" operator="equal">
      <formula>0</formula>
    </cfRule>
  </conditionalFormatting>
  <conditionalFormatting sqref="B45 B47">
    <cfRule type="cellIs" dxfId="1686" priority="337" operator="equal">
      <formula>0</formula>
    </cfRule>
  </conditionalFormatting>
  <conditionalFormatting sqref="B54:B65 B99:B110 B114:B125 B128:B140 B144:B155">
    <cfRule type="cellIs" dxfId="1685" priority="605" operator="equal">
      <formula>"P1"</formula>
    </cfRule>
    <cfRule type="cellIs" dxfId="1684" priority="604" operator="equal">
      <formula>"P2"</formula>
    </cfRule>
    <cfRule type="cellIs" dxfId="1683" priority="603" operator="equal">
      <formula>"P3"</formula>
    </cfRule>
    <cfRule type="cellIs" dxfId="1682" priority="602" operator="equal">
      <formula>"P4"</formula>
    </cfRule>
  </conditionalFormatting>
  <conditionalFormatting sqref="B54:B65 B99:B110 B114:B125 B129:B140 B144:B155">
    <cfRule type="cellIs" dxfId="1681" priority="601" operator="equal">
      <formula>"P5"</formula>
    </cfRule>
  </conditionalFormatting>
  <conditionalFormatting sqref="B69:B80">
    <cfRule type="cellIs" dxfId="1680" priority="521" operator="equal">
      <formula>"P1"</formula>
    </cfRule>
    <cfRule type="cellIs" dxfId="1679" priority="517" operator="equal">
      <formula>"P5"</formula>
    </cfRule>
    <cfRule type="cellIs" dxfId="1678" priority="520" operator="equal">
      <formula>"P2"</formula>
    </cfRule>
    <cfRule type="cellIs" dxfId="1677" priority="519" operator="equal">
      <formula>"P3"</formula>
    </cfRule>
    <cfRule type="cellIs" dxfId="1676" priority="518" operator="equal">
      <formula>"P4"</formula>
    </cfRule>
  </conditionalFormatting>
  <conditionalFormatting sqref="B84:B95">
    <cfRule type="cellIs" dxfId="1675" priority="525" operator="equal">
      <formula>"P3"</formula>
    </cfRule>
    <cfRule type="cellIs" dxfId="1674" priority="527" operator="equal">
      <formula>"P1"</formula>
    </cfRule>
    <cfRule type="cellIs" dxfId="1673" priority="526" operator="equal">
      <formula>"P2"</formula>
    </cfRule>
    <cfRule type="cellIs" dxfId="1672" priority="524" operator="equal">
      <formula>"P4"</formula>
    </cfRule>
    <cfRule type="cellIs" dxfId="1671" priority="523" operator="equal">
      <formula>"P5"</formula>
    </cfRule>
  </conditionalFormatting>
  <conditionalFormatting sqref="B35:J48">
    <cfRule type="cellIs" dxfId="1670" priority="232" operator="equal">
      <formula>0</formula>
    </cfRule>
  </conditionalFormatting>
  <conditionalFormatting sqref="B34:M34">
    <cfRule type="cellIs" dxfId="1669" priority="353" operator="equal">
      <formula>0</formula>
    </cfRule>
  </conditionalFormatting>
  <conditionalFormatting sqref="C34">
    <cfRule type="cellIs" dxfId="1668" priority="356" operator="equal">
      <formula>"P5"</formula>
    </cfRule>
  </conditionalFormatting>
  <conditionalFormatting sqref="C35:C36">
    <cfRule type="cellIs" dxfId="1667" priority="338" operator="equal">
      <formula>"P5"</formula>
    </cfRule>
  </conditionalFormatting>
  <conditionalFormatting sqref="C35:C44">
    <cfRule type="cellIs" dxfId="1666" priority="349" operator="equal">
      <formula>"P1"</formula>
    </cfRule>
    <cfRule type="cellIs" dxfId="1665" priority="344" operator="equal">
      <formula>"P5"</formula>
    </cfRule>
    <cfRule type="cellIs" dxfId="1664" priority="343" operator="equal">
      <formula>0</formula>
    </cfRule>
    <cfRule type="cellIs" dxfId="1663" priority="351" operator="equal">
      <formula>0</formula>
    </cfRule>
  </conditionalFormatting>
  <conditionalFormatting sqref="C35:C48">
    <cfRule type="cellIs" dxfId="1662" priority="328" operator="equal">
      <formula>"P2"</formula>
    </cfRule>
    <cfRule type="cellIs" dxfId="1661" priority="335" operator="equal">
      <formula>"P1"</formula>
    </cfRule>
    <cfRule type="cellIs" dxfId="1660" priority="327" operator="equal">
      <formula>"P3"</formula>
    </cfRule>
    <cfRule type="cellIs" dxfId="1659" priority="326" operator="equal">
      <formula>"P4"</formula>
    </cfRule>
  </conditionalFormatting>
  <conditionalFormatting sqref="C45:C48">
    <cfRule type="cellIs" dxfId="1658" priority="330" operator="equal">
      <formula>0</formula>
    </cfRule>
    <cfRule type="cellIs" dxfId="1657" priority="331" operator="equal">
      <formula>"P5"</formula>
    </cfRule>
    <cfRule type="cellIs" dxfId="1656" priority="336" operator="equal">
      <formula>0</formula>
    </cfRule>
    <cfRule type="cellIs" dxfId="1655" priority="329" operator="equal">
      <formula>"P1"</formula>
    </cfRule>
  </conditionalFormatting>
  <conditionalFormatting sqref="C69:C80">
    <cfRule type="cellIs" dxfId="1653" priority="536" operator="equal">
      <formula>0</formula>
    </cfRule>
  </conditionalFormatting>
  <conditionalFormatting sqref="C84:C95">
    <cfRule type="cellIs" dxfId="1652" priority="529" operator="equal">
      <formula>0</formula>
    </cfRule>
  </conditionalFormatting>
  <conditionalFormatting sqref="D54:D66">
    <cfRule type="expression" dxfId="1650" priority="516">
      <formula>$D$54=0</formula>
    </cfRule>
  </conditionalFormatting>
  <conditionalFormatting sqref="D55:D65">
    <cfRule type="cellIs" dxfId="1649" priority="515" operator="equal">
      <formula>0</formula>
    </cfRule>
  </conditionalFormatting>
  <conditionalFormatting sqref="D69:D81">
    <cfRule type="expression" dxfId="1648" priority="514">
      <formula>$D$54=0</formula>
    </cfRule>
  </conditionalFormatting>
  <conditionalFormatting sqref="D70:D80">
    <cfRule type="cellIs" dxfId="1647" priority="513" operator="equal">
      <formula>0</formula>
    </cfRule>
  </conditionalFormatting>
  <conditionalFormatting sqref="D84:D96">
    <cfRule type="expression" dxfId="1646" priority="512">
      <formula>$D$54=0</formula>
    </cfRule>
  </conditionalFormatting>
  <conditionalFormatting sqref="D85:D95">
    <cfRule type="cellIs" dxfId="1645" priority="511" operator="equal">
      <formula>0</formula>
    </cfRule>
  </conditionalFormatting>
  <conditionalFormatting sqref="D99:D111">
    <cfRule type="expression" dxfId="1644" priority="510">
      <formula>$D$54=0</formula>
    </cfRule>
  </conditionalFormatting>
  <conditionalFormatting sqref="D100:D110">
    <cfRule type="cellIs" dxfId="1643" priority="509" operator="equal">
      <formula>0</formula>
    </cfRule>
  </conditionalFormatting>
  <conditionalFormatting sqref="D114:D126">
    <cfRule type="expression" dxfId="1642" priority="508">
      <formula>$D$54=0</formula>
    </cfRule>
  </conditionalFormatting>
  <conditionalFormatting sqref="D115:D125">
    <cfRule type="cellIs" dxfId="1641" priority="507" operator="equal">
      <formula>0</formula>
    </cfRule>
  </conditionalFormatting>
  <conditionalFormatting sqref="D129:D141">
    <cfRule type="expression" dxfId="1640" priority="506">
      <formula>$D$54=0</formula>
    </cfRule>
  </conditionalFormatting>
  <conditionalFormatting sqref="D130:D140">
    <cfRule type="cellIs" dxfId="1639" priority="505" operator="equal">
      <formula>0</formula>
    </cfRule>
  </conditionalFormatting>
  <conditionalFormatting sqref="D144:D156">
    <cfRule type="expression" dxfId="1638" priority="504">
      <formula>$D$54=0</formula>
    </cfRule>
  </conditionalFormatting>
  <conditionalFormatting sqref="D145:D155">
    <cfRule type="cellIs" dxfId="1637" priority="503" operator="equal">
      <formula>0</formula>
    </cfRule>
  </conditionalFormatting>
  <conditionalFormatting sqref="D35:M48">
    <cfRule type="cellIs" dxfId="1636" priority="111" operator="equal">
      <formula>0</formula>
    </cfRule>
  </conditionalFormatting>
  <conditionalFormatting sqref="E31 H31">
    <cfRule type="cellIs" dxfId="1635" priority="378" operator="equal">
      <formula>"P5"</formula>
    </cfRule>
  </conditionalFormatting>
  <conditionalFormatting sqref="E35">
    <cfRule type="cellIs" dxfId="1634" priority="244" operator="equal">
      <formula>0</formula>
    </cfRule>
  </conditionalFormatting>
  <conditionalFormatting sqref="E37 E39 E41 E43 E45 E47">
    <cfRule type="cellIs" dxfId="1633" priority="231" operator="equal">
      <formula>0</formula>
    </cfRule>
  </conditionalFormatting>
  <conditionalFormatting sqref="E37">
    <cfRule type="cellIs" dxfId="1632" priority="243" operator="equal">
      <formula>0</formula>
    </cfRule>
  </conditionalFormatting>
  <conditionalFormatting sqref="E39">
    <cfRule type="cellIs" dxfId="1631" priority="242" operator="equal">
      <formula>0</formula>
    </cfRule>
  </conditionalFormatting>
  <conditionalFormatting sqref="E41">
    <cfRule type="cellIs" dxfId="1630" priority="241" operator="equal">
      <formula>0</formula>
    </cfRule>
  </conditionalFormatting>
  <conditionalFormatting sqref="E43">
    <cfRule type="cellIs" dxfId="1629" priority="240" operator="equal">
      <formula>0</formula>
    </cfRule>
  </conditionalFormatting>
  <conditionalFormatting sqref="E45 E47">
    <cfRule type="cellIs" dxfId="1628" priority="239" operator="equal">
      <formula>0</formula>
    </cfRule>
  </conditionalFormatting>
  <conditionalFormatting sqref="E54:E65">
    <cfRule type="expression" dxfId="1627" priority="19">
      <formula>$B54=""</formula>
    </cfRule>
  </conditionalFormatting>
  <conditionalFormatting sqref="E69:E80">
    <cfRule type="expression" dxfId="1626" priority="17">
      <formula>$B69=""</formula>
    </cfRule>
  </conditionalFormatting>
  <conditionalFormatting sqref="E84:E95">
    <cfRule type="expression" dxfId="1625" priority="15">
      <formula>$B84=""</formula>
    </cfRule>
  </conditionalFormatting>
  <conditionalFormatting sqref="E99:E110">
    <cfRule type="expression" dxfId="1624" priority="13">
      <formula>$B99=""</formula>
    </cfRule>
  </conditionalFormatting>
  <conditionalFormatting sqref="E114:E125">
    <cfRule type="expression" dxfId="1623" priority="419">
      <formula>$B114=""</formula>
    </cfRule>
  </conditionalFormatting>
  <conditionalFormatting sqref="E129:E140">
    <cfRule type="expression" dxfId="1622" priority="395">
      <formula>$B129=""</formula>
    </cfRule>
  </conditionalFormatting>
  <conditionalFormatting sqref="E144:E155">
    <cfRule type="expression" dxfId="1621" priority="543">
      <formula>$B144=""</formula>
    </cfRule>
  </conditionalFormatting>
  <conditionalFormatting sqref="E49:H49">
    <cfRule type="cellIs" dxfId="1620" priority="606" operator="equal">
      <formula>0</formula>
    </cfRule>
  </conditionalFormatting>
  <conditionalFormatting sqref="F54:F156">
    <cfRule type="cellIs" dxfId="1619" priority="547" operator="equal">
      <formula>0</formula>
    </cfRule>
  </conditionalFormatting>
  <conditionalFormatting sqref="G54:H65">
    <cfRule type="expression" dxfId="1618" priority="7">
      <formula>$B54=""</formula>
    </cfRule>
  </conditionalFormatting>
  <conditionalFormatting sqref="G69:H80">
    <cfRule type="expression" dxfId="1617" priority="451">
      <formula>$B69=""</formula>
    </cfRule>
  </conditionalFormatting>
  <conditionalFormatting sqref="G84:H95">
    <cfRule type="expression" dxfId="1616" priority="449">
      <formula>$B84=""</formula>
    </cfRule>
  </conditionalFormatting>
  <conditionalFormatting sqref="G99:H110">
    <cfRule type="expression" dxfId="1615" priority="9">
      <formula>$B99=""</formula>
    </cfRule>
  </conditionalFormatting>
  <conditionalFormatting sqref="G114:H125">
    <cfRule type="expression" dxfId="1614" priority="393">
      <formula>$B114=""</formula>
    </cfRule>
  </conditionalFormatting>
  <conditionalFormatting sqref="G129:H140">
    <cfRule type="expression" dxfId="1613" priority="400">
      <formula>$B129=""</formula>
    </cfRule>
  </conditionalFormatting>
  <conditionalFormatting sqref="G144:H155">
    <cfRule type="expression" dxfId="1612" priority="541">
      <formula>$B144=""</formula>
    </cfRule>
  </conditionalFormatting>
  <conditionalFormatting sqref="H20">
    <cfRule type="cellIs" dxfId="1611" priority="226" operator="notEqual">
      <formula>0</formula>
    </cfRule>
  </conditionalFormatting>
  <conditionalFormatting sqref="H22 H24 H26 H28">
    <cfRule type="cellIs" dxfId="1610" priority="227" operator="notEqual">
      <formula>0</formula>
    </cfRule>
  </conditionalFormatting>
  <conditionalFormatting sqref="H35">
    <cfRule type="cellIs" dxfId="1609" priority="238" operator="equal">
      <formula>0</formula>
    </cfRule>
  </conditionalFormatting>
  <conditionalFormatting sqref="H37 H39 H41 H43 H45 H47">
    <cfRule type="cellIs" dxfId="1608" priority="230" operator="equal">
      <formula>0</formula>
    </cfRule>
  </conditionalFormatting>
  <conditionalFormatting sqref="H37">
    <cfRule type="cellIs" dxfId="1607" priority="237" operator="equal">
      <formula>0</formula>
    </cfRule>
  </conditionalFormatting>
  <conditionalFormatting sqref="H39">
    <cfRule type="cellIs" dxfId="1606" priority="236" operator="equal">
      <formula>0</formula>
    </cfRule>
  </conditionalFormatting>
  <conditionalFormatting sqref="H41">
    <cfRule type="cellIs" dxfId="1605" priority="235" operator="equal">
      <formula>0</formula>
    </cfRule>
  </conditionalFormatting>
  <conditionalFormatting sqref="H43">
    <cfRule type="cellIs" dxfId="1604" priority="234" operator="equal">
      <formula>0</formula>
    </cfRule>
  </conditionalFormatting>
  <conditionalFormatting sqref="H45 H47">
    <cfRule type="cellIs" dxfId="1603" priority="233" operator="equal">
      <formula>0</formula>
    </cfRule>
  </conditionalFormatting>
  <conditionalFormatting sqref="H68">
    <cfRule type="cellIs" dxfId="1602" priority="591" operator="equal">
      <formula>0</formula>
    </cfRule>
  </conditionalFormatting>
  <conditionalFormatting sqref="H83">
    <cfRule type="cellIs" dxfId="1601" priority="590" operator="equal">
      <formula>0</formula>
    </cfRule>
  </conditionalFormatting>
  <conditionalFormatting sqref="H98">
    <cfRule type="cellIs" dxfId="1600" priority="589" operator="equal">
      <formula>0</formula>
    </cfRule>
  </conditionalFormatting>
  <conditionalFormatting sqref="H113">
    <cfRule type="cellIs" dxfId="1599" priority="588" operator="equal">
      <formula>0</formula>
    </cfRule>
  </conditionalFormatting>
  <conditionalFormatting sqref="H128">
    <cfRule type="cellIs" dxfId="1598" priority="587" operator="equal">
      <formula>0</formula>
    </cfRule>
  </conditionalFormatting>
  <conditionalFormatting sqref="H143">
    <cfRule type="cellIs" dxfId="1597" priority="586" operator="equal">
      <formula>0</formula>
    </cfRule>
  </conditionalFormatting>
  <conditionalFormatting sqref="I54:I66">
    <cfRule type="cellIs" dxfId="1596" priority="597" operator="equal">
      <formula>0</formula>
    </cfRule>
  </conditionalFormatting>
  <conditionalFormatting sqref="I69:I81">
    <cfRule type="cellIs" dxfId="1595" priority="580" operator="equal">
      <formula>0</formula>
    </cfRule>
  </conditionalFormatting>
  <conditionalFormatting sqref="I84:I96">
    <cfRule type="cellIs" dxfId="1594" priority="574" operator="equal">
      <formula>0</formula>
    </cfRule>
  </conditionalFormatting>
  <conditionalFormatting sqref="I99:I111">
    <cfRule type="cellIs" dxfId="1593" priority="568" operator="equal">
      <formula>0</formula>
    </cfRule>
  </conditionalFormatting>
  <conditionalFormatting sqref="I114:I126">
    <cfRule type="cellIs" dxfId="1592" priority="562" operator="equal">
      <formula>0</formula>
    </cfRule>
  </conditionalFormatting>
  <conditionalFormatting sqref="I129:I141">
    <cfRule type="cellIs" dxfId="1591" priority="556" operator="equal">
      <formula>0</formula>
    </cfRule>
  </conditionalFormatting>
  <conditionalFormatting sqref="I144:I156">
    <cfRule type="cellIs" dxfId="1590" priority="544" operator="equal">
      <formula>0</formula>
    </cfRule>
  </conditionalFormatting>
  <conditionalFormatting sqref="I49:J49">
    <cfRule type="cellIs" dxfId="1589" priority="607" operator="notEqual">
      <formula>0</formula>
    </cfRule>
  </conditionalFormatting>
  <conditionalFormatting sqref="I35:K48">
    <cfRule type="cellIs" dxfId="1588" priority="21" operator="equal">
      <formula>0</formula>
    </cfRule>
  </conditionalFormatting>
  <conditionalFormatting sqref="J37:J48">
    <cfRule type="cellIs" dxfId="1587" priority="272" operator="equal">
      <formula>0</formula>
    </cfRule>
  </conditionalFormatting>
  <conditionalFormatting sqref="J54:J65">
    <cfRule type="expression" dxfId="1586" priority="389">
      <formula>$B54=""</formula>
    </cfRule>
  </conditionalFormatting>
  <conditionalFormatting sqref="J69:J80">
    <cfRule type="expression" dxfId="1585" priority="455">
      <formula>$B69=""</formula>
    </cfRule>
  </conditionalFormatting>
  <conditionalFormatting sqref="J84:J95">
    <cfRule type="expression" dxfId="1584" priority="453">
      <formula>$B84=""</formula>
    </cfRule>
  </conditionalFormatting>
  <conditionalFormatting sqref="J99:J110">
    <cfRule type="expression" dxfId="1583" priority="425">
      <formula>$B99=""</formula>
    </cfRule>
  </conditionalFormatting>
  <conditionalFormatting sqref="J114:J125">
    <cfRule type="expression" dxfId="1582" priority="391">
      <formula>$B114=""</formula>
    </cfRule>
  </conditionalFormatting>
  <conditionalFormatting sqref="J129:J140">
    <cfRule type="expression" dxfId="1581" priority="390">
      <formula>$B129=""</formula>
    </cfRule>
  </conditionalFormatting>
  <conditionalFormatting sqref="J144:J155">
    <cfRule type="expression" dxfId="1580" priority="540">
      <formula>$B144=""</formula>
    </cfRule>
  </conditionalFormatting>
  <conditionalFormatting sqref="K22:K28">
    <cfRule type="cellIs" dxfId="1579" priority="376" operator="lessThan">
      <formula>0</formula>
    </cfRule>
    <cfRule type="cellIs" dxfId="1578" priority="377" operator="greaterThan">
      <formula>0</formula>
    </cfRule>
  </conditionalFormatting>
  <conditionalFormatting sqref="K22:K29">
    <cfRule type="cellIs" dxfId="1577" priority="375" operator="lessThan">
      <formula>0</formula>
    </cfRule>
  </conditionalFormatting>
  <conditionalFormatting sqref="K30:K31">
    <cfRule type="cellIs" dxfId="1576" priority="386" operator="notEqual">
      <formula>0</formula>
    </cfRule>
  </conditionalFormatting>
  <conditionalFormatting sqref="L35:L48">
    <cfRule type="expression" dxfId="1575" priority="305">
      <formula>0</formula>
    </cfRule>
    <cfRule type="cellIs" dxfId="1574" priority="303" operator="greaterThan">
      <formula>0</formula>
    </cfRule>
    <cfRule type="cellIs" dxfId="1573" priority="302" operator="lessThan">
      <formula>0</formula>
    </cfRule>
  </conditionalFormatting>
  <conditionalFormatting sqref="M35:M48">
    <cfRule type="expression" dxfId="1572" priority="324">
      <formula>$L35&lt;0</formula>
    </cfRule>
  </conditionalFormatting>
  <conditionalFormatting sqref="M35:N48">
    <cfRule type="cellIs" dxfId="1571" priority="269" operator="equal">
      <formula>0</formula>
    </cfRule>
  </conditionalFormatting>
  <conditionalFormatting sqref="O54:O66">
    <cfRule type="expression" dxfId="1570" priority="483">
      <formula>$D$54=0</formula>
    </cfRule>
  </conditionalFormatting>
  <conditionalFormatting sqref="O55:O65">
    <cfRule type="cellIs" dxfId="1569" priority="501" operator="equal">
      <formula>0</formula>
    </cfRule>
  </conditionalFormatting>
  <conditionalFormatting sqref="O69:O81">
    <cfRule type="expression" dxfId="1568" priority="482">
      <formula>$D$54=0</formula>
    </cfRule>
  </conditionalFormatting>
  <conditionalFormatting sqref="O70:O80">
    <cfRule type="cellIs" dxfId="1567" priority="481" operator="equal">
      <formula>0</formula>
    </cfRule>
  </conditionalFormatting>
  <conditionalFormatting sqref="O84:O96">
    <cfRule type="expression" dxfId="1566" priority="480">
      <formula>$D$54=0</formula>
    </cfRule>
  </conditionalFormatting>
  <conditionalFormatting sqref="O85:O95">
    <cfRule type="cellIs" dxfId="1565" priority="479" operator="equal">
      <formula>0</formula>
    </cfRule>
  </conditionalFormatting>
  <conditionalFormatting sqref="O99:O111">
    <cfRule type="expression" dxfId="1564" priority="478">
      <formula>$D$54=0</formula>
    </cfRule>
  </conditionalFormatting>
  <conditionalFormatting sqref="O100:O110">
    <cfRule type="cellIs" dxfId="1563" priority="477" operator="equal">
      <formula>0</formula>
    </cfRule>
  </conditionalFormatting>
  <conditionalFormatting sqref="O114:O126">
    <cfRule type="expression" dxfId="1562" priority="476">
      <formula>$D$54=0</formula>
    </cfRule>
  </conditionalFormatting>
  <conditionalFormatting sqref="O115:O125">
    <cfRule type="cellIs" dxfId="1561" priority="475" operator="equal">
      <formula>0</formula>
    </cfRule>
  </conditionalFormatting>
  <conditionalFormatting sqref="O129:O141">
    <cfRule type="expression" dxfId="1560" priority="474">
      <formula>$D$54=0</formula>
    </cfRule>
  </conditionalFormatting>
  <conditionalFormatting sqref="O130:O140">
    <cfRule type="cellIs" dxfId="1559" priority="473" operator="equal">
      <formula>0</formula>
    </cfRule>
  </conditionalFormatting>
  <conditionalFormatting sqref="O144:O156">
    <cfRule type="expression" dxfId="1558" priority="472">
      <formula>$D$54=0</formula>
    </cfRule>
  </conditionalFormatting>
  <conditionalFormatting sqref="O145:O155">
    <cfRule type="cellIs" dxfId="1557" priority="471" operator="equal">
      <formula>0</formula>
    </cfRule>
  </conditionalFormatting>
  <conditionalFormatting sqref="P5">
    <cfRule type="cellIs" dxfId="1556" priority="538" operator="equal">
      <formula>0</formula>
    </cfRule>
  </conditionalFormatting>
  <conditionalFormatting sqref="P10:T13">
    <cfRule type="cellIs" dxfId="1548" priority="539" operator="equal">
      <formula>0</formula>
    </cfRule>
  </conditionalFormatting>
  <conditionalFormatting sqref="P5:AD13">
    <cfRule type="cellIs" dxfId="1547" priority="537" operator="equal">
      <formula>0</formula>
    </cfRule>
  </conditionalFormatting>
  <conditionalFormatting sqref="P20:AE28">
    <cfRule type="cellIs" dxfId="1546" priority="228" operator="equal">
      <formula>0</formula>
    </cfRule>
  </conditionalFormatting>
  <conditionalFormatting sqref="P66:AE67 P68:U68 P81:AE82 P83:U83 P96:AE97 P98:U98 P111:AE112 P113:U113 P126:AE127 P128:U128 P141:AE142 P143:U143 P156:AE157">
    <cfRule type="cellIs" dxfId="1545" priority="486" operator="equal">
      <formula>0</formula>
    </cfRule>
  </conditionalFormatting>
  <conditionalFormatting sqref="Q35:Q48">
    <cfRule type="cellIs" dxfId="1544" priority="357" operator="equal">
      <formula>0</formula>
    </cfRule>
  </conditionalFormatting>
  <conditionalFormatting sqref="W35:Y48">
    <cfRule type="cellIs" dxfId="1529" priority="359" operator="equal">
      <formula>0</formula>
    </cfRule>
  </conditionalFormatting>
  <conditionalFormatting sqref="W68:AE68 AE69:AE80 W83:AE83 AE84:AE95 W98:AE98 AE99:AE110 W113:AE113 AE114:AE125 W128:AE128 AE129:AE140 W143:AE143 AE144:AE155">
    <cfRule type="cellIs" dxfId="1528" priority="484" operator="equal">
      <formula>0</formula>
    </cfRule>
  </conditionalFormatting>
  <conditionalFormatting sqref="Y35:Y48">
    <cfRule type="cellIs" dxfId="1525" priority="361" operator="lessThan">
      <formula>0</formula>
    </cfRule>
    <cfRule type="cellIs" dxfId="1524" priority="360" operator="greaterThan">
      <formula>0</formula>
    </cfRule>
  </conditionalFormatting>
  <conditionalFormatting sqref="AE5:AE13 AE54:AE65">
    <cfRule type="cellIs" dxfId="1511" priority="615" operator="equal">
      <formula>0</formula>
    </cfRule>
  </conditionalFormatting>
  <conditionalFormatting sqref="AE15 C54:C65 C99:C110 C114:C125 C129:C140 C144:C155 G157:G192">
    <cfRule type="cellIs" dxfId="1510" priority="616" operator="equal">
      <formula>0</formula>
    </cfRule>
  </conditionalFormatting>
  <conditionalFormatting sqref="AF20:AF28">
    <cfRule type="cellIs" dxfId="1509" priority="3" operator="equal">
      <formula>0</formula>
    </cfRule>
  </conditionalFormatting>
  <conditionalFormatting sqref="AF21 AF23 AF25 AF27">
    <cfRule type="cellIs" dxfId="1508" priority="6" operator="equal">
      <formula>0</formula>
    </cfRule>
  </conditionalFormatting>
  <conditionalFormatting sqref="AG5:AG13">
    <cfRule type="cellIs" dxfId="1507" priority="387" operator="equal">
      <formula>0</formula>
    </cfRule>
    <cfRule type="cellIs" dxfId="1506" priority="388" operator="equal">
      <formula>0</formula>
    </cfRule>
  </conditionalFormatting>
  <conditionalFormatting sqref="AG20:AG27">
    <cfRule type="cellIs" dxfId="1505" priority="1" operator="equal">
      <formula>"adjustment needed"</formula>
    </cfRule>
    <cfRule type="cellIs" dxfId="1504" priority="2" operator="equal">
      <formula>"""adjustment needed"""</formula>
    </cfRule>
  </conditionalFormatting>
  <dataValidations count="1">
    <dataValidation type="list" allowBlank="1" showInputMessage="1" showErrorMessage="1" sqref="D13:D14" xr:uid="{00350005-0012-4FE5-BEA0-00BE004C0082}">
      <formula1>INDIRECT(D11)</formula1>
    </dataValidation>
  </dataValidations>
  <pageMargins left="0.7" right="0.7" top="0.78740157500000008" bottom="0.78740157500000008" header="0.3" footer="0.3"/>
  <pageSetup paperSize="9" scale="30"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534" operator="greaterThan" id="{0002004B-0088-4045-AD92-0007007500F0}">
            <xm:f>'Basic project data'!$C$7</xm:f>
            <x14:dxf>
              <font>
                <color rgb="FFF2F2F2"/>
              </font>
            </x14:dxf>
          </x14:cfRule>
          <xm:sqref>C69:C80</xm:sqref>
        </x14:conditionalFormatting>
        <x14:conditionalFormatting xmlns:xm="http://schemas.microsoft.com/office/excel/2006/main">
          <x14:cfRule type="cellIs" priority="528" operator="greaterThan" id="{001E00E1-0099-4E41-8A53-0066009400BD}">
            <xm:f>'Basic project data'!$C$7</xm:f>
            <x14:dxf>
              <font>
                <color rgb="FFF2F2F2"/>
              </font>
            </x14:dxf>
          </x14:cfRule>
          <xm:sqref>C84:C95</xm:sqref>
        </x14:conditionalFormatting>
        <x14:conditionalFormatting xmlns:xm="http://schemas.microsoft.com/office/excel/2006/main">
          <x14:cfRule type="expression" priority="433" id="{00B000DD-0097-46C7-86D1-0052003D00F2}">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34" id="{0025002F-00DB-4835-8CA7-00FB00D4000B}">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36" id="{007B0098-00F5-48BE-975E-00AA00360050}">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403" id="{008A00E9-0033-4998-8E45-005200FE008A}">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398" id="{00DE00E8-00C2-47D3-9DE8-00E5003C0071}">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397" id="{001000F1-0004-40BF-8CE9-00D500E40096}">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17" id="{001B0074-003E-4791-8585-00A6009B003A}">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18" id="{006B005F-00CF-4FFA-8B92-00E600C6003D}">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487" id="{009C00BD-008B-4806-BE7C-00A30044000B}">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19" id="{00D1003F-0059-4997-9D4A-00680092006F}">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488" id="{006000A0-003F-4223-B02F-00CA00E500F4}">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20" id="{0061006A-0095-4856-A3F9-003500860005}">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489" id="{0008007C-00FD-4399-9AE9-0040000D00D9}">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21" id="{003200F8-0076-453D-BCC4-003700E4008F}">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490" id="{000700DF-0058-4201-8925-00B700C2005B}">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22" id="{00830096-0071-48AA-9241-0006001500DE}">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491" id="{00620020-00E0-4AD3-9BC8-006300D6007E}">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23" id="{00290034-0081-47CE-8BE6-0089005700C4}">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492" id="{0022004C-0088-4F43-BD3E-00A800EB0043}">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24" id="{004200CA-00EC-41C3-88B1-00560052009D}">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493" id="{00D200F8-0079-4A0E-A404-0059002E00C2}">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25" id="{004500C8-0008-4502-BD91-00D4008100D1}">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494" id="{00960059-00D6-4DF9-ACD1-008A007100F4}">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26" id="{005F002E-00A7-4F9C-A7B8-00DD00B00029}">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495" id="{00D200B6-00EC-4401-A84D-00F4008800D5}">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27" id="{008700B5-003A-4B93-A129-0071008A006D}">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496" id="{003F003A-0018-4516-A2C9-00BE003F00AB}">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28" id="{009400C3-005A-4DBE-A7E1-002B001700C8}">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497" id="{001200B6-002D-4EA4-B1B2-007700B800E2}">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29" id="{000C00D2-0036-4F61-BCCB-0081002700B8}">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498" id="{007000CB-00EA-4BA8-ABF5-00B000900076}">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30" id="{00320054-0098-4450-A668-00D500F60001}">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499" id="{00B10007-00CC-41F9-A888-001600CB0050}">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31" id="{00350061-00CE-4DBF-9005-00FC008800F3}">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500" id="{00FE0077-008C-4EFC-A6D2-00C10012005E}">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'Drop-down Liste'!$B$2:$B$3</xm:f>
          </x14:formula1>
          <xm:sqref>D11:D12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186"/>
  <sheetViews>
    <sheetView showGridLines="0" zoomScale="40" zoomScaleNormal="40" workbookViewId="0"/>
  </sheetViews>
  <sheetFormatPr baseColWidth="10" defaultColWidth="11.5546875" defaultRowHeight="15" outlineLevelRow="1" outlineLevelCol="1" x14ac:dyDescent="0.25"/>
  <cols>
    <col min="1" max="1" width="11.109375" style="2" customWidth="1"/>
    <col min="2" max="2" width="7.33203125" style="2" customWidth="1"/>
    <col min="3" max="3" width="15.6640625" style="2" customWidth="1"/>
    <col min="4" max="4" width="14.6640625" style="2" customWidth="1"/>
    <col min="5" max="5" width="13.6640625" style="2" customWidth="1"/>
    <col min="6" max="6" width="12.88671875" style="2" customWidth="1"/>
    <col min="7" max="7" width="15.5546875" style="2" customWidth="1"/>
    <col min="8" max="8" width="15.44140625" style="2" customWidth="1"/>
    <col min="9" max="9" width="21.6640625" style="2" customWidth="1"/>
    <col min="10" max="10" width="16.6640625" style="2" customWidth="1"/>
    <col min="11" max="11" width="17.77734375" style="2" customWidth="1"/>
    <col min="12" max="13" width="15.33203125" style="2" customWidth="1"/>
    <col min="14" max="14" width="12" style="2" customWidth="1"/>
    <col min="15" max="15" width="12.33203125" style="2" customWidth="1"/>
    <col min="16" max="16" width="10" style="2" customWidth="1"/>
    <col min="17" max="17" width="10.5546875" style="2" customWidth="1"/>
    <col min="18" max="18" width="10.33203125" style="2" customWidth="1"/>
    <col min="19" max="19" width="11.21875" style="2" customWidth="1"/>
    <col min="20" max="20" width="10.33203125" style="2" customWidth="1"/>
    <col min="21" max="30" width="10.33203125" style="2" hidden="1" customWidth="1" outlineLevel="1"/>
    <col min="31" max="31" width="10.21875" style="2" bestFit="1" customWidth="1" collapsed="1"/>
    <col min="32" max="32" width="19.88671875" style="2" customWidth="1"/>
    <col min="33" max="33" width="14.77734375" style="2" customWidth="1"/>
    <col min="34" max="36" width="11.5546875" style="2"/>
    <col min="37" max="37" width="14.44140625" style="2" customWidth="1"/>
    <col min="38" max="38" width="11.5546875" style="2"/>
    <col min="39" max="39" width="0" style="2" hidden="1" customWidth="1"/>
    <col min="40" max="16384" width="11.5546875" style="2"/>
  </cols>
  <sheetData>
    <row r="1" spans="2:40" ht="24" customHeight="1" x14ac:dyDescent="0.25">
      <c r="C1" s="148" t="s">
        <v>252</v>
      </c>
      <c r="D1" s="319" t="s">
        <v>532</v>
      </c>
      <c r="E1" s="150"/>
      <c r="F1" s="151"/>
      <c r="G1" s="152" t="s">
        <v>253</v>
      </c>
      <c r="H1" s="321" t="s">
        <v>244</v>
      </c>
    </row>
    <row r="2" spans="2:40" ht="24" customHeight="1" x14ac:dyDescent="0.25">
      <c r="C2" s="154" t="s">
        <v>254</v>
      </c>
      <c r="D2" s="543"/>
      <c r="E2" s="544"/>
      <c r="G2" s="152" t="s">
        <v>255</v>
      </c>
      <c r="H2" s="155">
        <v>1</v>
      </c>
    </row>
    <row r="3" spans="2:40" ht="60.75" customHeight="1" x14ac:dyDescent="0.5">
      <c r="B3" s="156" t="str">
        <f>INDEX(languages!B7:C7,1,MATCH('Liesmich Readme'!$A$5,languages!$B$2:$C$2,0))</f>
        <v>1. Basic data</v>
      </c>
      <c r="D3" s="157"/>
      <c r="E3" s="157"/>
      <c r="F3" s="157"/>
      <c r="G3" s="157"/>
      <c r="H3" s="157"/>
      <c r="J3" s="156" t="s">
        <v>256</v>
      </c>
      <c r="O3" s="545" t="str">
        <f>INDEX(languages!B13:C13,1,MATCH('Liesmich Readme'!$A$5,languages!$B$2:$C$2,0))</f>
        <v>6. Reported data</v>
      </c>
      <c r="P3" s="545"/>
      <c r="Q3" s="545"/>
      <c r="R3" s="545"/>
      <c r="S3" s="545"/>
      <c r="T3" s="545"/>
      <c r="U3" s="545"/>
      <c r="V3" s="545"/>
      <c r="W3" s="545"/>
      <c r="X3" s="545"/>
      <c r="Y3" s="545"/>
      <c r="Z3" s="545"/>
      <c r="AA3" s="545"/>
      <c r="AB3" s="545"/>
      <c r="AC3" s="545"/>
      <c r="AD3" s="545"/>
      <c r="AE3" s="545"/>
      <c r="AF3" s="545"/>
      <c r="AG3" s="545"/>
      <c r="AH3" s="158"/>
      <c r="AI3" s="158"/>
      <c r="AJ3" s="158"/>
      <c r="AK3" s="158"/>
      <c r="AL3" s="158"/>
      <c r="AM3" s="158"/>
      <c r="AN3" s="158"/>
    </row>
    <row r="4" spans="2:40" ht="45.75" customHeight="1" x14ac:dyDescent="0.25">
      <c r="C4" s="476" t="s">
        <v>257</v>
      </c>
      <c r="D4" s="159" t="s">
        <v>36</v>
      </c>
      <c r="E4" s="159" t="s">
        <v>37</v>
      </c>
      <c r="F4" s="159" t="s">
        <v>258</v>
      </c>
      <c r="G4" s="159" t="s">
        <v>259</v>
      </c>
      <c r="H4" s="159" t="s">
        <v>260</v>
      </c>
      <c r="J4" s="160" t="s">
        <v>261</v>
      </c>
      <c r="K4" s="161">
        <f>E20+E22+E24+E26+E28</f>
        <v>236706.21120000008</v>
      </c>
      <c r="P4" s="162" t="s">
        <v>262</v>
      </c>
      <c r="Q4" s="162" t="s">
        <v>263</v>
      </c>
      <c r="R4" s="162" t="s">
        <v>264</v>
      </c>
      <c r="S4" s="162" t="s">
        <v>265</v>
      </c>
      <c r="T4" s="162" t="s">
        <v>266</v>
      </c>
      <c r="U4" s="162" t="s">
        <v>267</v>
      </c>
      <c r="V4" s="162" t="s">
        <v>268</v>
      </c>
      <c r="W4" s="162" t="s">
        <v>269</v>
      </c>
      <c r="X4" s="162" t="s">
        <v>270</v>
      </c>
      <c r="Y4" s="162" t="s">
        <v>271</v>
      </c>
      <c r="Z4" s="162" t="s">
        <v>272</v>
      </c>
      <c r="AA4" s="162" t="s">
        <v>273</v>
      </c>
      <c r="AB4" s="162" t="s">
        <v>274</v>
      </c>
      <c r="AC4" s="162" t="s">
        <v>275</v>
      </c>
      <c r="AD4" s="162" t="s">
        <v>276</v>
      </c>
      <c r="AE4" s="163" t="s">
        <v>277</v>
      </c>
      <c r="AF4" s="164" t="s">
        <v>278</v>
      </c>
      <c r="AG4" s="165" t="s">
        <v>279</v>
      </c>
    </row>
    <row r="5" spans="2:40" ht="22.5" customHeight="1" x14ac:dyDescent="0.25">
      <c r="C5" s="477"/>
      <c r="D5" s="166">
        <v>44696</v>
      </c>
      <c r="E5" s="166">
        <v>44985</v>
      </c>
      <c r="F5" s="167">
        <v>0.5</v>
      </c>
      <c r="G5" s="168">
        <v>19.350000000000001</v>
      </c>
      <c r="H5" s="168"/>
      <c r="J5" s="479" t="s">
        <v>280</v>
      </c>
      <c r="K5" s="480">
        <f>F20+F22+F24+F26+F28</f>
        <v>158243.99339999998</v>
      </c>
      <c r="O5" s="96" t="s">
        <v>28</v>
      </c>
      <c r="P5" s="169"/>
      <c r="Q5" s="170">
        <v>49.200832466181062</v>
      </c>
      <c r="R5" s="170"/>
      <c r="S5" s="170">
        <v>44.799167533818938</v>
      </c>
      <c r="T5" s="170"/>
      <c r="U5" s="170"/>
      <c r="V5" s="170"/>
      <c r="W5" s="170"/>
      <c r="X5" s="170"/>
      <c r="Y5" s="170"/>
      <c r="Z5" s="170"/>
      <c r="AA5" s="170"/>
      <c r="AB5" s="170"/>
      <c r="AC5" s="170"/>
      <c r="AD5" s="170"/>
      <c r="AE5" s="171">
        <f t="shared" ref="AE5:AE13" si="0">SUM(P5:AD5)</f>
        <v>94</v>
      </c>
      <c r="AF5" s="172">
        <v>35790.58</v>
      </c>
      <c r="AG5" s="173">
        <v>45061</v>
      </c>
      <c r="AM5" s="2" t="s">
        <v>281</v>
      </c>
    </row>
    <row r="6" spans="2:40" ht="22.5" customHeight="1" outlineLevel="1" x14ac:dyDescent="0.25">
      <c r="C6" s="477"/>
      <c r="D6" s="166">
        <v>45352</v>
      </c>
      <c r="E6" s="166">
        <v>45747</v>
      </c>
      <c r="F6" s="167">
        <v>0.75</v>
      </c>
      <c r="G6" s="168">
        <v>29.024999999999999</v>
      </c>
      <c r="H6" s="168"/>
      <c r="J6" s="479"/>
      <c r="K6" s="480"/>
      <c r="O6" s="100" t="s">
        <v>95</v>
      </c>
      <c r="P6" s="170"/>
      <c r="Q6" s="170"/>
      <c r="R6" s="170"/>
      <c r="S6" s="170"/>
      <c r="T6" s="170"/>
      <c r="U6" s="170"/>
      <c r="V6" s="170"/>
      <c r="W6" s="170"/>
      <c r="X6" s="170"/>
      <c r="Y6" s="170"/>
      <c r="Z6" s="170"/>
      <c r="AA6" s="170"/>
      <c r="AB6" s="170"/>
      <c r="AC6" s="170"/>
      <c r="AD6" s="170"/>
      <c r="AE6" s="171">
        <f t="shared" si="0"/>
        <v>0</v>
      </c>
      <c r="AF6" s="172"/>
      <c r="AG6" s="173"/>
      <c r="AM6" s="2" t="s">
        <v>282</v>
      </c>
    </row>
    <row r="7" spans="2:40" ht="22.5" customHeight="1" outlineLevel="1" x14ac:dyDescent="0.25">
      <c r="C7" s="477"/>
      <c r="D7" s="166"/>
      <c r="E7" s="166"/>
      <c r="F7" s="167"/>
      <c r="G7" s="168"/>
      <c r="H7" s="168"/>
      <c r="J7" s="479" t="s">
        <v>283</v>
      </c>
      <c r="K7" s="481">
        <f>G20+G22+G24+G26+G28</f>
        <v>155515.00828888887</v>
      </c>
      <c r="O7" s="101" t="s">
        <v>29</v>
      </c>
      <c r="P7" s="170"/>
      <c r="Q7" s="170">
        <v>115.53021893308666</v>
      </c>
      <c r="R7" s="170">
        <v>99.618871415356168</v>
      </c>
      <c r="S7" s="170">
        <v>55.343817452975635</v>
      </c>
      <c r="T7" s="170">
        <v>50.007092198581553</v>
      </c>
      <c r="U7" s="170"/>
      <c r="V7" s="170"/>
      <c r="W7" s="170"/>
      <c r="X7" s="170"/>
      <c r="Y7" s="170"/>
      <c r="Z7" s="170"/>
      <c r="AA7" s="170"/>
      <c r="AB7" s="170"/>
      <c r="AC7" s="170"/>
      <c r="AD7" s="170"/>
      <c r="AE7" s="171">
        <f t="shared" si="0"/>
        <v>320.50000000000006</v>
      </c>
      <c r="AF7" s="172">
        <v>118625.82</v>
      </c>
      <c r="AG7" s="173">
        <v>45799</v>
      </c>
    </row>
    <row r="8" spans="2:40" ht="22.5" customHeight="1" outlineLevel="1" x14ac:dyDescent="0.25">
      <c r="C8" s="477"/>
      <c r="D8" s="168"/>
      <c r="E8" s="168"/>
      <c r="F8" s="167"/>
      <c r="G8" s="168"/>
      <c r="H8" s="168"/>
      <c r="J8" s="479"/>
      <c r="K8" s="481"/>
      <c r="O8" s="102" t="s">
        <v>131</v>
      </c>
      <c r="P8" s="170"/>
      <c r="Q8" s="170"/>
      <c r="R8" s="170"/>
      <c r="S8" s="170"/>
      <c r="T8" s="170"/>
      <c r="U8" s="170"/>
      <c r="V8" s="170"/>
      <c r="W8" s="170"/>
      <c r="X8" s="170"/>
      <c r="Y8" s="170"/>
      <c r="Z8" s="170"/>
      <c r="AA8" s="170"/>
      <c r="AB8" s="170"/>
      <c r="AC8" s="170"/>
      <c r="AD8" s="170"/>
      <c r="AE8" s="171">
        <f t="shared" si="0"/>
        <v>0</v>
      </c>
      <c r="AF8" s="172"/>
      <c r="AG8" s="173"/>
    </row>
    <row r="9" spans="2:40" ht="22.5" customHeight="1" outlineLevel="1" x14ac:dyDescent="0.25">
      <c r="C9" s="477"/>
      <c r="D9" s="168"/>
      <c r="E9" s="168"/>
      <c r="F9" s="167"/>
      <c r="G9" s="168"/>
      <c r="H9" s="168"/>
      <c r="J9" s="479" t="str">
        <f>IF($D$11="no","Difference total contract vs. Calculated costs","Difference EU project vs. Calculated costs")</f>
        <v>Difference EU project vs. Calculated costs</v>
      </c>
      <c r="K9" s="480">
        <f>IF($D$11="no", K4-K7,K5-K7)</f>
        <v>2728.9851111111057</v>
      </c>
      <c r="O9" s="103" t="s">
        <v>30</v>
      </c>
      <c r="P9" s="170"/>
      <c r="Q9" s="170"/>
      <c r="R9" s="170"/>
      <c r="S9" s="170"/>
      <c r="T9" s="170"/>
      <c r="U9" s="170"/>
      <c r="V9" s="170"/>
      <c r="W9" s="170"/>
      <c r="X9" s="170"/>
      <c r="Y9" s="170"/>
      <c r="Z9" s="170"/>
      <c r="AA9" s="170"/>
      <c r="AB9" s="170"/>
      <c r="AC9" s="170"/>
      <c r="AD9" s="170"/>
      <c r="AE9" s="171">
        <f t="shared" si="0"/>
        <v>0</v>
      </c>
      <c r="AF9" s="172"/>
      <c r="AG9" s="173"/>
    </row>
    <row r="10" spans="2:40" ht="22.5" customHeight="1" outlineLevel="1" x14ac:dyDescent="0.25">
      <c r="C10" s="478"/>
      <c r="D10" s="168"/>
      <c r="E10" s="168"/>
      <c r="F10" s="167"/>
      <c r="G10" s="168"/>
      <c r="H10" s="168"/>
      <c r="J10" s="479"/>
      <c r="K10" s="480"/>
      <c r="O10" s="104" t="s">
        <v>167</v>
      </c>
      <c r="P10" s="170"/>
      <c r="Q10" s="170"/>
      <c r="R10" s="170"/>
      <c r="S10" s="170"/>
      <c r="T10" s="170"/>
      <c r="U10" s="170"/>
      <c r="V10" s="170"/>
      <c r="W10" s="170"/>
      <c r="X10" s="170"/>
      <c r="Y10" s="170"/>
      <c r="Z10" s="170"/>
      <c r="AA10" s="170"/>
      <c r="AB10" s="170"/>
      <c r="AC10" s="170"/>
      <c r="AD10" s="170"/>
      <c r="AE10" s="171">
        <f t="shared" si="0"/>
        <v>0</v>
      </c>
      <c r="AF10" s="172"/>
      <c r="AG10" s="173"/>
    </row>
    <row r="11" spans="2:40" ht="22.5" customHeight="1" outlineLevel="1" x14ac:dyDescent="0.25">
      <c r="C11" s="482" t="s">
        <v>284</v>
      </c>
      <c r="D11" s="484" t="s">
        <v>250</v>
      </c>
      <c r="E11" s="486"/>
      <c r="F11" s="486"/>
      <c r="G11" s="486"/>
      <c r="H11" s="486"/>
      <c r="O11" s="105" t="s">
        <v>31</v>
      </c>
      <c r="P11" s="170"/>
      <c r="Q11" s="170"/>
      <c r="R11" s="170"/>
      <c r="S11" s="170"/>
      <c r="T11" s="170"/>
      <c r="U11" s="170"/>
      <c r="V11" s="170"/>
      <c r="W11" s="170"/>
      <c r="X11" s="170"/>
      <c r="Y11" s="170"/>
      <c r="Z11" s="170"/>
      <c r="AA11" s="170"/>
      <c r="AB11" s="170"/>
      <c r="AC11" s="170"/>
      <c r="AD11" s="170"/>
      <c r="AE11" s="171">
        <f t="shared" si="0"/>
        <v>0</v>
      </c>
      <c r="AF11" s="172"/>
      <c r="AG11" s="173"/>
    </row>
    <row r="12" spans="2:40" ht="22.5" customHeight="1" outlineLevel="1" x14ac:dyDescent="0.25">
      <c r="C12" s="483"/>
      <c r="D12" s="485"/>
      <c r="E12" s="487"/>
      <c r="F12" s="487"/>
      <c r="G12" s="487"/>
      <c r="H12" s="487"/>
      <c r="O12" s="105" t="s">
        <v>203</v>
      </c>
      <c r="P12" s="170"/>
      <c r="Q12" s="170"/>
      <c r="R12" s="170"/>
      <c r="S12" s="170"/>
      <c r="T12" s="170"/>
      <c r="U12" s="170"/>
      <c r="V12" s="170"/>
      <c r="W12" s="170"/>
      <c r="X12" s="170"/>
      <c r="Y12" s="170"/>
      <c r="Z12" s="170"/>
      <c r="AA12" s="170"/>
      <c r="AB12" s="170"/>
      <c r="AC12" s="170"/>
      <c r="AD12" s="170"/>
      <c r="AE12" s="171">
        <f t="shared" si="0"/>
        <v>0</v>
      </c>
      <c r="AF12" s="172"/>
      <c r="AG12" s="173"/>
    </row>
    <row r="13" spans="2:40" ht="22.5" customHeight="1" outlineLevel="1" x14ac:dyDescent="0.25">
      <c r="C13" s="487"/>
      <c r="D13" s="488"/>
      <c r="E13" s="487"/>
      <c r="F13" s="487"/>
      <c r="G13" s="487"/>
      <c r="H13" s="487"/>
      <c r="O13" s="106" t="s">
        <v>32</v>
      </c>
      <c r="P13" s="170"/>
      <c r="Q13" s="170"/>
      <c r="R13" s="170"/>
      <c r="S13" s="170"/>
      <c r="T13" s="170"/>
      <c r="U13" s="170"/>
      <c r="V13" s="170"/>
      <c r="W13" s="170"/>
      <c r="X13" s="170"/>
      <c r="Y13" s="170"/>
      <c r="Z13" s="170"/>
      <c r="AA13" s="170"/>
      <c r="AB13" s="170"/>
      <c r="AC13" s="170"/>
      <c r="AD13" s="170"/>
      <c r="AE13" s="171">
        <f t="shared" si="0"/>
        <v>0</v>
      </c>
      <c r="AF13" s="172"/>
      <c r="AG13" s="173"/>
    </row>
    <row r="14" spans="2:40" ht="18.75" customHeight="1" outlineLevel="1" x14ac:dyDescent="0.25">
      <c r="C14" s="487"/>
      <c r="D14" s="488"/>
      <c r="E14" s="487"/>
      <c r="F14" s="487"/>
      <c r="G14" s="487"/>
      <c r="H14" s="487"/>
    </row>
    <row r="15" spans="2:40" outlineLevel="1" x14ac:dyDescent="0.25">
      <c r="D15" s="174"/>
      <c r="E15" s="175"/>
      <c r="F15" s="49"/>
      <c r="G15" s="49"/>
      <c r="H15" s="176"/>
      <c r="I15" s="49"/>
      <c r="J15" s="49"/>
      <c r="K15" s="49"/>
      <c r="O15" s="177"/>
      <c r="P15" s="178"/>
      <c r="Q15" s="178"/>
      <c r="R15" s="178"/>
      <c r="S15" s="178"/>
      <c r="T15" s="178"/>
      <c r="U15" s="179"/>
      <c r="V15" s="179"/>
      <c r="W15" s="179"/>
      <c r="X15" s="179"/>
      <c r="Y15" s="179"/>
      <c r="Z15" s="179"/>
      <c r="AA15" s="179"/>
      <c r="AB15" s="179"/>
      <c r="AC15" s="179"/>
      <c r="AD15" s="179"/>
      <c r="AE15" s="180"/>
      <c r="AF15" s="181"/>
      <c r="AG15" s="182"/>
    </row>
    <row r="16" spans="2:40" ht="30" customHeight="1" outlineLevel="1" x14ac:dyDescent="0.5">
      <c r="B16" s="183" t="str">
        <f>INDEX(languages!B11:C11,1,MATCH('Liesmich Readme'!$A$5,languages!$B$2:$C$2,0))</f>
        <v>4. Eligible personnel costs per reporting period</v>
      </c>
      <c r="C16" s="184"/>
      <c r="E16" s="183"/>
      <c r="F16" s="183"/>
      <c r="G16" s="183"/>
      <c r="H16" s="183"/>
      <c r="I16" s="183"/>
      <c r="J16" s="183"/>
      <c r="K16" s="183"/>
      <c r="O16" s="489" t="str">
        <f>INDEX(languages!B12:C12,1,MATCH('Liesmich Readme'!$A$5,languages!$B$2:$C$2,0))</f>
        <v>5. Day-equivalents per work package &amp; eligible personnel costs</v>
      </c>
      <c r="P16" s="489"/>
      <c r="Q16" s="489"/>
      <c r="R16" s="489"/>
      <c r="S16" s="489"/>
      <c r="T16" s="489"/>
      <c r="U16" s="489"/>
      <c r="V16" s="489"/>
      <c r="W16" s="489"/>
      <c r="X16" s="489"/>
      <c r="Y16" s="489"/>
      <c r="Z16" s="489"/>
      <c r="AA16" s="489"/>
      <c r="AB16" s="489"/>
      <c r="AC16" s="489"/>
      <c r="AD16" s="489"/>
      <c r="AE16" s="489"/>
      <c r="AF16" s="489"/>
      <c r="AG16" s="489"/>
    </row>
    <row r="17" spans="1:33" ht="11.45" customHeight="1" outlineLevel="1" x14ac:dyDescent="0.5">
      <c r="B17" s="184"/>
      <c r="C17" s="183"/>
      <c r="D17" s="183"/>
      <c r="E17" s="183"/>
      <c r="F17" s="183"/>
      <c r="G17" s="183"/>
      <c r="H17" s="183"/>
      <c r="I17" s="183"/>
      <c r="J17" s="183"/>
      <c r="K17" s="183"/>
      <c r="O17" s="185"/>
      <c r="P17" s="185"/>
      <c r="Q17" s="185"/>
      <c r="R17" s="185"/>
      <c r="S17" s="185"/>
      <c r="T17" s="185"/>
      <c r="U17" s="185"/>
      <c r="V17" s="185"/>
      <c r="W17" s="185"/>
      <c r="X17" s="185"/>
      <c r="Y17" s="185"/>
      <c r="Z17" s="185"/>
      <c r="AA17" s="185"/>
      <c r="AB17" s="185"/>
      <c r="AC17" s="185"/>
      <c r="AD17" s="185"/>
      <c r="AE17" s="185"/>
      <c r="AF17" s="185"/>
      <c r="AG17" s="185"/>
    </row>
    <row r="18" spans="1:33" ht="11.45" customHeight="1" x14ac:dyDescent="0.25">
      <c r="E18" s="490" t="s">
        <v>285</v>
      </c>
      <c r="F18" s="491"/>
      <c r="G18" s="492" t="s">
        <v>286</v>
      </c>
      <c r="H18" s="493"/>
      <c r="I18" s="186"/>
      <c r="J18" s="186"/>
      <c r="K18" s="186"/>
      <c r="P18" s="187"/>
      <c r="U18" s="188"/>
    </row>
    <row r="19" spans="1:33" ht="45" x14ac:dyDescent="0.25">
      <c r="B19" s="494" t="s">
        <v>287</v>
      </c>
      <c r="C19" s="495"/>
      <c r="D19" s="495"/>
      <c r="E19" s="189" t="s">
        <v>288</v>
      </c>
      <c r="F19" s="190" t="s">
        <v>289</v>
      </c>
      <c r="G19" s="191" t="s">
        <v>290</v>
      </c>
      <c r="H19" s="190" t="str">
        <f>IF($D$11="no","Check (costs total contract vs. calculated cost)","Check (costs EU project vs. calculated costs)")</f>
        <v>Check (costs EU project vs. calculated costs)</v>
      </c>
      <c r="I19" s="186"/>
      <c r="J19" s="186"/>
      <c r="K19" s="186"/>
      <c r="P19" s="68" t="s">
        <v>262</v>
      </c>
      <c r="Q19" s="68" t="s">
        <v>263</v>
      </c>
      <c r="R19" s="68" t="s">
        <v>264</v>
      </c>
      <c r="S19" s="68" t="s">
        <v>265</v>
      </c>
      <c r="T19" s="68" t="s">
        <v>266</v>
      </c>
      <c r="U19" s="68" t="s">
        <v>267</v>
      </c>
      <c r="V19" s="68" t="s">
        <v>268</v>
      </c>
      <c r="W19" s="68" t="s">
        <v>269</v>
      </c>
      <c r="X19" s="68" t="s">
        <v>270</v>
      </c>
      <c r="Y19" s="68" t="s">
        <v>271</v>
      </c>
      <c r="Z19" s="68" t="s">
        <v>272</v>
      </c>
      <c r="AA19" s="68" t="s">
        <v>273</v>
      </c>
      <c r="AB19" s="68" t="s">
        <v>274</v>
      </c>
      <c r="AC19" s="68" t="s">
        <v>275</v>
      </c>
      <c r="AD19" s="68" t="s">
        <v>276</v>
      </c>
      <c r="AE19" s="192" t="s">
        <v>277</v>
      </c>
      <c r="AF19" s="68" t="s">
        <v>291</v>
      </c>
    </row>
    <row r="20" spans="1:33" ht="19.5" customHeight="1" outlineLevel="1" x14ac:dyDescent="0.3">
      <c r="B20" s="496" t="str">
        <f>'Basic project data'!A12</f>
        <v>P1</v>
      </c>
      <c r="C20" s="496">
        <f>'Basic project data'!D12</f>
        <v>44652</v>
      </c>
      <c r="D20" s="498">
        <f>'Basic project data'!E12</f>
        <v>45016</v>
      </c>
      <c r="E20" s="500">
        <f>IFERROR(SUMIF(B54:B5000,O20,G54:G5000),0)</f>
        <v>74137.63</v>
      </c>
      <c r="F20" s="502">
        <f>SUMIF(B54:B5000,O20,J54:J5000)</f>
        <v>38685.464999999997</v>
      </c>
      <c r="G20" s="504">
        <f>IF($D$11="no",IF(SUMIF(C35:C48,B20,M35:M48)&lt;E20,SUMIF(C35:C48,B20,M35:M48),E20),IF(SUMIF(C35:C48,B20,M35:M48)&lt;F20,SUMIF(C35:C48,B20,M35:M48),F20))</f>
        <v>36889.187222222223</v>
      </c>
      <c r="H20" s="506">
        <f>IF($D$11="no",IFERROR(-(E20-G20),0),IFERROR(-(F20-G20),0))</f>
        <v>-1796.2777777777737</v>
      </c>
      <c r="I20" s="508"/>
      <c r="J20" s="509"/>
      <c r="K20" s="508"/>
      <c r="O20" s="96" t="s">
        <v>28</v>
      </c>
      <c r="P20" s="193">
        <f>IFERROR(SUMIF($C$35:$C$48,$O20,$K$35:$K$48)*(SUMIF($B$54:$B$5000,$O20,P$54:P$5000)/$H$2)/(SUMIF($C$35:$C$48,$O20,$J$35:$J$48)),"")</f>
        <v>0</v>
      </c>
      <c r="Q20" s="193">
        <f t="shared" ref="Q20:AD28" si="1">IFERROR(SUMIF($C$35:$C$48,$O20,$K$35:$K$48)*(SUMIF($B$54:$B$5000,$O20,Q$54:Q$5000)/$H$2)/(SUMIF($C$35:$C$48,$O20,$J$35:$J$48)),"")</f>
        <v>49.200832466181062</v>
      </c>
      <c r="R20" s="193">
        <f t="shared" si="1"/>
        <v>0</v>
      </c>
      <c r="S20" s="193">
        <f t="shared" si="1"/>
        <v>44.799167533818938</v>
      </c>
      <c r="T20" s="193">
        <f t="shared" si="1"/>
        <v>0</v>
      </c>
      <c r="U20" s="193">
        <f t="shared" si="1"/>
        <v>0</v>
      </c>
      <c r="V20" s="193">
        <f t="shared" si="1"/>
        <v>0</v>
      </c>
      <c r="W20" s="193">
        <f t="shared" si="1"/>
        <v>0</v>
      </c>
      <c r="X20" s="193">
        <f t="shared" si="1"/>
        <v>0</v>
      </c>
      <c r="Y20" s="193">
        <f t="shared" si="1"/>
        <v>0</v>
      </c>
      <c r="Z20" s="193">
        <f t="shared" si="1"/>
        <v>0</v>
      </c>
      <c r="AA20" s="193">
        <f t="shared" si="1"/>
        <v>0</v>
      </c>
      <c r="AB20" s="193">
        <f t="shared" si="1"/>
        <v>0</v>
      </c>
      <c r="AC20" s="193">
        <f t="shared" si="1"/>
        <v>0</v>
      </c>
      <c r="AD20" s="193">
        <f t="shared" si="1"/>
        <v>0</v>
      </c>
      <c r="AE20" s="194">
        <f>SUM(P20:AD20)</f>
        <v>94</v>
      </c>
      <c r="AF20" s="195">
        <f>ROUND(G20,2)</f>
        <v>36889.19</v>
      </c>
      <c r="AG20" s="198" t="str">
        <f>IF((AF20)=AF5+AF6,"no adjustment needed",IF(ISBLANK(AF5),"no adjustment needed","adjustment needed"))</f>
        <v>adjustment needed</v>
      </c>
    </row>
    <row r="21" spans="1:33" ht="19.5" customHeight="1" outlineLevel="1" x14ac:dyDescent="0.3">
      <c r="B21" s="497"/>
      <c r="C21" s="497"/>
      <c r="D21" s="499"/>
      <c r="E21" s="501"/>
      <c r="F21" s="503"/>
      <c r="G21" s="505"/>
      <c r="H21" s="507"/>
      <c r="I21" s="508"/>
      <c r="J21" s="509"/>
      <c r="K21" s="508"/>
      <c r="O21" s="100" t="s">
        <v>95</v>
      </c>
      <c r="P21" s="196">
        <f>IFERROR(IF(OR((P5+P6)=P20,P5=0),0,$P20-P5-P6),"")</f>
        <v>0</v>
      </c>
      <c r="Q21" s="196">
        <f>IFERROR(IF(OR((Q5+Q6)=Q20,Q5=0),0,$Q20-Q5-Q6),"")</f>
        <v>0</v>
      </c>
      <c r="R21" s="196">
        <f>IFERROR(IF(OR((R5+R6)=R20,R5=0),0,$R20-R5-R6),"")</f>
        <v>0</v>
      </c>
      <c r="S21" s="196">
        <f>IFERROR(IF(OR((S5+S6)=S20,S5=0),0,$S20-S5-S6),"")</f>
        <v>0</v>
      </c>
      <c r="T21" s="196">
        <f>IFERROR(IF(OR((T5+T6)=T20,T5=0),0,$T20-T5-T6),"")</f>
        <v>0</v>
      </c>
      <c r="U21" s="196">
        <f>IFERROR(IF(OR((U5+U6)=U20,U5=0),0,$U20-U5-U6),"")</f>
        <v>0</v>
      </c>
      <c r="V21" s="196">
        <f>IFERROR(IF(OR((V5+V6)=V20,V5=0),0,$V20-V5-V6),"")</f>
        <v>0</v>
      </c>
      <c r="W21" s="196">
        <f>IFERROR(IF(OR((W5+W6)=W20,W5=0),0,$W20-W5-W6),"")</f>
        <v>0</v>
      </c>
      <c r="X21" s="196">
        <f>IFERROR(IF(OR((X5+X6)=X20,X5=0),0,$X20-X5-X6),"")</f>
        <v>0</v>
      </c>
      <c r="Y21" s="196">
        <f>IFERROR(IF(OR((Y5+Y6)=Y20,Y5=0),0,$Y20-Y5-Y6),"")</f>
        <v>0</v>
      </c>
      <c r="Z21" s="196">
        <f>IFERROR(IF(OR((Z5+Z6)=Z20,Z5=0),0,$Z20-Z5-Z6),"")</f>
        <v>0</v>
      </c>
      <c r="AA21" s="196">
        <f>IFERROR(IF(OR((AA5+AA6)=AA20,AA5=0),0,$AA20-AA5-AA6),"")</f>
        <v>0</v>
      </c>
      <c r="AB21" s="196">
        <f>IFERROR(IF(OR((AB5+AB6)=AB20,AB5=0),0,$AB20-AB5-AB6),"")</f>
        <v>0</v>
      </c>
      <c r="AC21" s="196">
        <f>IFERROR(IF(OR((AC5+AC6)=AC20,AC5=0),0,$AC20-AC5-AC6),"")</f>
        <v>0</v>
      </c>
      <c r="AD21" s="196">
        <f t="shared" ref="AD21:AE21" si="2">IFERROR(IF(OR((AD5+AD6)=AD20,AD5=0),0,AD20-AD5-AD6),"")</f>
        <v>0</v>
      </c>
      <c r="AE21" s="194">
        <f t="shared" si="2"/>
        <v>0</v>
      </c>
      <c r="AF21" s="197">
        <f>IFERROR(IF(OR(ISBLANK(AF5),AF6&lt;&gt;""),0,IF(OR((AF5+AF6)=AF20,ISBLANK(AF5)),0,AF20-AF5-AF6)),"")</f>
        <v>1098.6100000000006</v>
      </c>
      <c r="AG21" s="439" t="str">
        <f>IF(AND($AG$20="adjustment needed",AF21&lt;&gt;0),"Only copy this row in table above!","")</f>
        <v>Only copy this row in table above!</v>
      </c>
    </row>
    <row r="22" spans="1:33" ht="19.5" customHeight="1" outlineLevel="1" x14ac:dyDescent="0.3">
      <c r="B22" s="510" t="str">
        <f>'Basic project data'!A13</f>
        <v>P2</v>
      </c>
      <c r="C22" s="510">
        <f>'Basic project data'!D13</f>
        <v>45017</v>
      </c>
      <c r="D22" s="512">
        <f>'Basic project data'!E13</f>
        <v>45747</v>
      </c>
      <c r="E22" s="500">
        <f>IFERROR(SUMIF(B54:B5000,O22,G54:G5000),0)</f>
        <v>162568.58120000007</v>
      </c>
      <c r="F22" s="502">
        <f>SUMIF(B54:B5000,O22,J54:J5000)</f>
        <v>119558.5284</v>
      </c>
      <c r="G22" s="504">
        <f>IF($D$11="no",IF(SUMIF(C35:C48,B22,M35:M48)&lt;E22,SUMIF(C35:C48,B22,M35:M48),E22),IF(SUMIF(C35:C48,B22,M35:M48)&lt;F22,SUMIF(C35:C48,B22,M35:M48),F22))</f>
        <v>118625.82106666666</v>
      </c>
      <c r="H22" s="506">
        <f t="shared" ref="H22:H28" si="3">IF($D$11="no",IFERROR(-(E22-G22),0),IFERROR(-(F22-G22),0))</f>
        <v>-932.70733333333919</v>
      </c>
      <c r="I22" s="508"/>
      <c r="J22" s="509"/>
      <c r="K22" s="508"/>
      <c r="O22" s="101" t="s">
        <v>29</v>
      </c>
      <c r="P22" s="193">
        <f>IFERROR(SUMIF($C$35:$C$48,$O22,$K$35:$K$48)*(SUMIF($B$54:$B$5000,$O22,P$54:P$5000)/$H$2)/(SUMIF($C$35:$C$48,$O22,$J$35:$J$48)),"")</f>
        <v>0</v>
      </c>
      <c r="Q22" s="193">
        <f t="shared" si="1"/>
        <v>115.53021893308666</v>
      </c>
      <c r="R22" s="193">
        <f t="shared" si="1"/>
        <v>99.618871415356168</v>
      </c>
      <c r="S22" s="193">
        <f t="shared" si="1"/>
        <v>55.343817452975635</v>
      </c>
      <c r="T22" s="193">
        <f t="shared" si="1"/>
        <v>50.007092198581553</v>
      </c>
      <c r="U22" s="193">
        <f t="shared" si="1"/>
        <v>0</v>
      </c>
      <c r="V22" s="193">
        <f t="shared" si="1"/>
        <v>0</v>
      </c>
      <c r="W22" s="193">
        <f t="shared" si="1"/>
        <v>0</v>
      </c>
      <c r="X22" s="193">
        <f t="shared" si="1"/>
        <v>0</v>
      </c>
      <c r="Y22" s="193">
        <f t="shared" si="1"/>
        <v>0</v>
      </c>
      <c r="Z22" s="193">
        <f t="shared" si="1"/>
        <v>0</v>
      </c>
      <c r="AA22" s="193">
        <f t="shared" si="1"/>
        <v>0</v>
      </c>
      <c r="AB22" s="193">
        <f t="shared" si="1"/>
        <v>0</v>
      </c>
      <c r="AC22" s="193">
        <f t="shared" si="1"/>
        <v>0</v>
      </c>
      <c r="AD22" s="193">
        <f t="shared" si="1"/>
        <v>0</v>
      </c>
      <c r="AE22" s="194">
        <f>SUM(P22:AD22)</f>
        <v>320.50000000000006</v>
      </c>
      <c r="AF22" s="195">
        <f>ROUND(G22,2)</f>
        <v>118625.82</v>
      </c>
      <c r="AG22" s="198" t="str">
        <f>IF((AF22)=AF7+AF8,"no adjustment needed",IF(ISBLANK(AF7),"no adjustment needed","adjustment needed"))</f>
        <v>no adjustment needed</v>
      </c>
    </row>
    <row r="23" spans="1:33" ht="19.5" customHeight="1" outlineLevel="1" x14ac:dyDescent="0.3">
      <c r="B23" s="511"/>
      <c r="C23" s="511"/>
      <c r="D23" s="513"/>
      <c r="E23" s="501"/>
      <c r="F23" s="503"/>
      <c r="G23" s="505"/>
      <c r="H23" s="507"/>
      <c r="I23" s="508"/>
      <c r="J23" s="509"/>
      <c r="K23" s="508"/>
      <c r="O23" s="102" t="s">
        <v>131</v>
      </c>
      <c r="P23" s="196">
        <f t="shared" ref="P23:AF23" si="4">IFERROR(IF(OR((P7+P8)=P22,P7=0),0,P22-P7-P8),"")</f>
        <v>0</v>
      </c>
      <c r="Q23" s="196">
        <f t="shared" si="4"/>
        <v>0</v>
      </c>
      <c r="R23" s="196">
        <f t="shared" si="4"/>
        <v>0</v>
      </c>
      <c r="S23" s="196">
        <f t="shared" si="4"/>
        <v>0</v>
      </c>
      <c r="T23" s="196">
        <f t="shared" si="4"/>
        <v>0</v>
      </c>
      <c r="U23" s="196">
        <f t="shared" si="4"/>
        <v>0</v>
      </c>
      <c r="V23" s="196">
        <f t="shared" si="4"/>
        <v>0</v>
      </c>
      <c r="W23" s="196">
        <f t="shared" si="4"/>
        <v>0</v>
      </c>
      <c r="X23" s="196">
        <f t="shared" si="4"/>
        <v>0</v>
      </c>
      <c r="Y23" s="196">
        <f t="shared" si="4"/>
        <v>0</v>
      </c>
      <c r="Z23" s="196">
        <f t="shared" si="4"/>
        <v>0</v>
      </c>
      <c r="AA23" s="196">
        <f t="shared" si="4"/>
        <v>0</v>
      </c>
      <c r="AB23" s="196">
        <f t="shared" si="4"/>
        <v>0</v>
      </c>
      <c r="AC23" s="196">
        <f t="shared" si="4"/>
        <v>0</v>
      </c>
      <c r="AD23" s="196">
        <f t="shared" si="4"/>
        <v>0</v>
      </c>
      <c r="AE23" s="194">
        <f t="shared" si="4"/>
        <v>0</v>
      </c>
      <c r="AF23" s="197">
        <f t="shared" si="4"/>
        <v>0</v>
      </c>
      <c r="AG23" s="439" t="str">
        <f>IF(AND($AG$22="adjustment needed",AF23&lt;&gt;0),"Only copy this row in table above!","")</f>
        <v/>
      </c>
    </row>
    <row r="24" spans="1:33" ht="19.5" customHeight="1" outlineLevel="1" x14ac:dyDescent="0.3">
      <c r="B24" s="514" t="str">
        <f>'Basic project data'!A14</f>
        <v>P3</v>
      </c>
      <c r="C24" s="514" t="str">
        <f>'Basic project data'!D14</f>
        <v/>
      </c>
      <c r="D24" s="516" t="str">
        <f>'Basic project data'!E14</f>
        <v/>
      </c>
      <c r="E24" s="500">
        <f>IFERROR(SUMIF(B54:B5000,O24,G54:G5000),0)</f>
        <v>0</v>
      </c>
      <c r="F24" s="502">
        <f>SUMIF(B54:B5000,O24,J54:J5000)</f>
        <v>0</v>
      </c>
      <c r="G24" s="504">
        <f>IF($D$11="no",IF(SUMIF(C35:C48,B24,M35:M48)&lt;E24,SUMIF(C35:C48,B24,M35:M48),E24),IF(SUMIF(C35:C48,B24,M35:M48)&lt;F24,SUMIF(C35:C48,B24,M35:M48),F24))</f>
        <v>0</v>
      </c>
      <c r="H24" s="506">
        <f t="shared" si="3"/>
        <v>0</v>
      </c>
      <c r="I24" s="508"/>
      <c r="J24" s="509"/>
      <c r="K24" s="508"/>
      <c r="O24" s="103" t="s">
        <v>30</v>
      </c>
      <c r="P24" s="193" t="str">
        <f>IFERROR(SUMIF($C$35:$C$48,$O24,$K$35:$K$48)*(SUMIF($B$54:$B$5000,$O24,P$54:P$5000)/$H$2)/(SUMIF($C$35:$C$48,$O24,$J$35:$J$48)),"")</f>
        <v/>
      </c>
      <c r="Q24" s="193" t="str">
        <f t="shared" si="1"/>
        <v/>
      </c>
      <c r="R24" s="193" t="str">
        <f t="shared" si="1"/>
        <v/>
      </c>
      <c r="S24" s="193" t="str">
        <f t="shared" si="1"/>
        <v/>
      </c>
      <c r="T24" s="193" t="str">
        <f t="shared" si="1"/>
        <v/>
      </c>
      <c r="U24" s="193" t="str">
        <f t="shared" si="1"/>
        <v/>
      </c>
      <c r="V24" s="193" t="str">
        <f t="shared" si="1"/>
        <v/>
      </c>
      <c r="W24" s="193" t="str">
        <f t="shared" si="1"/>
        <v/>
      </c>
      <c r="X24" s="193" t="str">
        <f t="shared" si="1"/>
        <v/>
      </c>
      <c r="Y24" s="193" t="str">
        <f t="shared" si="1"/>
        <v/>
      </c>
      <c r="Z24" s="193" t="str">
        <f t="shared" si="1"/>
        <v/>
      </c>
      <c r="AA24" s="193" t="str">
        <f t="shared" si="1"/>
        <v/>
      </c>
      <c r="AB24" s="193" t="str">
        <f t="shared" si="1"/>
        <v/>
      </c>
      <c r="AC24" s="193" t="str">
        <f t="shared" si="1"/>
        <v/>
      </c>
      <c r="AD24" s="193" t="str">
        <f t="shared" si="1"/>
        <v/>
      </c>
      <c r="AE24" s="194">
        <f>SUM(P24:AD24)</f>
        <v>0</v>
      </c>
      <c r="AF24" s="195">
        <f>ROUND(G24,2)</f>
        <v>0</v>
      </c>
      <c r="AG24" s="198" t="str">
        <f>IF((AF24)=AF9+AF10,"no adjustment needed",IF(ISBLANK(AF9),"no adjustment needed","adjustment needed"))</f>
        <v>no adjustment needed</v>
      </c>
    </row>
    <row r="25" spans="1:33" ht="19.5" customHeight="1" outlineLevel="1" x14ac:dyDescent="0.3">
      <c r="B25" s="515"/>
      <c r="C25" s="515"/>
      <c r="D25" s="517"/>
      <c r="E25" s="501"/>
      <c r="F25" s="503"/>
      <c r="G25" s="505"/>
      <c r="H25" s="507"/>
      <c r="I25" s="508"/>
      <c r="J25" s="509"/>
      <c r="K25" s="508"/>
      <c r="O25" s="104" t="s">
        <v>167</v>
      </c>
      <c r="P25" s="196">
        <f t="shared" ref="P25:AF25" si="5">IFERROR(IF(OR((P9+P10)=P24,P9=0),0,P24-P9-P10),"")</f>
        <v>0</v>
      </c>
      <c r="Q25" s="196">
        <f t="shared" si="5"/>
        <v>0</v>
      </c>
      <c r="R25" s="196">
        <f t="shared" si="5"/>
        <v>0</v>
      </c>
      <c r="S25" s="196">
        <f t="shared" si="5"/>
        <v>0</v>
      </c>
      <c r="T25" s="196">
        <f t="shared" si="5"/>
        <v>0</v>
      </c>
      <c r="U25" s="196">
        <f t="shared" si="5"/>
        <v>0</v>
      </c>
      <c r="V25" s="196">
        <f t="shared" si="5"/>
        <v>0</v>
      </c>
      <c r="W25" s="196">
        <f t="shared" si="5"/>
        <v>0</v>
      </c>
      <c r="X25" s="196">
        <f t="shared" si="5"/>
        <v>0</v>
      </c>
      <c r="Y25" s="196">
        <f t="shared" si="5"/>
        <v>0</v>
      </c>
      <c r="Z25" s="196">
        <f t="shared" si="5"/>
        <v>0</v>
      </c>
      <c r="AA25" s="196">
        <f t="shared" si="5"/>
        <v>0</v>
      </c>
      <c r="AB25" s="196">
        <f t="shared" si="5"/>
        <v>0</v>
      </c>
      <c r="AC25" s="196">
        <f t="shared" si="5"/>
        <v>0</v>
      </c>
      <c r="AD25" s="196">
        <f t="shared" si="5"/>
        <v>0</v>
      </c>
      <c r="AE25" s="194">
        <f t="shared" si="5"/>
        <v>0</v>
      </c>
      <c r="AF25" s="197">
        <f t="shared" si="5"/>
        <v>0</v>
      </c>
      <c r="AG25" s="439" t="str">
        <f>IF(AND($AG$24="adjustment needed",AF25&lt;&gt;0),"Only copy this row in table above!","")</f>
        <v/>
      </c>
    </row>
    <row r="26" spans="1:33" ht="19.5" customHeight="1" outlineLevel="1" x14ac:dyDescent="0.3">
      <c r="B26" s="518" t="str">
        <f>'Basic project data'!A15</f>
        <v>P4</v>
      </c>
      <c r="C26" s="518" t="str">
        <f>'Basic project data'!D15</f>
        <v/>
      </c>
      <c r="D26" s="520" t="str">
        <f>'Basic project data'!E15</f>
        <v/>
      </c>
      <c r="E26" s="500">
        <f>IFERROR(SUMIF(B54:B5000,O26,G54:G5000),0)</f>
        <v>0</v>
      </c>
      <c r="F26" s="502">
        <f>SUMIF(B54:B5000,O26,J54:J5000)</f>
        <v>0</v>
      </c>
      <c r="G26" s="504">
        <f>IF($D$11="no",IF(SUMIF(C35:C48,B26,M35:M48)&lt;E26,SUMIF(C35:C48,B26,M35:M48),E26),IF(SUMIF(C35:C48,B26,M35:M48)&lt;F26,SUMIF(C35:C48,B26,M35:M48),F26))</f>
        <v>0</v>
      </c>
      <c r="H26" s="506">
        <f t="shared" si="3"/>
        <v>0</v>
      </c>
      <c r="I26" s="508"/>
      <c r="J26" s="509"/>
      <c r="K26" s="508"/>
      <c r="O26" s="105" t="s">
        <v>31</v>
      </c>
      <c r="P26" s="193" t="str">
        <f>IFERROR(SUMIF($C$35:$C$48,$O26,$K$35:$K$48)*(SUMIF($B$54:$B$5000,$O26,P$54:P$5000)/$H$2)/(SUMIF($C$35:$C$48,$O26,$J$35:$J$48)),"")</f>
        <v/>
      </c>
      <c r="Q26" s="193" t="str">
        <f t="shared" si="1"/>
        <v/>
      </c>
      <c r="R26" s="193" t="str">
        <f t="shared" si="1"/>
        <v/>
      </c>
      <c r="S26" s="193" t="str">
        <f t="shared" si="1"/>
        <v/>
      </c>
      <c r="T26" s="193" t="str">
        <f t="shared" si="1"/>
        <v/>
      </c>
      <c r="U26" s="193" t="str">
        <f t="shared" si="1"/>
        <v/>
      </c>
      <c r="V26" s="193" t="str">
        <f t="shared" si="1"/>
        <v/>
      </c>
      <c r="W26" s="193" t="str">
        <f t="shared" si="1"/>
        <v/>
      </c>
      <c r="X26" s="193" t="str">
        <f t="shared" si="1"/>
        <v/>
      </c>
      <c r="Y26" s="193" t="str">
        <f t="shared" si="1"/>
        <v/>
      </c>
      <c r="Z26" s="193" t="str">
        <f t="shared" si="1"/>
        <v/>
      </c>
      <c r="AA26" s="193" t="str">
        <f t="shared" si="1"/>
        <v/>
      </c>
      <c r="AB26" s="193" t="str">
        <f t="shared" si="1"/>
        <v/>
      </c>
      <c r="AC26" s="193" t="str">
        <f t="shared" si="1"/>
        <v/>
      </c>
      <c r="AD26" s="193" t="str">
        <f t="shared" si="1"/>
        <v/>
      </c>
      <c r="AE26" s="194">
        <f>SUM(P26:AD26)</f>
        <v>0</v>
      </c>
      <c r="AF26" s="195">
        <f>ROUND(G26,2)</f>
        <v>0</v>
      </c>
      <c r="AG26" s="198" t="str">
        <f>IF((AF26)=AF11+AF12,"no adjustment needed",IF(ISBLANK(AF11),"no adjustment needed","adjustment needed"))</f>
        <v>no adjustment needed</v>
      </c>
    </row>
    <row r="27" spans="1:33" ht="19.5" customHeight="1" outlineLevel="1" x14ac:dyDescent="0.3">
      <c r="B27" s="519"/>
      <c r="C27" s="519"/>
      <c r="D27" s="521"/>
      <c r="E27" s="501"/>
      <c r="F27" s="503"/>
      <c r="G27" s="505"/>
      <c r="H27" s="507"/>
      <c r="I27" s="508"/>
      <c r="J27" s="509"/>
      <c r="K27" s="508"/>
      <c r="O27" s="105" t="s">
        <v>203</v>
      </c>
      <c r="P27" s="196">
        <f t="shared" ref="P27:AE27" si="6">IFERROR(IF(OR((P11+P12)=P26,P11=0),0,P26-P11-P12),"")</f>
        <v>0</v>
      </c>
      <c r="Q27" s="196">
        <f t="shared" si="6"/>
        <v>0</v>
      </c>
      <c r="R27" s="196">
        <f t="shared" si="6"/>
        <v>0</v>
      </c>
      <c r="S27" s="196">
        <f t="shared" si="6"/>
        <v>0</v>
      </c>
      <c r="T27" s="196">
        <f t="shared" si="6"/>
        <v>0</v>
      </c>
      <c r="U27" s="196">
        <f t="shared" si="6"/>
        <v>0</v>
      </c>
      <c r="V27" s="196">
        <f t="shared" si="6"/>
        <v>0</v>
      </c>
      <c r="W27" s="196">
        <f t="shared" si="6"/>
        <v>0</v>
      </c>
      <c r="X27" s="196">
        <f t="shared" si="6"/>
        <v>0</v>
      </c>
      <c r="Y27" s="196">
        <f t="shared" si="6"/>
        <v>0</v>
      </c>
      <c r="Z27" s="196">
        <f t="shared" si="6"/>
        <v>0</v>
      </c>
      <c r="AA27" s="196">
        <f t="shared" si="6"/>
        <v>0</v>
      </c>
      <c r="AB27" s="196">
        <f t="shared" si="6"/>
        <v>0</v>
      </c>
      <c r="AC27" s="196">
        <f t="shared" si="6"/>
        <v>0</v>
      </c>
      <c r="AD27" s="196">
        <f t="shared" si="6"/>
        <v>0</v>
      </c>
      <c r="AE27" s="194">
        <f t="shared" si="6"/>
        <v>0</v>
      </c>
      <c r="AF27" s="197">
        <f>IFERROR(IF(OR((AF11+AF13)=AF26,AF11=0),0,AF26-AF11-AF13),"")</f>
        <v>0</v>
      </c>
      <c r="AG27" s="441" t="str">
        <f>IF(AND($AG$26="adjustment needed",AF27&lt;&gt;0),"Only copy this row in table above!","")</f>
        <v/>
      </c>
    </row>
    <row r="28" spans="1:33" ht="19.5" customHeight="1" outlineLevel="1" x14ac:dyDescent="0.3">
      <c r="B28" s="522" t="str">
        <f>'Basic project data'!A16</f>
        <v>P5</v>
      </c>
      <c r="C28" s="522" t="str">
        <f>'Basic project data'!D16</f>
        <v/>
      </c>
      <c r="D28" s="524" t="str">
        <f>'Basic project data'!E16</f>
        <v/>
      </c>
      <c r="E28" s="500">
        <f>IFERROR(SUMIF(B54:B5000,O28,G54:G5000),0)</f>
        <v>0</v>
      </c>
      <c r="F28" s="502">
        <f>SUMIF(B54:B5000,O28,J54:J5000)</f>
        <v>0</v>
      </c>
      <c r="G28" s="504">
        <f>IF($D$11="no",IF(SUMIF(C35:C48,B28,M35:M48)&lt;E28,SUMIF(C35:C48,B28,M35:M48),E28),IF(SUMIF(C35:C48,B28,M35:M48)&lt;F28,SUMIF(C35:C48,B28,M35:M48),F28))</f>
        <v>0</v>
      </c>
      <c r="H28" s="506">
        <f t="shared" si="3"/>
        <v>0</v>
      </c>
      <c r="I28" s="508"/>
      <c r="J28" s="509"/>
      <c r="K28" s="508"/>
      <c r="O28" s="199" t="s">
        <v>32</v>
      </c>
      <c r="P28" s="193" t="str">
        <f>IFERROR(SUMIF($C$35:$C$48,$O28,$K$35:$K$48)*(SUMIF($B$54:$B$5000,$O28,P$54:P$5000)/$H$2)/(SUMIF($C$35:$C$48,$O28,$J$35:$J$48)),"")</f>
        <v/>
      </c>
      <c r="Q28" s="193" t="str">
        <f t="shared" si="1"/>
        <v/>
      </c>
      <c r="R28" s="193" t="str">
        <f t="shared" si="1"/>
        <v/>
      </c>
      <c r="S28" s="193" t="str">
        <f t="shared" si="1"/>
        <v/>
      </c>
      <c r="T28" s="193" t="str">
        <f t="shared" si="1"/>
        <v/>
      </c>
      <c r="U28" s="193" t="str">
        <f t="shared" si="1"/>
        <v/>
      </c>
      <c r="V28" s="193" t="str">
        <f t="shared" si="1"/>
        <v/>
      </c>
      <c r="W28" s="193" t="str">
        <f t="shared" si="1"/>
        <v/>
      </c>
      <c r="X28" s="193" t="str">
        <f t="shared" si="1"/>
        <v/>
      </c>
      <c r="Y28" s="193" t="str">
        <f t="shared" si="1"/>
        <v/>
      </c>
      <c r="Z28" s="193" t="str">
        <f t="shared" si="1"/>
        <v/>
      </c>
      <c r="AA28" s="193" t="str">
        <f t="shared" si="1"/>
        <v/>
      </c>
      <c r="AB28" s="193" t="str">
        <f t="shared" si="1"/>
        <v/>
      </c>
      <c r="AC28" s="193" t="str">
        <f t="shared" si="1"/>
        <v/>
      </c>
      <c r="AD28" s="193" t="str">
        <f t="shared" si="1"/>
        <v/>
      </c>
      <c r="AE28" s="194">
        <f>SUM(P28:AD28)</f>
        <v>0</v>
      </c>
      <c r="AF28" s="195">
        <f>ROUND(G28,2)</f>
        <v>0</v>
      </c>
      <c r="AG28" s="442"/>
    </row>
    <row r="29" spans="1:33" ht="19.5" customHeight="1" outlineLevel="1" x14ac:dyDescent="0.3">
      <c r="B29" s="523"/>
      <c r="C29" s="523"/>
      <c r="D29" s="525"/>
      <c r="E29" s="526"/>
      <c r="F29" s="503"/>
      <c r="G29" s="505"/>
      <c r="H29" s="507"/>
      <c r="I29" s="508"/>
      <c r="J29" s="509"/>
      <c r="K29" s="508"/>
      <c r="O29" s="200"/>
      <c r="P29" s="179"/>
      <c r="Q29" s="179"/>
      <c r="R29" s="179"/>
      <c r="S29" s="179"/>
      <c r="T29" s="179"/>
      <c r="U29" s="179"/>
      <c r="V29" s="179"/>
      <c r="W29" s="179"/>
      <c r="X29" s="179"/>
      <c r="Y29" s="179"/>
      <c r="Z29" s="179"/>
      <c r="AA29" s="179"/>
      <c r="AB29" s="179"/>
      <c r="AC29" s="179"/>
      <c r="AD29" s="179"/>
      <c r="AE29" s="201"/>
      <c r="AF29" s="202"/>
    </row>
    <row r="30" spans="1:33" ht="15" customHeight="1" outlineLevel="1" x14ac:dyDescent="0.25">
      <c r="B30" s="527" t="s">
        <v>56</v>
      </c>
      <c r="C30" s="528"/>
      <c r="D30" s="528"/>
      <c r="E30" s="203">
        <f>SUM(E20:E29)</f>
        <v>236706.21120000008</v>
      </c>
      <c r="F30" s="204">
        <f>SUM(F20:F29)</f>
        <v>158243.99339999998</v>
      </c>
      <c r="G30" s="205">
        <f>SUM(G20:G29)</f>
        <v>155515.00828888887</v>
      </c>
      <c r="H30" s="206">
        <f>SUM(H20:H28)</f>
        <v>-2728.9851111111129</v>
      </c>
      <c r="I30" s="207"/>
      <c r="J30" s="208"/>
      <c r="K30" s="209"/>
      <c r="O30" s="177"/>
      <c r="P30" s="177"/>
      <c r="Q30" s="177"/>
      <c r="R30" s="177"/>
      <c r="S30" s="177"/>
      <c r="T30" s="177"/>
      <c r="U30" s="177"/>
      <c r="V30" s="177"/>
      <c r="W30" s="177"/>
      <c r="X30" s="177"/>
      <c r="Y30" s="177"/>
      <c r="Z30" s="177"/>
      <c r="AA30" s="177"/>
      <c r="AB30" s="177"/>
      <c r="AC30" s="177"/>
      <c r="AD30" s="177"/>
      <c r="AE30" s="177"/>
      <c r="AF30" s="177"/>
    </row>
    <row r="31" spans="1:33" outlineLevel="1" x14ac:dyDescent="0.25">
      <c r="A31" s="210"/>
      <c r="B31" s="210"/>
      <c r="C31" s="210"/>
      <c r="D31" s="210"/>
      <c r="E31" s="211"/>
      <c r="F31" s="212"/>
      <c r="G31" s="213"/>
      <c r="H31" s="181"/>
      <c r="K31" s="214"/>
      <c r="O31" s="177"/>
      <c r="P31" s="177"/>
      <c r="Q31" s="177"/>
      <c r="R31" s="177"/>
      <c r="S31" s="177"/>
      <c r="T31" s="177"/>
      <c r="U31" s="177"/>
      <c r="V31" s="177"/>
      <c r="W31" s="177"/>
      <c r="X31" s="177"/>
      <c r="Y31" s="177"/>
      <c r="Z31" s="177"/>
      <c r="AA31" s="177"/>
      <c r="AB31" s="177"/>
      <c r="AC31" s="177"/>
      <c r="AD31" s="177"/>
      <c r="AE31" s="177"/>
      <c r="AF31" s="177"/>
    </row>
    <row r="32" spans="1:33" ht="49.5" customHeight="1" x14ac:dyDescent="0.5">
      <c r="B32" s="529" t="str">
        <f>INDEX(languages!B10:C10,1,MATCH('Liesmich Readme'!$A$5,languages!$B$2:$C$2,0))</f>
        <v>3. Daily-rate &amp; capping per calendar year</v>
      </c>
      <c r="C32" s="529"/>
      <c r="D32" s="529"/>
      <c r="E32" s="529"/>
      <c r="F32" s="529"/>
      <c r="G32" s="529"/>
      <c r="H32" s="529"/>
      <c r="I32" s="529"/>
      <c r="J32" s="215"/>
      <c r="L32" s="216"/>
      <c r="M32" s="216"/>
    </row>
    <row r="33" spans="2:25" ht="16.5" customHeight="1" x14ac:dyDescent="0.25">
      <c r="D33" s="490" t="s">
        <v>288</v>
      </c>
      <c r="E33" s="530"/>
      <c r="F33" s="491"/>
      <c r="G33" s="490" t="s">
        <v>292</v>
      </c>
      <c r="H33" s="491"/>
      <c r="I33" s="531" t="s">
        <v>293</v>
      </c>
      <c r="J33" s="532"/>
      <c r="K33" s="532"/>
      <c r="L33" s="533"/>
    </row>
    <row r="34" spans="2:25" ht="90.75" customHeight="1" x14ac:dyDescent="0.25">
      <c r="B34" s="68" t="s">
        <v>294</v>
      </c>
      <c r="C34" s="217" t="s">
        <v>295</v>
      </c>
      <c r="D34" s="189" t="s">
        <v>296</v>
      </c>
      <c r="E34" s="218" t="s">
        <v>297</v>
      </c>
      <c r="F34" s="190" t="s">
        <v>298</v>
      </c>
      <c r="G34" s="219" t="s">
        <v>299</v>
      </c>
      <c r="H34" s="190" t="s">
        <v>297</v>
      </c>
      <c r="I34" s="217" t="s">
        <v>300</v>
      </c>
      <c r="J34" s="220" t="s">
        <v>301</v>
      </c>
      <c r="K34" s="221" t="str">
        <f>IF($D$11="no","Day-equivalents to be reported after ceiling and capping to total project (rounded)","Day-equivalents to be reported after ceiling and capping to EU project (rounded)")</f>
        <v>Day-equivalents to be reported after ceiling and capping to EU project (rounded)</v>
      </c>
      <c r="L34" s="222" t="s">
        <v>302</v>
      </c>
      <c r="M34" s="223" t="s">
        <v>303</v>
      </c>
      <c r="N34" s="224"/>
      <c r="O34" s="186"/>
      <c r="Q34" s="186"/>
      <c r="W34" s="225"/>
      <c r="X34" s="224"/>
      <c r="Y34" s="224"/>
    </row>
    <row r="35" spans="2:25" ht="15" customHeight="1" outlineLevel="1" x14ac:dyDescent="0.25">
      <c r="B35" s="534">
        <f>IF('Basic project data'!C5=0,0,DATE(YEAR('Basic project data'!C5),1,1))</f>
        <v>44562</v>
      </c>
      <c r="C35" s="226" t="str">
        <f>IFERROR(INDEX(B54:B65,MATCH("P*",B54:B65,0)),"")</f>
        <v>P1</v>
      </c>
      <c r="D35" s="227">
        <f>IF($C35="","",SUMIF(B54:B65,C35,G54:G65))</f>
        <v>54737.829999999994</v>
      </c>
      <c r="E35" s="228">
        <f>MROUND(SUMIF(B54:B65,C35,F54:F65),0.5)</f>
        <v>135</v>
      </c>
      <c r="F35" s="229">
        <f t="shared" ref="F35:F48" si="7">IF(C35="","",IFERROR(D35/E35,0))</f>
        <v>405.46540740740738</v>
      </c>
      <c r="G35" s="227">
        <f>IF($B35="","",SUMIF(B54:B65,C35,J54:J65))</f>
        <v>27368.914999999997</v>
      </c>
      <c r="H35" s="230">
        <f>MROUND(SUMIF(B54:B65,C35,I54:I65),0.5)</f>
        <v>67.5</v>
      </c>
      <c r="I35" s="231">
        <f t="shared" ref="I35:I48" si="8">IF(C35="",0,IF($D$11="no",E35,H35))</f>
        <v>67.5</v>
      </c>
      <c r="J35" s="232">
        <f>IFERROR(SUMIF($B54:$B65,$C35,$AE54:$AE65)/$H$2,0)</f>
        <v>69.599999999999994</v>
      </c>
      <c r="K35" s="233">
        <f t="shared" ref="K35:K48" si="9">IFERROR(IF(C35="",0,(IF(I35&lt;J35,MROUND(I35,0.5),MROUND(J35,0.5)))),"")</f>
        <v>67.5</v>
      </c>
      <c r="L35" s="234">
        <f t="shared" ref="L35:L48" si="10">-IFERROR(I35-J35,"")</f>
        <v>2.0999999999999943</v>
      </c>
      <c r="M35" s="235">
        <f t="shared" ref="M35:M48" si="11">IFERROR(IF($D$11="no",IF(F35*K35&gt;D35,D35,F35*K35),IF(F35*K35&gt;G35,G35,K35*F35)),"")</f>
        <v>27368.914999999997</v>
      </c>
      <c r="N35" s="236"/>
      <c r="O35" s="236"/>
      <c r="Q35" s="237"/>
      <c r="W35" s="179"/>
      <c r="X35" s="179"/>
      <c r="Y35" s="238"/>
    </row>
    <row r="36" spans="2:25" ht="15" customHeight="1" outlineLevel="1" x14ac:dyDescent="0.25">
      <c r="B36" s="535"/>
      <c r="C36" s="239" t="str">
        <f>IF(IFERROR(INDEX(B54:B65,MATCH("P*",B54:B65,-1)),"")=C35,"",IFERROR(INDEX(B54:B65,MATCH("P*",B54:B65,-1)),""))</f>
        <v/>
      </c>
      <c r="D36" s="240">
        <f>IF($C35="","",SUMIF(B54:B65,C36,G54:G65))</f>
        <v>0</v>
      </c>
      <c r="E36" s="241">
        <f>MROUND(SUMIF(B54:B65,C36,F54:F65),0.5)</f>
        <v>0</v>
      </c>
      <c r="F36" s="242" t="str">
        <f t="shared" si="7"/>
        <v/>
      </c>
      <c r="G36" s="240">
        <f>IF($B35="","",SUMIF(B54:B65,C36,J54:J65))</f>
        <v>0</v>
      </c>
      <c r="H36" s="243">
        <f>MROUND(SUMIF(B54:B65,C36,I54:I65),0.5)</f>
        <v>0</v>
      </c>
      <c r="I36" s="244">
        <f t="shared" si="8"/>
        <v>0</v>
      </c>
      <c r="J36" s="245">
        <f>IFERROR(SUMIF($B54:$B65,$C36,$AE54:$AE65)/$H$2,0)</f>
        <v>0</v>
      </c>
      <c r="K36" s="246">
        <f t="shared" si="9"/>
        <v>0</v>
      </c>
      <c r="L36" s="247">
        <f t="shared" si="10"/>
        <v>0</v>
      </c>
      <c r="M36" s="248" t="str">
        <f t="shared" si="11"/>
        <v/>
      </c>
      <c r="N36" s="236"/>
      <c r="O36" s="236"/>
      <c r="Q36" s="237"/>
      <c r="W36" s="179"/>
      <c r="X36" s="179"/>
      <c r="Y36" s="238"/>
    </row>
    <row r="37" spans="2:25" ht="18.75" outlineLevel="1" x14ac:dyDescent="0.25">
      <c r="B37" s="534">
        <f>IFERROR(IF(EDATE(B35,12)&lt;=(DATE(YEAR('Basic project data'!$C$6),1,1)),EDATE(B35,12),""),"")</f>
        <v>44927</v>
      </c>
      <c r="C37" s="226" t="str">
        <f>IFERROR(INDEX(B69:B80,MATCH("P*",B69:B80,0)),"")</f>
        <v>P1</v>
      </c>
      <c r="D37" s="227">
        <f>IF($C37="","",SUMIF(B69:B80,C37,G69:G80))</f>
        <v>19399.800000000003</v>
      </c>
      <c r="E37" s="228">
        <f>MROUND(SUMIF(B69:B80,C37,F69:F80),0.5)</f>
        <v>54</v>
      </c>
      <c r="F37" s="229">
        <f t="shared" si="7"/>
        <v>359.25555555555559</v>
      </c>
      <c r="G37" s="227">
        <f>IF($B35="","",SUMIF(B69:B80,C37,J69:J80))</f>
        <v>11316.55</v>
      </c>
      <c r="H37" s="230">
        <f>MROUND(SUMIF(B69:B80,C37,I69:I80),0.5)</f>
        <v>31.5</v>
      </c>
      <c r="I37" s="231">
        <f t="shared" si="8"/>
        <v>31.5</v>
      </c>
      <c r="J37" s="232">
        <f>IFERROR(SUMIF($B69:$B80,$C37,$AE69:$AE80)/$H$2,0)</f>
        <v>26.5</v>
      </c>
      <c r="K37" s="233">
        <f t="shared" si="9"/>
        <v>26.5</v>
      </c>
      <c r="L37" s="234">
        <f t="shared" si="10"/>
        <v>-5</v>
      </c>
      <c r="M37" s="235">
        <f t="shared" si="11"/>
        <v>9520.2722222222237</v>
      </c>
      <c r="N37" s="236"/>
      <c r="O37" s="236"/>
      <c r="Q37" s="237"/>
      <c r="W37" s="179"/>
      <c r="X37" s="179"/>
      <c r="Y37" s="238"/>
    </row>
    <row r="38" spans="2:25" ht="18.75" outlineLevel="1" x14ac:dyDescent="0.25">
      <c r="B38" s="535"/>
      <c r="C38" s="239" t="str">
        <f>IF(IFERROR(INDEX(B69:B80,MATCH("P*",B69:B80,-1)),"")=C37,"",IFERROR(INDEX(B69:B80,MATCH("P*",B69:B80,-1)),""))</f>
        <v>P2</v>
      </c>
      <c r="D38" s="240">
        <f>IF($C37="","",SUMIF(B69:B80,C38,G69:G80))</f>
        <v>61204.429999999993</v>
      </c>
      <c r="E38" s="241">
        <f>MROUND(SUMIF(B69:B80,C38,F69:F80),0.5)</f>
        <v>161.5</v>
      </c>
      <c r="F38" s="242">
        <f t="shared" si="7"/>
        <v>378.97479876160986</v>
      </c>
      <c r="G38" s="240">
        <f>IF($B35="","",SUMIF(B69:B80,C38,J69:J80))</f>
        <v>43535.415000000001</v>
      </c>
      <c r="H38" s="243">
        <f>MROUND(SUMIF(B69:B80,C38,I69:I80),0.5)</f>
        <v>121</v>
      </c>
      <c r="I38" s="244">
        <f t="shared" si="8"/>
        <v>121</v>
      </c>
      <c r="J38" s="245">
        <f>IFERROR(SUMIF($B69:$B80,$C38,$AE69:$AE80)/$H$2,0)</f>
        <v>124.69999999999999</v>
      </c>
      <c r="K38" s="246">
        <f t="shared" si="9"/>
        <v>121</v>
      </c>
      <c r="L38" s="247">
        <f t="shared" si="10"/>
        <v>3.6999999999999886</v>
      </c>
      <c r="M38" s="248">
        <f t="shared" si="11"/>
        <v>43535.415000000001</v>
      </c>
      <c r="N38" s="236"/>
      <c r="O38" s="236"/>
      <c r="Q38" s="237"/>
      <c r="W38" s="179"/>
      <c r="X38" s="179"/>
      <c r="Y38" s="238"/>
    </row>
    <row r="39" spans="2:25" ht="18.75" outlineLevel="1" x14ac:dyDescent="0.25">
      <c r="B39" s="534">
        <f>IFERROR(IF(EDATE(B37,12)&lt;=(DATE(YEAR('Basic project data'!$C$6),1,1)),EDATE(B37,12),""),"")</f>
        <v>45292</v>
      </c>
      <c r="C39" s="226" t="str">
        <f>IFERROR(INDEX(B84:B95,MATCH("P*",B84:B95,0)),"")</f>
        <v>P2</v>
      </c>
      <c r="D39" s="227">
        <f>IF($C39="","",SUMIF(B84:B95,C39,G84:G95))</f>
        <v>81217.6728</v>
      </c>
      <c r="E39" s="228">
        <f>MROUND(SUMIF(B84:B95,C39,F84:F95),0.5)</f>
        <v>215</v>
      </c>
      <c r="F39" s="229">
        <f t="shared" si="7"/>
        <v>377.75661767441858</v>
      </c>
      <c r="G39" s="227">
        <f>IF($B35="","",SUMIF(B84:B95,C39,J84:J95))</f>
        <v>60913.254599999993</v>
      </c>
      <c r="H39" s="230">
        <f>MROUND(SUMIF(B84:B95,C39,I84:I95),0.5)</f>
        <v>161.5</v>
      </c>
      <c r="I39" s="231">
        <f t="shared" si="8"/>
        <v>161.5</v>
      </c>
      <c r="J39" s="232">
        <f>IFERROR(SUMIF($B84:$B95,$C39,$AE84:$AE95)/$H$2,0)</f>
        <v>161.5</v>
      </c>
      <c r="K39" s="233">
        <f t="shared" si="9"/>
        <v>161.5</v>
      </c>
      <c r="L39" s="234">
        <f t="shared" si="10"/>
        <v>0</v>
      </c>
      <c r="M39" s="235">
        <f t="shared" si="11"/>
        <v>60913.254599999993</v>
      </c>
      <c r="N39" s="236"/>
      <c r="O39" s="236"/>
      <c r="Q39" s="237"/>
      <c r="W39" s="179"/>
      <c r="X39" s="179"/>
      <c r="Y39" s="238"/>
    </row>
    <row r="40" spans="2:25" ht="18.75" outlineLevel="1" x14ac:dyDescent="0.25">
      <c r="B40" s="535"/>
      <c r="C40" s="239" t="str">
        <f>IF(IFERROR(INDEX(B84:B95,MATCH("P*",B84:B95,-1)),"")=C39,"",IFERROR(INDEX(B84:B95,MATCH("P*",B84:B95,-1)),""))</f>
        <v/>
      </c>
      <c r="D40" s="240">
        <f>IF($C39="","",SUMIF(B84:B95,C40,G84:G95))</f>
        <v>0</v>
      </c>
      <c r="E40" s="241">
        <f>MROUND(SUMIF(B84:B95,C40,F84:F95),0.5)</f>
        <v>0</v>
      </c>
      <c r="F40" s="242" t="str">
        <f t="shared" si="7"/>
        <v/>
      </c>
      <c r="G40" s="240">
        <f>IF($B35="","",SUMIF(B84:B95,C40,J84:J95))</f>
        <v>0</v>
      </c>
      <c r="H40" s="243">
        <f>MROUND(SUMIF(B84:B95,C40,I84:I95),0.5)</f>
        <v>0</v>
      </c>
      <c r="I40" s="244">
        <f t="shared" si="8"/>
        <v>0</v>
      </c>
      <c r="J40" s="245">
        <f>IFERROR(SUMIF($B84:$B95,$C40,$AE84:$AE95)/$H$2,0)</f>
        <v>0</v>
      </c>
      <c r="K40" s="246">
        <f t="shared" si="9"/>
        <v>0</v>
      </c>
      <c r="L40" s="247">
        <f t="shared" si="10"/>
        <v>0</v>
      </c>
      <c r="M40" s="248" t="str">
        <f t="shared" si="11"/>
        <v/>
      </c>
      <c r="N40" s="236"/>
      <c r="O40" s="236"/>
      <c r="Q40" s="237"/>
      <c r="W40" s="179"/>
      <c r="X40" s="179"/>
      <c r="Y40" s="238"/>
    </row>
    <row r="41" spans="2:25" ht="18.75" outlineLevel="1" x14ac:dyDescent="0.25">
      <c r="B41" s="534">
        <f>IFERROR(IF(EDATE(B39,12)&lt;=(DATE(YEAR('Basic project data'!$C$6),1,1)),EDATE(B39,12),""),"")</f>
        <v>45658</v>
      </c>
      <c r="C41" s="226" t="str">
        <f>IFERROR(INDEX(B99:B110,MATCH("P*",B99:B110,0)),"")</f>
        <v>P2</v>
      </c>
      <c r="D41" s="227">
        <f>IF($C41="","",SUMIF(B99:B110,C41,G99:G110))</f>
        <v>20146.4784</v>
      </c>
      <c r="E41" s="228">
        <f>MROUND(SUMIF(B99:B110,C41,F99:F110),0.5)</f>
        <v>54</v>
      </c>
      <c r="F41" s="229">
        <f t="shared" si="7"/>
        <v>373.08293333333336</v>
      </c>
      <c r="G41" s="227">
        <f>IF($B35="","",SUMIF(B99:B110,C41,J99:J110))</f>
        <v>15109.8588</v>
      </c>
      <c r="H41" s="230">
        <f>MROUND(SUMIF(B99:B110,C41,I99:I110),0.5)</f>
        <v>40.5</v>
      </c>
      <c r="I41" s="231">
        <f t="shared" si="8"/>
        <v>40.5</v>
      </c>
      <c r="J41" s="232">
        <f>IFERROR(SUMIF($B99:$B110,$C41,$AE99:$AE110)/$H$2,0)</f>
        <v>38.1</v>
      </c>
      <c r="K41" s="233">
        <f t="shared" si="9"/>
        <v>38</v>
      </c>
      <c r="L41" s="234">
        <f t="shared" si="10"/>
        <v>-2.3999999999999986</v>
      </c>
      <c r="M41" s="235">
        <f t="shared" si="11"/>
        <v>14177.151466666668</v>
      </c>
      <c r="N41" s="236"/>
      <c r="O41" s="236"/>
      <c r="Q41" s="237"/>
      <c r="W41" s="179"/>
      <c r="X41" s="179"/>
      <c r="Y41" s="238"/>
    </row>
    <row r="42" spans="2:25" ht="18.75" outlineLevel="1" x14ac:dyDescent="0.25">
      <c r="B42" s="535"/>
      <c r="C42" s="239" t="str">
        <f>IF(IFERROR(INDEX(B99:B110,MATCH("P*",B99:B110,-1)),"")=C41,"",IFERROR(INDEX(B99:B110,MATCH("P*",B99:B110,-1)),""))</f>
        <v/>
      </c>
      <c r="D42" s="240">
        <f>IF($C41="","",SUMIF(B99:B110,C42,G99:G110))</f>
        <v>0</v>
      </c>
      <c r="E42" s="241">
        <f>MROUND(SUMIF(B99:B110,C42,F99:F110),0.5)</f>
        <v>0</v>
      </c>
      <c r="F42" s="242" t="str">
        <f t="shared" si="7"/>
        <v/>
      </c>
      <c r="G42" s="240">
        <f>IF($B35="","",SUMIF(B99:B110,C42,J99:J110))</f>
        <v>0</v>
      </c>
      <c r="H42" s="243">
        <f>MROUND(SUMIF(B99:B110,C42,I99:I110),0.5)</f>
        <v>0</v>
      </c>
      <c r="I42" s="244">
        <f t="shared" si="8"/>
        <v>0</v>
      </c>
      <c r="J42" s="245">
        <f>IFERROR(SUMIF($B99:$B110,$C42,$AE99:$AE110)/$H$2,0)</f>
        <v>0</v>
      </c>
      <c r="K42" s="246">
        <f t="shared" si="9"/>
        <v>0</v>
      </c>
      <c r="L42" s="247">
        <f t="shared" si="10"/>
        <v>0</v>
      </c>
      <c r="M42" s="248" t="str">
        <f t="shared" si="11"/>
        <v/>
      </c>
      <c r="N42" s="236"/>
      <c r="O42" s="236"/>
      <c r="Q42" s="237"/>
      <c r="W42" s="179"/>
      <c r="X42" s="179"/>
      <c r="Y42" s="238"/>
    </row>
    <row r="43" spans="2:25" ht="18.75" outlineLevel="1" x14ac:dyDescent="0.25">
      <c r="B43" s="534" t="str">
        <f>IFERROR(IF(EDATE(B41,12)&lt;=(DATE(YEAR('Basic project data'!$C$6),1,1)),EDATE(B41,12),""),"")</f>
        <v/>
      </c>
      <c r="C43" s="226" t="str">
        <f>IFERROR(INDEX(B114:B125,MATCH("P*",B114:B125,0)),"")</f>
        <v/>
      </c>
      <c r="D43" s="227" t="str">
        <f>IF($C43="","",SUMIF(B114:B125,C43,G114:G125))</f>
        <v/>
      </c>
      <c r="E43" s="228">
        <f>MROUND(SUMIF(B114:B125,C43,F114:F125),0.5)</f>
        <v>0</v>
      </c>
      <c r="F43" s="229" t="str">
        <f t="shared" si="7"/>
        <v/>
      </c>
      <c r="G43" s="227">
        <f>IF($B35="","",SUMIF(B114:B125,C43,J114:J125))</f>
        <v>0</v>
      </c>
      <c r="H43" s="230">
        <f>MROUND(SUMIF(B114:B125,C43,I114:I125),0.5)</f>
        <v>0</v>
      </c>
      <c r="I43" s="231">
        <f t="shared" si="8"/>
        <v>0</v>
      </c>
      <c r="J43" s="232">
        <f>IFERROR(SUMIF($B114:$B125,$C43,$AE114:$AE125)/$H$2,0)</f>
        <v>0</v>
      </c>
      <c r="K43" s="233">
        <f t="shared" si="9"/>
        <v>0</v>
      </c>
      <c r="L43" s="234">
        <f t="shared" si="10"/>
        <v>0</v>
      </c>
      <c r="M43" s="235" t="str">
        <f t="shared" si="11"/>
        <v/>
      </c>
      <c r="N43" s="236"/>
      <c r="O43" s="236"/>
      <c r="Q43" s="237"/>
      <c r="W43" s="179"/>
      <c r="X43" s="179"/>
      <c r="Y43" s="238"/>
    </row>
    <row r="44" spans="2:25" ht="18.75" outlineLevel="1" x14ac:dyDescent="0.25">
      <c r="B44" s="535"/>
      <c r="C44" s="239" t="str">
        <f>IF(IFERROR(INDEX(B114:B125,MATCH("P*",B114:B125,-1)),"")=C43,"",IFERROR(INDEX(B114:B125,MATCH("P*",B114:B125,-1)),""))</f>
        <v/>
      </c>
      <c r="D44" s="240" t="str">
        <f>IF($C43="","",SUMIF(B114:B125,C44,G114:G125))</f>
        <v/>
      </c>
      <c r="E44" s="241">
        <f>MROUND(SUMIF(B114:B125,C44,F114:F125),0.5)</f>
        <v>0</v>
      </c>
      <c r="F44" s="242" t="str">
        <f t="shared" si="7"/>
        <v/>
      </c>
      <c r="G44" s="240">
        <f>IF($B35="","",SUMIF(B114:B125,C44,J114:J125))</f>
        <v>0</v>
      </c>
      <c r="H44" s="243">
        <f>MROUND(SUMIF(B114:B125,C44,I114:I125),0.5)</f>
        <v>0</v>
      </c>
      <c r="I44" s="244">
        <f t="shared" si="8"/>
        <v>0</v>
      </c>
      <c r="J44" s="245">
        <f>IFERROR(SUMIF($B114:$B125,$C44,$AE114:$AE125)/$H$2,0)</f>
        <v>0</v>
      </c>
      <c r="K44" s="246">
        <f t="shared" si="9"/>
        <v>0</v>
      </c>
      <c r="L44" s="247">
        <f t="shared" si="10"/>
        <v>0</v>
      </c>
      <c r="M44" s="248" t="str">
        <f t="shared" si="11"/>
        <v/>
      </c>
      <c r="N44" s="236"/>
      <c r="O44" s="236"/>
      <c r="Q44" s="237"/>
      <c r="W44" s="179"/>
      <c r="X44" s="179"/>
      <c r="Y44" s="238"/>
    </row>
    <row r="45" spans="2:25" ht="18.75" outlineLevel="1" x14ac:dyDescent="0.25">
      <c r="B45" s="534" t="str">
        <f>IFERROR(IF(EDATE(B43,12)&lt;=(DATE(YEAR('Basic project data'!$C$6),1,1)),EDATE(B43,12),""),"")</f>
        <v/>
      </c>
      <c r="C45" s="226" t="str">
        <f>IFERROR(INDEX(B129:B140,MATCH("P*",B129:B140,0)),"")</f>
        <v/>
      </c>
      <c r="D45" s="227" t="str">
        <f>IF($C45="","",SUMIF(B129:B140,C45,G129:G140))</f>
        <v/>
      </c>
      <c r="E45" s="228">
        <f>MROUND(SUMIF(B129:B140,C45,F129:F140),0.5)</f>
        <v>0</v>
      </c>
      <c r="F45" s="229" t="str">
        <f t="shared" si="7"/>
        <v/>
      </c>
      <c r="G45" s="227">
        <f>IF($B35="","",SUMIF(B129:B140,C45,J129:J140))</f>
        <v>0</v>
      </c>
      <c r="H45" s="230">
        <f>MROUND(SUMIF(B129:B140,C45,I129:I140),0.5)</f>
        <v>0</v>
      </c>
      <c r="I45" s="231">
        <f t="shared" si="8"/>
        <v>0</v>
      </c>
      <c r="J45" s="232">
        <f>IFERROR(SUMIF($B129:$B140,$C45,$AE129:$AE140)/$H$2,0)</f>
        <v>0</v>
      </c>
      <c r="K45" s="233">
        <f t="shared" si="9"/>
        <v>0</v>
      </c>
      <c r="L45" s="234">
        <f t="shared" si="10"/>
        <v>0</v>
      </c>
      <c r="M45" s="235" t="str">
        <f t="shared" si="11"/>
        <v/>
      </c>
      <c r="N45" s="236"/>
      <c r="O45" s="236"/>
      <c r="Q45" s="237"/>
      <c r="W45" s="179"/>
      <c r="X45" s="179"/>
      <c r="Y45" s="238"/>
    </row>
    <row r="46" spans="2:25" ht="18.75" outlineLevel="1" x14ac:dyDescent="0.25">
      <c r="B46" s="535"/>
      <c r="C46" s="239" t="str">
        <f>IF(IFERROR(INDEX(B129:B140,MATCH("P*",B129:B140,-1)),"")=C45,"",IFERROR(INDEX(B129:B140,MATCH("P*",B129:B140,-1)),""))</f>
        <v/>
      </c>
      <c r="D46" s="240" t="str">
        <f>IF($C45="","",SUMIF(B129:B140,C46,G129:G140))</f>
        <v/>
      </c>
      <c r="E46" s="241">
        <f>MROUND(SUMIF(B129:B140,C46,F129:F140),0.5)</f>
        <v>0</v>
      </c>
      <c r="F46" s="242" t="str">
        <f t="shared" si="7"/>
        <v/>
      </c>
      <c r="G46" s="240">
        <f>IF($B35="","",SUMIF(B129:B140,C46,J129:J140))</f>
        <v>0</v>
      </c>
      <c r="H46" s="243">
        <f>MROUND(SUMIF(B129:B140,C46,I129:I140),0.5)</f>
        <v>0</v>
      </c>
      <c r="I46" s="244">
        <f t="shared" si="8"/>
        <v>0</v>
      </c>
      <c r="J46" s="245">
        <f>IFERROR(SUMIF($B129:$B140,$C46,$AE129:$AE140)/$H$2,0)</f>
        <v>0</v>
      </c>
      <c r="K46" s="246">
        <f t="shared" si="9"/>
        <v>0</v>
      </c>
      <c r="L46" s="247">
        <f t="shared" si="10"/>
        <v>0</v>
      </c>
      <c r="M46" s="248" t="str">
        <f t="shared" si="11"/>
        <v/>
      </c>
      <c r="N46" s="236"/>
      <c r="O46" s="236"/>
      <c r="Q46" s="237"/>
      <c r="W46" s="179"/>
      <c r="X46" s="179"/>
      <c r="Y46" s="238"/>
    </row>
    <row r="47" spans="2:25" ht="18.75" outlineLevel="1" x14ac:dyDescent="0.25">
      <c r="B47" s="534" t="str">
        <f>IFERROR(IF(EDATE(B45,12)&lt;=(DATE(YEAR('Basic project data'!$C$6),1,1)),EDATE(B45,12),""),"")</f>
        <v/>
      </c>
      <c r="C47" s="226" t="str">
        <f>IFERROR(INDEX(B144:B155,MATCH("P*",B144:B155,0)),"")</f>
        <v/>
      </c>
      <c r="D47" s="227" t="str">
        <f>IF($C47="","",SUMIF(B144:B155,C47,G144:G155))</f>
        <v/>
      </c>
      <c r="E47" s="228">
        <f>MROUND(SUMIF(B144:B155,C47,F144:F155),0.5)</f>
        <v>0</v>
      </c>
      <c r="F47" s="229" t="str">
        <f t="shared" si="7"/>
        <v/>
      </c>
      <c r="G47" s="227">
        <f>IF($B35="","",SUMIF(B144:B155,C47,J144:J155))</f>
        <v>0</v>
      </c>
      <c r="H47" s="230">
        <f>MROUND(SUMIF(B144:B155,C47,I144:I155),0.5)</f>
        <v>0</v>
      </c>
      <c r="I47" s="231">
        <f t="shared" si="8"/>
        <v>0</v>
      </c>
      <c r="J47" s="232">
        <f>IFERROR(SUMIF($B144:$B155,$C47,$AE144:$AE155)/$H$2,0)</f>
        <v>0</v>
      </c>
      <c r="K47" s="233">
        <f t="shared" si="9"/>
        <v>0</v>
      </c>
      <c r="L47" s="234">
        <f t="shared" si="10"/>
        <v>0</v>
      </c>
      <c r="M47" s="235" t="str">
        <f t="shared" si="11"/>
        <v/>
      </c>
      <c r="N47" s="236"/>
      <c r="O47" s="236"/>
      <c r="Q47" s="237"/>
      <c r="W47" s="179"/>
      <c r="X47" s="179"/>
      <c r="Y47" s="238"/>
    </row>
    <row r="48" spans="2:25" ht="15" customHeight="1" outlineLevel="1" x14ac:dyDescent="0.25">
      <c r="B48" s="535" t="str">
        <f>IFERROR(IF(EDATE(B45,12)&lt;=(DATE(YEAR('Basic project data'!$C$6),1,1)),EDATE(B45,12),""),"")</f>
        <v/>
      </c>
      <c r="C48" s="249" t="str">
        <f>IF(IFERROR(INDEX(B144:B155,MATCH("P*",B144:B155,-1)),"")=C47,"",IFERROR(INDEX(B144:B155,MATCH("P*",B144:B155,-1)),""))</f>
        <v/>
      </c>
      <c r="D48" s="250" t="str">
        <f>IF($C47="","",SUMIF(B144:B155,C48,G144:G155))</f>
        <v/>
      </c>
      <c r="E48" s="251">
        <f>MROUND(SUMIF(B144:B155,C48,F144:F155),0.5)</f>
        <v>0</v>
      </c>
      <c r="F48" s="252" t="str">
        <f t="shared" si="7"/>
        <v/>
      </c>
      <c r="G48" s="250">
        <f>IF($B35="","",SUMIF(B144:B155,C48,J144:J155))</f>
        <v>0</v>
      </c>
      <c r="H48" s="253">
        <f>MROUND(SUMIF(B144:B155,C48,I144:I155),0.5)</f>
        <v>0</v>
      </c>
      <c r="I48" s="254">
        <f t="shared" si="8"/>
        <v>0</v>
      </c>
      <c r="J48" s="255">
        <f>IFERROR(SUMIF($B144:$B155,$C48,$AE144:$AE155)/$H$2,0)</f>
        <v>0</v>
      </c>
      <c r="K48" s="256">
        <f t="shared" si="9"/>
        <v>0</v>
      </c>
      <c r="L48" s="257">
        <f t="shared" si="10"/>
        <v>0</v>
      </c>
      <c r="M48" s="258" t="str">
        <f t="shared" si="11"/>
        <v/>
      </c>
      <c r="N48" s="236"/>
      <c r="O48" s="236"/>
      <c r="Q48" s="237"/>
      <c r="W48" s="179"/>
      <c r="X48" s="179"/>
      <c r="Y48" s="238"/>
    </row>
    <row r="49" spans="1:33" ht="24.75" customHeight="1" outlineLevel="1" x14ac:dyDescent="0.25">
      <c r="E49" s="259"/>
      <c r="F49" s="260"/>
      <c r="G49" s="180"/>
      <c r="H49" s="261"/>
      <c r="I49" s="262"/>
      <c r="J49" s="262"/>
      <c r="K49" s="263"/>
      <c r="Q49" s="188"/>
    </row>
    <row r="50" spans="1:33" ht="33.75" x14ac:dyDescent="0.5">
      <c r="B50" s="529" t="str">
        <f>INDEX(languages!B8:C8,1,MATCH('Liesmich Readme'!$A$5,languages!$B$2:$C$2,0))</f>
        <v>2a. Day-equivalents and personnel costs total and EU grant</v>
      </c>
      <c r="C50" s="529"/>
      <c r="D50" s="529"/>
      <c r="E50" s="529"/>
      <c r="F50" s="529"/>
      <c r="G50" s="529"/>
      <c r="H50" s="529"/>
      <c r="I50" s="529"/>
      <c r="J50" s="529"/>
      <c r="K50" s="264"/>
      <c r="O50" s="536" t="str">
        <f>INDEX(languages!B9:C9,1,MATCH('Liesmich Readme'!$A$5,languages!$B$2:$C$2,0))</f>
        <v>2b. Working hours EU grant per Work Package and per month</v>
      </c>
      <c r="P50" s="536"/>
      <c r="Q50" s="536"/>
      <c r="R50" s="536"/>
      <c r="S50" s="536"/>
      <c r="T50" s="536"/>
      <c r="U50" s="536"/>
      <c r="V50" s="536"/>
      <c r="W50" s="536"/>
      <c r="X50" s="536"/>
      <c r="Y50" s="536"/>
      <c r="Z50" s="536"/>
      <c r="AA50" s="536"/>
      <c r="AB50" s="536"/>
      <c r="AC50" s="536"/>
      <c r="AD50" s="536"/>
      <c r="AE50" s="536"/>
      <c r="AF50" s="536"/>
      <c r="AG50" s="536"/>
    </row>
    <row r="51" spans="1:33" x14ac:dyDescent="0.25">
      <c r="A51" s="66"/>
      <c r="E51" s="66"/>
    </row>
    <row r="52" spans="1:33" ht="15.75" customHeight="1" x14ac:dyDescent="0.25">
      <c r="B52" s="265"/>
      <c r="C52" s="265"/>
      <c r="D52" s="265"/>
      <c r="E52" s="537" t="s">
        <v>288</v>
      </c>
      <c r="F52" s="538"/>
      <c r="G52" s="539"/>
      <c r="H52" s="537" t="s">
        <v>292</v>
      </c>
      <c r="I52" s="538"/>
      <c r="J52" s="539"/>
      <c r="P52" s="540" t="s">
        <v>304</v>
      </c>
      <c r="Q52" s="541"/>
      <c r="R52" s="541"/>
      <c r="S52" s="541"/>
      <c r="T52" s="541"/>
      <c r="U52" s="541"/>
      <c r="V52" s="541"/>
      <c r="W52" s="541"/>
      <c r="X52" s="541"/>
      <c r="Y52" s="541"/>
      <c r="Z52" s="541"/>
      <c r="AA52" s="541"/>
      <c r="AB52" s="541"/>
      <c r="AC52" s="541"/>
      <c r="AD52" s="541"/>
      <c r="AE52" s="542"/>
    </row>
    <row r="53" spans="1:33" ht="49.5" customHeight="1" x14ac:dyDescent="0.25">
      <c r="B53" s="266" t="s">
        <v>74</v>
      </c>
      <c r="C53" s="266" t="s">
        <v>22</v>
      </c>
      <c r="D53" s="267" t="s">
        <v>305</v>
      </c>
      <c r="E53" s="268" t="s">
        <v>306</v>
      </c>
      <c r="F53" s="52" t="s">
        <v>307</v>
      </c>
      <c r="G53" s="269" t="s">
        <v>308</v>
      </c>
      <c r="H53" s="270" t="s">
        <v>306</v>
      </c>
      <c r="I53" s="52" t="s">
        <v>307</v>
      </c>
      <c r="J53" s="269" t="s">
        <v>309</v>
      </c>
      <c r="O53" s="52" t="s">
        <v>305</v>
      </c>
      <c r="P53" s="271" t="s">
        <v>310</v>
      </c>
      <c r="Q53" s="271" t="s">
        <v>311</v>
      </c>
      <c r="R53" s="271" t="s">
        <v>312</v>
      </c>
      <c r="S53" s="271" t="s">
        <v>313</v>
      </c>
      <c r="T53" s="271" t="s">
        <v>314</v>
      </c>
      <c r="U53" s="52" t="s">
        <v>315</v>
      </c>
      <c r="V53" s="52" t="s">
        <v>316</v>
      </c>
      <c r="W53" s="52" t="s">
        <v>317</v>
      </c>
      <c r="X53" s="52" t="s">
        <v>318</v>
      </c>
      <c r="Y53" s="52" t="s">
        <v>319</v>
      </c>
      <c r="Z53" s="52" t="s">
        <v>320</v>
      </c>
      <c r="AA53" s="52" t="s">
        <v>321</v>
      </c>
      <c r="AB53" s="52" t="s">
        <v>322</v>
      </c>
      <c r="AC53" s="52" t="s">
        <v>323</v>
      </c>
      <c r="AD53" s="52" t="s">
        <v>324</v>
      </c>
      <c r="AE53" s="271" t="s">
        <v>325</v>
      </c>
      <c r="AG53" s="272"/>
    </row>
    <row r="54" spans="1:33" outlineLevel="1" x14ac:dyDescent="0.25">
      <c r="B54" s="273" t="str">
        <f>IF(C54&gt;0,IFERROR(_xlfn.IFS(D54&lt;=DATE(YEAR('Basic project data'!$E$12),MONTH('Basic project data'!$E$12),1),'Basic project data'!$A$12,D54&lt;=DATE(YEAR('Basic project data'!$E$13),MONTH('Basic project data'!$E$13),1),'Basic project data'!$A$13,D54&lt;=DATE(YEAR('Basic project data'!$E$14),MONTH('Basic project data'!$E$14),1),'Basic project data'!$A$14,D54&lt;=DATE(YEAR('Basic project data'!$E$15),MONTH('Basic project data'!$E$15),1),'Basic project data'!$A$15,D54&lt;=DATE(YEAR('Basic project data'!$E$16),MONTH('Basic project data'!$E$16),1),'Basic project data'!$A$16),""),"")</f>
        <v/>
      </c>
      <c r="C54" s="273">
        <f>IF(DATE(YEAR('Basic project data'!$C$5),MONTH('Basic project data'!$C$5),1)=D54,1,0)</f>
        <v>0</v>
      </c>
      <c r="D54" s="274">
        <f>IF('Basic project data'!C5=0,0,DATE(YEAR('Basic project data'!$C$5),1,1))</f>
        <v>44562</v>
      </c>
      <c r="E54" s="275"/>
      <c r="F54" s="193">
        <f t="shared" ref="F54:F65" si="12">215/12*E54</f>
        <v>0</v>
      </c>
      <c r="G54" s="276"/>
      <c r="H54" s="275"/>
      <c r="I54" s="193">
        <f t="shared" ref="I54:I65" si="13">215/12*H54</f>
        <v>0</v>
      </c>
      <c r="J54" s="277"/>
      <c r="O54" s="274">
        <f t="shared" ref="O54:O111" si="14">D54</f>
        <v>44562</v>
      </c>
      <c r="P54" s="278"/>
      <c r="Q54" s="278"/>
      <c r="R54" s="278"/>
      <c r="S54" s="278"/>
      <c r="T54" s="278"/>
      <c r="U54" s="278"/>
      <c r="V54" s="278"/>
      <c r="W54" s="278"/>
      <c r="X54" s="278"/>
      <c r="Y54" s="278"/>
      <c r="Z54" s="278"/>
      <c r="AA54" s="278"/>
      <c r="AB54" s="278"/>
      <c r="AC54" s="278"/>
      <c r="AD54" s="278"/>
      <c r="AE54" s="279">
        <f t="shared" ref="AE54:AE65" si="15">SUM(P54:AD54)</f>
        <v>0</v>
      </c>
      <c r="AF54" s="280"/>
      <c r="AG54" s="272"/>
    </row>
    <row r="55" spans="1:33" outlineLevel="1" x14ac:dyDescent="0.25">
      <c r="B55" s="273" t="str">
        <f>IF(C55&gt;0,IFERROR(_xlfn.IFS(D55&lt;=DATE(YEAR('Basic project data'!$E$12),MONTH('Basic project data'!$E$12),1),'Basic project data'!$A$12,D55&lt;=DATE(YEAR('Basic project data'!$E$13),MONTH('Basic project data'!$E$13),1),'Basic project data'!$A$13,D55&lt;=DATE(YEAR('Basic project data'!$E$14),MONTH('Basic project data'!$E$14),1),'Basic project data'!$A$14,D55&lt;=DATE(YEAR('Basic project data'!$E$15),MONTH('Basic project data'!$E$15),1),'Basic project data'!$A$15,D55&lt;=DATE(YEAR('Basic project data'!$E$16),MONTH('Basic project data'!$E$16),1),'Basic project data'!$A$16),""),"")</f>
        <v/>
      </c>
      <c r="C55" s="273">
        <f>IF(C54&gt;0,C54+1,IF(DATE(YEAR('Basic project data'!$C$5),MONTH('Basic project data'!$C$5),1)=D55,1,0))</f>
        <v>0</v>
      </c>
      <c r="D55" s="274">
        <f t="shared" ref="D55:D65" si="16">DATE(YEAR(D54),MONTH(D54)+1,DAY(D54))</f>
        <v>44593</v>
      </c>
      <c r="E55" s="275"/>
      <c r="F55" s="193">
        <f t="shared" si="12"/>
        <v>0</v>
      </c>
      <c r="G55" s="276"/>
      <c r="H55" s="275"/>
      <c r="I55" s="193">
        <f t="shared" si="13"/>
        <v>0</v>
      </c>
      <c r="J55" s="277"/>
      <c r="O55" s="274">
        <f t="shared" si="14"/>
        <v>44593</v>
      </c>
      <c r="P55" s="278"/>
      <c r="Q55" s="278"/>
      <c r="R55" s="278"/>
      <c r="S55" s="278"/>
      <c r="T55" s="278"/>
      <c r="U55" s="278"/>
      <c r="V55" s="278"/>
      <c r="W55" s="278"/>
      <c r="X55" s="278"/>
      <c r="Y55" s="278"/>
      <c r="Z55" s="278"/>
      <c r="AA55" s="278"/>
      <c r="AB55" s="278"/>
      <c r="AC55" s="278"/>
      <c r="AD55" s="278"/>
      <c r="AE55" s="279">
        <f t="shared" si="15"/>
        <v>0</v>
      </c>
      <c r="AF55" s="280"/>
      <c r="AG55" s="272"/>
    </row>
    <row r="56" spans="1:33" outlineLevel="1" x14ac:dyDescent="0.25">
      <c r="B56" s="273" t="str">
        <f>IF(C56&gt;0,IFERROR(_xlfn.IFS(D56&lt;=DATE(YEAR('Basic project data'!$E$12),MONTH('Basic project data'!$E$12),1),'Basic project data'!$A$12,D56&lt;=DATE(YEAR('Basic project data'!$E$13),MONTH('Basic project data'!$E$13),1),'Basic project data'!$A$13,D56&lt;=DATE(YEAR('Basic project data'!$E$14),MONTH('Basic project data'!$E$14),1),'Basic project data'!$A$14,D56&lt;=DATE(YEAR('Basic project data'!$E$15),MONTH('Basic project data'!$E$15),1),'Basic project data'!$A$15,D56&lt;=DATE(YEAR('Basic project data'!$E$16),MONTH('Basic project data'!$E$16),1),'Basic project data'!$A$16),""),"")</f>
        <v/>
      </c>
      <c r="C56" s="273">
        <f>IF(C55&gt;0,C55+1,IF(DATE(YEAR('Basic project data'!$C$5),MONTH('Basic project data'!$C$5),1)=D56,1,0))</f>
        <v>0</v>
      </c>
      <c r="D56" s="274">
        <f t="shared" si="16"/>
        <v>44621</v>
      </c>
      <c r="E56" s="275"/>
      <c r="F56" s="193">
        <f t="shared" si="12"/>
        <v>0</v>
      </c>
      <c r="G56" s="276"/>
      <c r="H56" s="275"/>
      <c r="I56" s="193">
        <f t="shared" si="13"/>
        <v>0</v>
      </c>
      <c r="J56" s="277"/>
      <c r="O56" s="274">
        <f t="shared" si="14"/>
        <v>44621</v>
      </c>
      <c r="P56" s="278"/>
      <c r="Q56" s="278"/>
      <c r="R56" s="278"/>
      <c r="S56" s="278"/>
      <c r="T56" s="278"/>
      <c r="U56" s="278"/>
      <c r="V56" s="278"/>
      <c r="W56" s="278"/>
      <c r="X56" s="278"/>
      <c r="Y56" s="278"/>
      <c r="Z56" s="278"/>
      <c r="AA56" s="278"/>
      <c r="AB56" s="278"/>
      <c r="AC56" s="278"/>
      <c r="AD56" s="278"/>
      <c r="AE56" s="279">
        <f t="shared" si="15"/>
        <v>0</v>
      </c>
      <c r="AF56" s="280"/>
      <c r="AG56" s="272"/>
    </row>
    <row r="57" spans="1:33" outlineLevel="1" x14ac:dyDescent="0.25">
      <c r="B57" s="273" t="str">
        <f>IF(C57&gt;0,IFERROR(_xlfn.IFS(D57&lt;=DATE(YEAR('Basic project data'!$E$12),MONTH('Basic project data'!$E$12),1),'Basic project data'!$A$12,D57&lt;=DATE(YEAR('Basic project data'!$E$13),MONTH('Basic project data'!$E$13),1),'Basic project data'!$A$13,D57&lt;=DATE(YEAR('Basic project data'!$E$14),MONTH('Basic project data'!$E$14),1),'Basic project data'!$A$14,D57&lt;=DATE(YEAR('Basic project data'!$E$15),MONTH('Basic project data'!$E$15),1),'Basic project data'!$A$15,D57&lt;=DATE(YEAR('Basic project data'!$E$16),MONTH('Basic project data'!$E$16),1),'Basic project data'!$A$16),""),"")</f>
        <v>P1</v>
      </c>
      <c r="C57" s="273">
        <f>IF(C56&gt;0,C56+1,IF(DATE(YEAR('Basic project data'!$C$5),MONTH('Basic project data'!$C$5),1)=D57,1,0))</f>
        <v>1</v>
      </c>
      <c r="D57" s="274">
        <f t="shared" si="16"/>
        <v>44652</v>
      </c>
      <c r="E57" s="275"/>
      <c r="F57" s="193">
        <f t="shared" si="12"/>
        <v>0</v>
      </c>
      <c r="G57" s="276"/>
      <c r="H57" s="275"/>
      <c r="I57" s="193">
        <f t="shared" si="13"/>
        <v>0</v>
      </c>
      <c r="J57" s="277"/>
      <c r="O57" s="274">
        <f t="shared" si="14"/>
        <v>44652</v>
      </c>
      <c r="P57" s="278"/>
      <c r="Q57" s="278"/>
      <c r="R57" s="278"/>
      <c r="S57" s="278"/>
      <c r="T57" s="278"/>
      <c r="U57" s="278"/>
      <c r="V57" s="278"/>
      <c r="W57" s="278"/>
      <c r="X57" s="278"/>
      <c r="Y57" s="278"/>
      <c r="Z57" s="278"/>
      <c r="AA57" s="278"/>
      <c r="AB57" s="278"/>
      <c r="AC57" s="278"/>
      <c r="AD57" s="278"/>
      <c r="AE57" s="279">
        <f t="shared" si="15"/>
        <v>0</v>
      </c>
      <c r="AF57" s="281"/>
    </row>
    <row r="58" spans="1:33" outlineLevel="1" x14ac:dyDescent="0.25">
      <c r="B58" s="273" t="str">
        <f>IF(C58&gt;0,IFERROR(_xlfn.IFS(D58&lt;=DATE(YEAR('Basic project data'!$E$12),MONTH('Basic project data'!$E$12),1),'Basic project data'!$A$12,D58&lt;=DATE(YEAR('Basic project data'!$E$13),MONTH('Basic project data'!$E$13),1),'Basic project data'!$A$13,D58&lt;=DATE(YEAR('Basic project data'!$E$14),MONTH('Basic project data'!$E$14),1),'Basic project data'!$A$14,D58&lt;=DATE(YEAR('Basic project data'!$E$15),MONTH('Basic project data'!$E$15),1),'Basic project data'!$A$15,D58&lt;=DATE(YEAR('Basic project data'!$E$16),MONTH('Basic project data'!$E$16),1),'Basic project data'!$A$16),""),"")</f>
        <v>P1</v>
      </c>
      <c r="C58" s="273">
        <f>IF(C57&gt;0,C57+1,IF(DATE(YEAR('Basic project data'!$C$5),MONTH('Basic project data'!$C$5),1)=D58,1,0))</f>
        <v>2</v>
      </c>
      <c r="D58" s="274">
        <f t="shared" si="16"/>
        <v>44682</v>
      </c>
      <c r="E58" s="275">
        <f>16/30</f>
        <v>0.53333333333333333</v>
      </c>
      <c r="F58" s="193">
        <f t="shared" si="12"/>
        <v>9.5555555555555554</v>
      </c>
      <c r="G58" s="327">
        <v>6466.6</v>
      </c>
      <c r="H58" s="275">
        <f>16/30*0.5</f>
        <v>0.26666666666666666</v>
      </c>
      <c r="I58" s="193">
        <f t="shared" si="13"/>
        <v>4.7777777777777777</v>
      </c>
      <c r="J58" s="325">
        <v>3233.3</v>
      </c>
      <c r="O58" s="274">
        <f t="shared" si="14"/>
        <v>44682</v>
      </c>
      <c r="P58" s="278"/>
      <c r="Q58" s="278">
        <v>3</v>
      </c>
      <c r="R58" s="278"/>
      <c r="S58" s="278">
        <v>2.75</v>
      </c>
      <c r="T58" s="278"/>
      <c r="U58" s="278"/>
      <c r="V58" s="278"/>
      <c r="W58" s="278"/>
      <c r="X58" s="278"/>
      <c r="Y58" s="278"/>
      <c r="Z58" s="278"/>
      <c r="AA58" s="278"/>
      <c r="AB58" s="278"/>
      <c r="AC58" s="278"/>
      <c r="AD58" s="278"/>
      <c r="AE58" s="279">
        <f t="shared" si="15"/>
        <v>5.75</v>
      </c>
      <c r="AF58" s="281"/>
      <c r="AG58" s="272"/>
    </row>
    <row r="59" spans="1:33" outlineLevel="1" x14ac:dyDescent="0.25">
      <c r="B59" s="273" t="str">
        <f>IF(C59&gt;0,IFERROR(_xlfn.IFS(D59&lt;=DATE(YEAR('Basic project data'!$E$12),MONTH('Basic project data'!$E$12),1),'Basic project data'!$A$12,D59&lt;=DATE(YEAR('Basic project data'!$E$13),MONTH('Basic project data'!$E$13),1),'Basic project data'!$A$13,D59&lt;=DATE(YEAR('Basic project data'!$E$14),MONTH('Basic project data'!$E$14),1),'Basic project data'!$A$14,D59&lt;=DATE(YEAR('Basic project data'!$E$15),MONTH('Basic project data'!$E$15),1),'Basic project data'!$A$15,D59&lt;=DATE(YEAR('Basic project data'!$E$16),MONTH('Basic project data'!$E$16),1),'Basic project data'!$A$16),""),"")</f>
        <v>P1</v>
      </c>
      <c r="C59" s="273">
        <f>IF(C58&gt;0,C58+1,IF(DATE(YEAR('Basic project data'!$C$5),MONTH('Basic project data'!$C$5),1)=D59,1,0))</f>
        <v>3</v>
      </c>
      <c r="D59" s="274">
        <f t="shared" si="16"/>
        <v>44713</v>
      </c>
      <c r="E59" s="275">
        <v>1</v>
      </c>
      <c r="F59" s="193">
        <f t="shared" si="12"/>
        <v>17.916666666666668</v>
      </c>
      <c r="G59" s="327">
        <v>6466.6</v>
      </c>
      <c r="H59" s="275">
        <v>0.5</v>
      </c>
      <c r="I59" s="193">
        <f t="shared" si="13"/>
        <v>8.9583333333333339</v>
      </c>
      <c r="J59" s="325">
        <v>3233.3</v>
      </c>
      <c r="O59" s="274">
        <f t="shared" si="14"/>
        <v>44713</v>
      </c>
      <c r="P59" s="278"/>
      <c r="Q59" s="278">
        <v>5.5</v>
      </c>
      <c r="R59" s="278"/>
      <c r="S59" s="278">
        <v>5</v>
      </c>
      <c r="T59" s="278"/>
      <c r="U59" s="278"/>
      <c r="V59" s="278"/>
      <c r="W59" s="278"/>
      <c r="X59" s="278"/>
      <c r="Y59" s="278"/>
      <c r="Z59" s="278"/>
      <c r="AA59" s="278"/>
      <c r="AB59" s="278"/>
      <c r="AC59" s="278"/>
      <c r="AD59" s="278"/>
      <c r="AE59" s="279">
        <f t="shared" si="15"/>
        <v>10.5</v>
      </c>
      <c r="AF59" s="281"/>
      <c r="AG59" s="272"/>
    </row>
    <row r="60" spans="1:33" outlineLevel="1" x14ac:dyDescent="0.25">
      <c r="B60" s="273" t="str">
        <f>IF(C60&gt;0,IFERROR(_xlfn.IFS(D60&lt;=DATE(YEAR('Basic project data'!$E$12),MONTH('Basic project data'!$E$12),1),'Basic project data'!$A$12,D60&lt;=DATE(YEAR('Basic project data'!$E$13),MONTH('Basic project data'!$E$13),1),'Basic project data'!$A$13,D60&lt;=DATE(YEAR('Basic project data'!$E$14),MONTH('Basic project data'!$E$14),1),'Basic project data'!$A$14,D60&lt;=DATE(YEAR('Basic project data'!$E$15),MONTH('Basic project data'!$E$15),1),'Basic project data'!$A$15,D60&lt;=DATE(YEAR('Basic project data'!$E$16),MONTH('Basic project data'!$E$16),1),'Basic project data'!$A$16),""),"")</f>
        <v>P1</v>
      </c>
      <c r="C60" s="273">
        <f>IF(C59&gt;0,C59+1,IF(DATE(YEAR('Basic project data'!$C$5),MONTH('Basic project data'!$C$5),1)=D60,1,0))</f>
        <v>4</v>
      </c>
      <c r="D60" s="274">
        <f t="shared" si="16"/>
        <v>44743</v>
      </c>
      <c r="E60" s="275">
        <v>1</v>
      </c>
      <c r="F60" s="193">
        <f t="shared" si="12"/>
        <v>17.916666666666668</v>
      </c>
      <c r="G60" s="327">
        <v>6466.6</v>
      </c>
      <c r="H60" s="275">
        <v>0.5</v>
      </c>
      <c r="I60" s="193">
        <f t="shared" si="13"/>
        <v>8.9583333333333339</v>
      </c>
      <c r="J60" s="325">
        <v>3233.3</v>
      </c>
      <c r="O60" s="274">
        <f t="shared" si="14"/>
        <v>44743</v>
      </c>
      <c r="P60" s="278"/>
      <c r="Q60" s="278">
        <v>1.5</v>
      </c>
      <c r="R60" s="278"/>
      <c r="S60" s="278">
        <v>1.5</v>
      </c>
      <c r="T60" s="278"/>
      <c r="U60" s="278"/>
      <c r="V60" s="278"/>
      <c r="W60" s="278"/>
      <c r="X60" s="278"/>
      <c r="Y60" s="278"/>
      <c r="Z60" s="278"/>
      <c r="AA60" s="278"/>
      <c r="AB60" s="278"/>
      <c r="AC60" s="278"/>
      <c r="AD60" s="278"/>
      <c r="AE60" s="279">
        <f t="shared" si="15"/>
        <v>3</v>
      </c>
      <c r="AF60" s="281"/>
      <c r="AG60" s="264"/>
    </row>
    <row r="61" spans="1:33" outlineLevel="1" x14ac:dyDescent="0.25">
      <c r="B61" s="273" t="str">
        <f>IF(C61&gt;0,IFERROR(_xlfn.IFS(D61&lt;=DATE(YEAR('Basic project data'!$E$12),MONTH('Basic project data'!$E$12),1),'Basic project data'!$A$12,D61&lt;=DATE(YEAR('Basic project data'!$E$13),MONTH('Basic project data'!$E$13),1),'Basic project data'!$A$13,D61&lt;=DATE(YEAR('Basic project data'!$E$14),MONTH('Basic project data'!$E$14),1),'Basic project data'!$A$14,D61&lt;=DATE(YEAR('Basic project data'!$E$15),MONTH('Basic project data'!$E$15),1),'Basic project data'!$A$15,D61&lt;=DATE(YEAR('Basic project data'!$E$16),MONTH('Basic project data'!$E$16),1),'Basic project data'!$A$16),""),"")</f>
        <v>P1</v>
      </c>
      <c r="C61" s="273">
        <f>IF(C60&gt;0,C60+1,IF(DATE(YEAR('Basic project data'!$C$5),MONTH('Basic project data'!$C$5),1)=D61,1,0))</f>
        <v>5</v>
      </c>
      <c r="D61" s="274">
        <f t="shared" si="16"/>
        <v>44774</v>
      </c>
      <c r="E61" s="275">
        <v>1</v>
      </c>
      <c r="F61" s="193">
        <f t="shared" si="12"/>
        <v>17.916666666666668</v>
      </c>
      <c r="G61" s="327">
        <v>6466.6</v>
      </c>
      <c r="H61" s="275">
        <v>0.5</v>
      </c>
      <c r="I61" s="193">
        <f t="shared" si="13"/>
        <v>8.9583333333333339</v>
      </c>
      <c r="J61" s="325">
        <v>3233.3</v>
      </c>
      <c r="O61" s="274">
        <f t="shared" si="14"/>
        <v>44774</v>
      </c>
      <c r="P61" s="278"/>
      <c r="Q61" s="278">
        <v>6.5</v>
      </c>
      <c r="R61" s="278"/>
      <c r="S61" s="278">
        <v>6.05</v>
      </c>
      <c r="T61" s="278"/>
      <c r="U61" s="278"/>
      <c r="V61" s="278"/>
      <c r="W61" s="278"/>
      <c r="X61" s="278"/>
      <c r="Y61" s="278"/>
      <c r="Z61" s="278"/>
      <c r="AA61" s="278"/>
      <c r="AB61" s="278"/>
      <c r="AC61" s="278"/>
      <c r="AD61" s="278"/>
      <c r="AE61" s="279">
        <f t="shared" si="15"/>
        <v>12.55</v>
      </c>
      <c r="AF61" s="281"/>
      <c r="AG61" s="264"/>
    </row>
    <row r="62" spans="1:33" outlineLevel="1" x14ac:dyDescent="0.25">
      <c r="B62" s="273" t="str">
        <f>IF(C62&gt;0,IFERROR(_xlfn.IFS(D62&lt;=DATE(YEAR('Basic project data'!$E$12),MONTH('Basic project data'!$E$12),1),'Basic project data'!$A$12,D62&lt;=DATE(YEAR('Basic project data'!$E$13),MONTH('Basic project data'!$E$13),1),'Basic project data'!$A$13,D62&lt;=DATE(YEAR('Basic project data'!$E$14),MONTH('Basic project data'!$E$14),1),'Basic project data'!$A$14,D62&lt;=DATE(YEAR('Basic project data'!$E$15),MONTH('Basic project data'!$E$15),1),'Basic project data'!$A$15,D62&lt;=DATE(YEAR('Basic project data'!$E$16),MONTH('Basic project data'!$E$16),1),'Basic project data'!$A$16),""),"")</f>
        <v>P1</v>
      </c>
      <c r="C62" s="273">
        <f>IF(C61&gt;0,C61+1,IF(DATE(YEAR('Basic project data'!$C$5),MONTH('Basic project data'!$C$5),1)=D62,1,0))</f>
        <v>6</v>
      </c>
      <c r="D62" s="274">
        <f t="shared" si="16"/>
        <v>44805</v>
      </c>
      <c r="E62" s="275">
        <v>1</v>
      </c>
      <c r="F62" s="193">
        <f t="shared" si="12"/>
        <v>17.916666666666668</v>
      </c>
      <c r="G62" s="327">
        <v>6466.6</v>
      </c>
      <c r="H62" s="275">
        <v>0.5</v>
      </c>
      <c r="I62" s="193">
        <f t="shared" si="13"/>
        <v>8.9583333333333339</v>
      </c>
      <c r="J62" s="325">
        <v>3233.3</v>
      </c>
      <c r="O62" s="274">
        <f t="shared" si="14"/>
        <v>44805</v>
      </c>
      <c r="P62" s="278"/>
      <c r="Q62" s="278">
        <v>4.2</v>
      </c>
      <c r="R62" s="278"/>
      <c r="S62" s="278">
        <v>3.5</v>
      </c>
      <c r="T62" s="278"/>
      <c r="U62" s="278"/>
      <c r="V62" s="278"/>
      <c r="W62" s="278"/>
      <c r="X62" s="278"/>
      <c r="Y62" s="278"/>
      <c r="Z62" s="278"/>
      <c r="AA62" s="278"/>
      <c r="AB62" s="278"/>
      <c r="AC62" s="278"/>
      <c r="AD62" s="278"/>
      <c r="AE62" s="279">
        <f t="shared" si="15"/>
        <v>7.7</v>
      </c>
      <c r="AF62" s="281"/>
    </row>
    <row r="63" spans="1:33" outlineLevel="1" x14ac:dyDescent="0.25">
      <c r="B63" s="273" t="str">
        <f>IF(C63&gt;0,IFERROR(_xlfn.IFS(D63&lt;=DATE(YEAR('Basic project data'!$E$12),MONTH('Basic project data'!$E$12),1),'Basic project data'!$A$12,D63&lt;=DATE(YEAR('Basic project data'!$E$13),MONTH('Basic project data'!$E$13),1),'Basic project data'!$A$13,D63&lt;=DATE(YEAR('Basic project data'!$E$14),MONTH('Basic project data'!$E$14),1),'Basic project data'!$A$14,D63&lt;=DATE(YEAR('Basic project data'!$E$15),MONTH('Basic project data'!$E$15),1),'Basic project data'!$A$15,D63&lt;=DATE(YEAR('Basic project data'!$E$16),MONTH('Basic project data'!$E$16),1),'Basic project data'!$A$16),""),"")</f>
        <v>P1</v>
      </c>
      <c r="C63" s="273">
        <f>IF(C62&gt;0,C62+1,IF(DATE(YEAR('Basic project data'!$C$5),MONTH('Basic project data'!$C$5),1)=D63,1,0))</f>
        <v>7</v>
      </c>
      <c r="D63" s="274">
        <f t="shared" si="16"/>
        <v>44835</v>
      </c>
      <c r="E63" s="275">
        <v>1</v>
      </c>
      <c r="F63" s="193">
        <f t="shared" si="12"/>
        <v>17.916666666666668</v>
      </c>
      <c r="G63" s="327">
        <v>6466.6</v>
      </c>
      <c r="H63" s="275">
        <v>0.5</v>
      </c>
      <c r="I63" s="193">
        <f t="shared" si="13"/>
        <v>8.9583333333333339</v>
      </c>
      <c r="J63" s="325">
        <v>3233.3</v>
      </c>
      <c r="O63" s="274">
        <f t="shared" si="14"/>
        <v>44835</v>
      </c>
      <c r="P63" s="278"/>
      <c r="Q63" s="278">
        <v>5.5</v>
      </c>
      <c r="R63" s="278"/>
      <c r="S63" s="278">
        <v>4.5</v>
      </c>
      <c r="T63" s="278"/>
      <c r="U63" s="278"/>
      <c r="V63" s="278"/>
      <c r="W63" s="278"/>
      <c r="X63" s="278"/>
      <c r="Y63" s="278"/>
      <c r="Z63" s="278"/>
      <c r="AA63" s="278"/>
      <c r="AB63" s="278"/>
      <c r="AC63" s="278"/>
      <c r="AD63" s="278"/>
      <c r="AE63" s="279">
        <f t="shared" si="15"/>
        <v>10</v>
      </c>
      <c r="AF63" s="281"/>
      <c r="AG63" s="280"/>
    </row>
    <row r="64" spans="1:33" outlineLevel="1" x14ac:dyDescent="0.25">
      <c r="B64" s="273" t="str">
        <f>IF(C64&gt;0,IFERROR(_xlfn.IFS(D64&lt;=DATE(YEAR('Basic project data'!$E$12),MONTH('Basic project data'!$E$12),1),'Basic project data'!$A$12,D64&lt;=DATE(YEAR('Basic project data'!$E$13),MONTH('Basic project data'!$E$13),1),'Basic project data'!$A$13,D64&lt;=DATE(YEAR('Basic project data'!$E$14),MONTH('Basic project data'!$E$14),1),'Basic project data'!$A$14,D64&lt;=DATE(YEAR('Basic project data'!$E$15),MONTH('Basic project data'!$E$15),1),'Basic project data'!$A$15,D64&lt;=DATE(YEAR('Basic project data'!$E$16),MONTH('Basic project data'!$E$16),1),'Basic project data'!$A$16),""),"")</f>
        <v>P1</v>
      </c>
      <c r="C64" s="273">
        <f>IF(C63&gt;0,C63+1,IF(DATE(YEAR('Basic project data'!$C$5),MONTH('Basic project data'!$C$5),1)=D64,1,0))</f>
        <v>8</v>
      </c>
      <c r="D64" s="274">
        <f t="shared" si="16"/>
        <v>44866</v>
      </c>
      <c r="E64" s="275">
        <v>1</v>
      </c>
      <c r="F64" s="193">
        <f t="shared" si="12"/>
        <v>17.916666666666668</v>
      </c>
      <c r="G64" s="327">
        <v>9471.6299999999992</v>
      </c>
      <c r="H64" s="275">
        <v>0.5</v>
      </c>
      <c r="I64" s="193">
        <f t="shared" si="13"/>
        <v>8.9583333333333339</v>
      </c>
      <c r="J64" s="325">
        <v>4735.8149999999996</v>
      </c>
      <c r="O64" s="274">
        <f t="shared" si="14"/>
        <v>44866</v>
      </c>
      <c r="P64" s="278"/>
      <c r="Q64" s="278">
        <v>5.5</v>
      </c>
      <c r="R64" s="278"/>
      <c r="S64" s="278">
        <v>5.5</v>
      </c>
      <c r="T64" s="278"/>
      <c r="U64" s="278"/>
      <c r="V64" s="278"/>
      <c r="W64" s="278"/>
      <c r="X64" s="278"/>
      <c r="Y64" s="278"/>
      <c r="Z64" s="278"/>
      <c r="AA64" s="278"/>
      <c r="AB64" s="278"/>
      <c r="AC64" s="278"/>
      <c r="AD64" s="278"/>
      <c r="AE64" s="279">
        <f t="shared" si="15"/>
        <v>11</v>
      </c>
      <c r="AF64" s="281"/>
    </row>
    <row r="65" spans="2:33" outlineLevel="1" x14ac:dyDescent="0.25">
      <c r="B65" s="273" t="str">
        <f>IF(C65&gt;0,IFERROR(_xlfn.IFS(D65&lt;=DATE(YEAR('Basic project data'!$E$12),MONTH('Basic project data'!$E$12),1),'Basic project data'!$A$12,D65&lt;=DATE(YEAR('Basic project data'!$E$13),MONTH('Basic project data'!$E$13),1),'Basic project data'!$A$13,D65&lt;=DATE(YEAR('Basic project data'!$E$14),MONTH('Basic project data'!$E$14),1),'Basic project data'!$A$14,D65&lt;=DATE(YEAR('Basic project data'!$E$15),MONTH('Basic project data'!$E$15),1),'Basic project data'!$A$15,D65&lt;=DATE(YEAR('Basic project data'!$E$16),MONTH('Basic project data'!$E$16),1),'Basic project data'!$A$16),""),"")</f>
        <v>P1</v>
      </c>
      <c r="C65" s="273">
        <f>IF(C64&gt;0,C64+1,IF(DATE(YEAR('Basic project data'!$C$5),MONTH('Basic project data'!$C$5),1)=D65,1,0))</f>
        <v>9</v>
      </c>
      <c r="D65" s="274">
        <f t="shared" si="16"/>
        <v>44896</v>
      </c>
      <c r="E65" s="275">
        <v>1</v>
      </c>
      <c r="F65" s="193">
        <f t="shared" si="12"/>
        <v>17.916666666666668</v>
      </c>
      <c r="G65" s="327">
        <v>6466.6</v>
      </c>
      <c r="H65" s="275">
        <v>0.5</v>
      </c>
      <c r="I65" s="193">
        <f t="shared" si="13"/>
        <v>8.9583333333333339</v>
      </c>
      <c r="J65" s="325">
        <v>3233.3</v>
      </c>
      <c r="O65" s="274">
        <f t="shared" si="14"/>
        <v>44896</v>
      </c>
      <c r="P65" s="278"/>
      <c r="Q65" s="278">
        <v>4.5999999999999996</v>
      </c>
      <c r="R65" s="278"/>
      <c r="S65" s="278">
        <v>4.5</v>
      </c>
      <c r="T65" s="278"/>
      <c r="U65" s="278"/>
      <c r="V65" s="278"/>
      <c r="W65" s="278"/>
      <c r="X65" s="278"/>
      <c r="Y65" s="278"/>
      <c r="Z65" s="278"/>
      <c r="AA65" s="278"/>
      <c r="AB65" s="278"/>
      <c r="AC65" s="278"/>
      <c r="AD65" s="278"/>
      <c r="AE65" s="279">
        <f t="shared" si="15"/>
        <v>9.1</v>
      </c>
      <c r="AF65" s="281"/>
    </row>
    <row r="66" spans="2:33" x14ac:dyDescent="0.25">
      <c r="B66" s="282"/>
      <c r="C66" s="283"/>
      <c r="D66" s="284">
        <f>D65</f>
        <v>44896</v>
      </c>
      <c r="E66" s="285"/>
      <c r="F66" s="286">
        <f>SUM(F54:F65)</f>
        <v>134.97222222222223</v>
      </c>
      <c r="G66" s="287">
        <f>SUM(G54:G65)</f>
        <v>54737.829999999994</v>
      </c>
      <c r="H66" s="288"/>
      <c r="I66" s="286">
        <f>SUM(I54:I65)</f>
        <v>67.486111111111114</v>
      </c>
      <c r="J66" s="287">
        <f>SUM(J54:J65)</f>
        <v>27368.914999999997</v>
      </c>
      <c r="O66" s="284">
        <f t="shared" si="14"/>
        <v>44896</v>
      </c>
      <c r="P66" s="289">
        <f>SUM(P54:P65)</f>
        <v>0</v>
      </c>
      <c r="Q66" s="290">
        <f>SUM(Q54:Q65)</f>
        <v>36.299999999999997</v>
      </c>
      <c r="R66" s="289">
        <f>SUM(R54:R65)</f>
        <v>0</v>
      </c>
      <c r="S66" s="290">
        <f>SUM(S54:S65)</f>
        <v>33.299999999999997</v>
      </c>
      <c r="T66" s="290">
        <f>SUM(T54:T65)</f>
        <v>0</v>
      </c>
      <c r="U66" s="290">
        <f t="shared" ref="U66:AD66" si="17">SUM(U54:U65)</f>
        <v>0</v>
      </c>
      <c r="V66" s="290">
        <f t="shared" si="17"/>
        <v>0</v>
      </c>
      <c r="W66" s="290">
        <f t="shared" si="17"/>
        <v>0</v>
      </c>
      <c r="X66" s="290">
        <f t="shared" si="17"/>
        <v>0</v>
      </c>
      <c r="Y66" s="290">
        <f t="shared" si="17"/>
        <v>0</v>
      </c>
      <c r="Z66" s="290">
        <f t="shared" si="17"/>
        <v>0</v>
      </c>
      <c r="AA66" s="290">
        <f t="shared" si="17"/>
        <v>0</v>
      </c>
      <c r="AB66" s="290">
        <f t="shared" si="17"/>
        <v>0</v>
      </c>
      <c r="AC66" s="290">
        <f t="shared" si="17"/>
        <v>0</v>
      </c>
      <c r="AD66" s="290">
        <f t="shared" si="17"/>
        <v>0</v>
      </c>
      <c r="AE66" s="290">
        <f>SUM(AE54:AE65)</f>
        <v>69.599999999999994</v>
      </c>
      <c r="AF66" s="281"/>
    </row>
    <row r="67" spans="2:33" ht="28.5" customHeight="1" x14ac:dyDescent="0.25">
      <c r="B67" s="18"/>
      <c r="C67" s="18"/>
      <c r="E67" s="280"/>
      <c r="F67" s="280"/>
      <c r="H67" s="280"/>
      <c r="I67" s="280"/>
      <c r="P67" s="289">
        <f t="shared" ref="P67:AE67" si="18">IFERROR(P66/$H$2,0)</f>
        <v>0</v>
      </c>
      <c r="Q67" s="289">
        <f t="shared" si="18"/>
        <v>36.299999999999997</v>
      </c>
      <c r="R67" s="289">
        <f t="shared" si="18"/>
        <v>0</v>
      </c>
      <c r="S67" s="289">
        <f t="shared" si="18"/>
        <v>33.299999999999997</v>
      </c>
      <c r="T67" s="289">
        <f t="shared" si="18"/>
        <v>0</v>
      </c>
      <c r="U67" s="289">
        <f t="shared" si="18"/>
        <v>0</v>
      </c>
      <c r="V67" s="289">
        <f t="shared" si="18"/>
        <v>0</v>
      </c>
      <c r="W67" s="289">
        <f t="shared" si="18"/>
        <v>0</v>
      </c>
      <c r="X67" s="289">
        <f t="shared" si="18"/>
        <v>0</v>
      </c>
      <c r="Y67" s="289">
        <f t="shared" si="18"/>
        <v>0</v>
      </c>
      <c r="Z67" s="289">
        <f t="shared" si="18"/>
        <v>0</v>
      </c>
      <c r="AA67" s="289">
        <f t="shared" si="18"/>
        <v>0</v>
      </c>
      <c r="AB67" s="289">
        <f t="shared" si="18"/>
        <v>0</v>
      </c>
      <c r="AC67" s="289">
        <f t="shared" si="18"/>
        <v>0</v>
      </c>
      <c r="AD67" s="289">
        <f t="shared" si="18"/>
        <v>0</v>
      </c>
      <c r="AE67" s="289">
        <f t="shared" si="18"/>
        <v>69.599999999999994</v>
      </c>
      <c r="AF67" s="291" t="s">
        <v>326</v>
      </c>
    </row>
    <row r="68" spans="2:33" x14ac:dyDescent="0.25">
      <c r="B68" s="18"/>
      <c r="C68" s="18"/>
      <c r="E68" s="280"/>
      <c r="F68" s="280"/>
      <c r="H68" s="280"/>
      <c r="I68" s="280"/>
      <c r="P68" s="292"/>
      <c r="Q68" s="292"/>
      <c r="R68" s="292"/>
      <c r="S68" s="292"/>
      <c r="T68" s="292"/>
      <c r="U68" s="293"/>
      <c r="V68" s="294"/>
      <c r="W68" s="295"/>
      <c r="X68" s="295"/>
      <c r="Y68" s="295"/>
      <c r="Z68" s="295"/>
      <c r="AA68" s="295"/>
      <c r="AB68" s="295"/>
      <c r="AC68" s="295"/>
      <c r="AD68" s="296"/>
      <c r="AE68" s="292"/>
      <c r="AF68" s="297"/>
    </row>
    <row r="69" spans="2:33" outlineLevel="1" x14ac:dyDescent="0.25">
      <c r="B69" s="273" t="str">
        <f>IF(C69&gt;0,IFERROR(_xlfn.IFS(D69&lt;=DATE(YEAR('Basic project data'!$E$12),MONTH('Basic project data'!$E$12),1),'Basic project data'!$A$12,D69&lt;=DATE(YEAR('Basic project data'!$E$13),MONTH('Basic project data'!$E$13),1),'Basic project data'!$A$13,D69&lt;=DATE(YEAR('Basic project data'!$E$14),MONTH('Basic project data'!$E$14),1),'Basic project data'!$A$14,D69&lt;=DATE(YEAR('Basic project data'!$E$15),MONTH('Basic project data'!$E$15),1),'Basic project data'!$A$15,D69&lt;=DATE(YEAR('Basic project data'!$E$16),MONTH('Basic project data'!$E$16),1),'Basic project data'!$A$16),""),"")</f>
        <v>P1</v>
      </c>
      <c r="C69" s="273">
        <f>IF(C65&gt;0,C65+1,IF(DATE(YEAR('Basic project data'!$C$5),MONTH('Basic project data'!$C$5),1)=D69,1,0))</f>
        <v>10</v>
      </c>
      <c r="D69" s="274">
        <f>DATE(YEAR(D65),MONTH(D65)+1,DAY(D65))</f>
        <v>44927</v>
      </c>
      <c r="E69" s="323">
        <v>1</v>
      </c>
      <c r="F69" s="299">
        <f t="shared" ref="F69:F80" si="19">215/12*E69</f>
        <v>17.916666666666668</v>
      </c>
      <c r="G69" s="326">
        <v>6466.6</v>
      </c>
      <c r="H69" s="323">
        <v>0.5</v>
      </c>
      <c r="I69" s="299">
        <f t="shared" ref="I69:I80" si="20">215/12*H69</f>
        <v>8.9583333333333339</v>
      </c>
      <c r="J69" s="326">
        <v>3233.3</v>
      </c>
      <c r="O69" s="274">
        <f t="shared" si="14"/>
        <v>44927</v>
      </c>
      <c r="P69" s="278"/>
      <c r="Q69" s="278">
        <v>5.4</v>
      </c>
      <c r="R69" s="278"/>
      <c r="S69" s="278">
        <v>4.2</v>
      </c>
      <c r="T69" s="278"/>
      <c r="U69" s="278"/>
      <c r="V69" s="278"/>
      <c r="W69" s="278"/>
      <c r="X69" s="278"/>
      <c r="Y69" s="278"/>
      <c r="Z69" s="278"/>
      <c r="AA69" s="278"/>
      <c r="AB69" s="278"/>
      <c r="AC69" s="278"/>
      <c r="AD69" s="278"/>
      <c r="AE69" s="279">
        <f t="shared" ref="AE69:AE80" si="21">SUM(P69:AD69)</f>
        <v>9.6000000000000014</v>
      </c>
      <c r="AF69" s="281"/>
      <c r="AG69" s="280"/>
    </row>
    <row r="70" spans="2:33" outlineLevel="1" x14ac:dyDescent="0.25">
      <c r="B70" s="273" t="str">
        <f>IF(C70&gt;0,IFERROR(_xlfn.IFS(D70&lt;=DATE(YEAR('Basic project data'!$E$12),MONTH('Basic project data'!$E$12),1),'Basic project data'!$A$12,D70&lt;=DATE(YEAR('Basic project data'!$E$13),MONTH('Basic project data'!$E$13),1),'Basic project data'!$A$13,D70&lt;=DATE(YEAR('Basic project data'!$E$14),MONTH('Basic project data'!$E$14),1),'Basic project data'!$A$14,D70&lt;=DATE(YEAR('Basic project data'!$E$15),MONTH('Basic project data'!$E$15),1),'Basic project data'!$A$15,D70&lt;=DATE(YEAR('Basic project data'!$E$16),MONTH('Basic project data'!$E$16),1),'Basic project data'!$A$16),""),"")</f>
        <v>P1</v>
      </c>
      <c r="C70" s="273">
        <f>IF(C69&gt;0,C69+1,IF(DATE(YEAR('Basic project data'!$C$5),MONTH('Basic project data'!$C$5),1)=D70,1,0))</f>
        <v>11</v>
      </c>
      <c r="D70" s="274">
        <f t="shared" ref="D70:D80" si="22">DATE(YEAR(D69),MONTH(D69)+1,DAY(D69))</f>
        <v>44958</v>
      </c>
      <c r="E70" s="322">
        <v>1</v>
      </c>
      <c r="F70" s="193">
        <f t="shared" si="19"/>
        <v>17.916666666666668</v>
      </c>
      <c r="G70" s="325">
        <v>6466.6</v>
      </c>
      <c r="H70" s="322">
        <v>0.5</v>
      </c>
      <c r="I70" s="193">
        <f t="shared" si="20"/>
        <v>8.9583333333333339</v>
      </c>
      <c r="J70" s="325">
        <v>3233.3</v>
      </c>
      <c r="O70" s="274">
        <f t="shared" si="14"/>
        <v>44958</v>
      </c>
      <c r="P70" s="278"/>
      <c r="Q70" s="278">
        <v>2.9</v>
      </c>
      <c r="R70" s="278"/>
      <c r="S70" s="278"/>
      <c r="T70" s="278"/>
      <c r="U70" s="278"/>
      <c r="V70" s="278"/>
      <c r="W70" s="278"/>
      <c r="X70" s="278"/>
      <c r="Y70" s="278"/>
      <c r="Z70" s="278"/>
      <c r="AA70" s="278"/>
      <c r="AB70" s="278"/>
      <c r="AC70" s="278"/>
      <c r="AD70" s="278"/>
      <c r="AE70" s="279">
        <f t="shared" si="21"/>
        <v>2.9</v>
      </c>
      <c r="AF70" s="281"/>
    </row>
    <row r="71" spans="2:33" outlineLevel="1" x14ac:dyDescent="0.25">
      <c r="B71" s="273" t="str">
        <f>IF(C71&gt;0,IFERROR(_xlfn.IFS(D71&lt;=DATE(YEAR('Basic project data'!$E$12),MONTH('Basic project data'!$E$12),1),'Basic project data'!$A$12,D71&lt;=DATE(YEAR('Basic project data'!$E$13),MONTH('Basic project data'!$E$13),1),'Basic project data'!$A$13,D71&lt;=DATE(YEAR('Basic project data'!$E$14),MONTH('Basic project data'!$E$14),1),'Basic project data'!$A$14,D71&lt;=DATE(YEAR('Basic project data'!$E$15),MONTH('Basic project data'!$E$15),1),'Basic project data'!$A$15,D71&lt;=DATE(YEAR('Basic project data'!$E$16),MONTH('Basic project data'!$E$16),1),'Basic project data'!$A$16),""),"")</f>
        <v>P1</v>
      </c>
      <c r="C71" s="273">
        <f>IF(C70&gt;0,C70+1,IF(DATE(YEAR('Basic project data'!$C$5),MONTH('Basic project data'!$C$5),1)=D71,1,0))</f>
        <v>12</v>
      </c>
      <c r="D71" s="274">
        <f t="shared" si="22"/>
        <v>44986</v>
      </c>
      <c r="E71" s="322">
        <v>1</v>
      </c>
      <c r="F71" s="193">
        <f t="shared" si="19"/>
        <v>17.916666666666668</v>
      </c>
      <c r="G71" s="325">
        <v>6466.6</v>
      </c>
      <c r="H71" s="322">
        <v>0.75</v>
      </c>
      <c r="I71" s="193">
        <f t="shared" si="20"/>
        <v>13.4375</v>
      </c>
      <c r="J71" s="325">
        <v>4849.95</v>
      </c>
      <c r="O71" s="274">
        <f t="shared" si="14"/>
        <v>44986</v>
      </c>
      <c r="P71" s="278"/>
      <c r="Q71" s="278">
        <v>5.7</v>
      </c>
      <c r="R71" s="278"/>
      <c r="S71" s="278">
        <v>8.3000000000000007</v>
      </c>
      <c r="T71" s="278"/>
      <c r="U71" s="278"/>
      <c r="V71" s="278"/>
      <c r="W71" s="278"/>
      <c r="X71" s="278"/>
      <c r="Y71" s="278"/>
      <c r="Z71" s="278"/>
      <c r="AA71" s="278"/>
      <c r="AB71" s="278"/>
      <c r="AC71" s="278"/>
      <c r="AD71" s="278"/>
      <c r="AE71" s="279">
        <f t="shared" si="21"/>
        <v>14</v>
      </c>
      <c r="AF71" s="281"/>
    </row>
    <row r="72" spans="2:33" outlineLevel="1" x14ac:dyDescent="0.25">
      <c r="B72" s="273" t="str">
        <f>IF(C72&gt;0,IFERROR(_xlfn.IFS(D72&lt;=DATE(YEAR('Basic project data'!$E$12),MONTH('Basic project data'!$E$12),1),'Basic project data'!$A$12,D72&lt;=DATE(YEAR('Basic project data'!$E$13),MONTH('Basic project data'!$E$13),1),'Basic project data'!$A$13,D72&lt;=DATE(YEAR('Basic project data'!$E$14),MONTH('Basic project data'!$E$14),1),'Basic project data'!$A$14,D72&lt;=DATE(YEAR('Basic project data'!$E$15),MONTH('Basic project data'!$E$15),1),'Basic project data'!$A$15,D72&lt;=DATE(YEAR('Basic project data'!$E$16),MONTH('Basic project data'!$E$16),1),'Basic project data'!$A$16),""),"")</f>
        <v>P2</v>
      </c>
      <c r="C72" s="273">
        <f>IF(C71&gt;0,C71+1,IF(DATE(YEAR('Basic project data'!$C$5),MONTH('Basic project data'!$C$5),1)=D72,1,0))</f>
        <v>13</v>
      </c>
      <c r="D72" s="274">
        <f t="shared" si="22"/>
        <v>45017</v>
      </c>
      <c r="E72" s="322">
        <v>1</v>
      </c>
      <c r="F72" s="193">
        <f t="shared" si="19"/>
        <v>17.916666666666668</v>
      </c>
      <c r="G72" s="325">
        <v>6466.6</v>
      </c>
      <c r="H72" s="322">
        <v>0.75</v>
      </c>
      <c r="I72" s="193">
        <f t="shared" si="20"/>
        <v>13.4375</v>
      </c>
      <c r="J72" s="325">
        <v>4849.95</v>
      </c>
      <c r="O72" s="274">
        <f t="shared" si="14"/>
        <v>45017</v>
      </c>
      <c r="P72" s="278"/>
      <c r="Q72" s="278">
        <v>4.4000000000000004</v>
      </c>
      <c r="R72" s="278"/>
      <c r="S72" s="278">
        <v>8</v>
      </c>
      <c r="T72" s="278"/>
      <c r="U72" s="278"/>
      <c r="V72" s="278"/>
      <c r="W72" s="278"/>
      <c r="X72" s="278"/>
      <c r="Y72" s="278"/>
      <c r="Z72" s="278"/>
      <c r="AA72" s="278"/>
      <c r="AB72" s="278"/>
      <c r="AC72" s="278"/>
      <c r="AD72" s="278"/>
      <c r="AE72" s="279">
        <f t="shared" si="21"/>
        <v>12.4</v>
      </c>
      <c r="AF72" s="281"/>
    </row>
    <row r="73" spans="2:33" outlineLevel="1" x14ac:dyDescent="0.25">
      <c r="B73" s="273" t="str">
        <f>IF(C73&gt;0,IFERROR(_xlfn.IFS(D73&lt;=DATE(YEAR('Basic project data'!$E$12),MONTH('Basic project data'!$E$12),1),'Basic project data'!$A$12,D73&lt;=DATE(YEAR('Basic project data'!$E$13),MONTH('Basic project data'!$E$13),1),'Basic project data'!$A$13,D73&lt;=DATE(YEAR('Basic project data'!$E$14),MONTH('Basic project data'!$E$14),1),'Basic project data'!$A$14,D73&lt;=DATE(YEAR('Basic project data'!$E$15),MONTH('Basic project data'!$E$15),1),'Basic project data'!$A$15,D73&lt;=DATE(YEAR('Basic project data'!$E$16),MONTH('Basic project data'!$E$16),1),'Basic project data'!$A$16),""),"")</f>
        <v>P2</v>
      </c>
      <c r="C73" s="273">
        <f>IF(C72&gt;0,C72+1,IF(DATE(YEAR('Basic project data'!$C$5),MONTH('Basic project data'!$C$5),1)=D73,1,0))</f>
        <v>14</v>
      </c>
      <c r="D73" s="274">
        <f t="shared" si="22"/>
        <v>45047</v>
      </c>
      <c r="E73" s="322">
        <v>1</v>
      </c>
      <c r="F73" s="193">
        <f t="shared" si="19"/>
        <v>17.916666666666668</v>
      </c>
      <c r="G73" s="325">
        <v>6466.6</v>
      </c>
      <c r="H73" s="322">
        <v>0.75</v>
      </c>
      <c r="I73" s="193">
        <f t="shared" si="20"/>
        <v>13.4375</v>
      </c>
      <c r="J73" s="325">
        <v>4849.95</v>
      </c>
      <c r="O73" s="274">
        <f t="shared" si="14"/>
        <v>45047</v>
      </c>
      <c r="P73" s="278"/>
      <c r="Q73" s="278">
        <v>4.3</v>
      </c>
      <c r="R73" s="278">
        <v>3.5</v>
      </c>
      <c r="S73" s="278">
        <v>6</v>
      </c>
      <c r="T73" s="278"/>
      <c r="U73" s="278"/>
      <c r="V73" s="278"/>
      <c r="W73" s="278"/>
      <c r="X73" s="278"/>
      <c r="Y73" s="278"/>
      <c r="Z73" s="278"/>
      <c r="AA73" s="278"/>
      <c r="AB73" s="278"/>
      <c r="AC73" s="278"/>
      <c r="AD73" s="278"/>
      <c r="AE73" s="279">
        <f t="shared" si="21"/>
        <v>13.8</v>
      </c>
      <c r="AF73" s="281"/>
    </row>
    <row r="74" spans="2:33" outlineLevel="1" x14ac:dyDescent="0.25">
      <c r="B74" s="273" t="str">
        <f>IF(C74&gt;0,IFERROR(_xlfn.IFS(D74&lt;=DATE(YEAR('Basic project data'!$E$12),MONTH('Basic project data'!$E$12),1),'Basic project data'!$A$12,D74&lt;=DATE(YEAR('Basic project data'!$E$13),MONTH('Basic project data'!$E$13),1),'Basic project data'!$A$13,D74&lt;=DATE(YEAR('Basic project data'!$E$14),MONTH('Basic project data'!$E$14),1),'Basic project data'!$A$14,D74&lt;=DATE(YEAR('Basic project data'!$E$15),MONTH('Basic project data'!$E$15),1),'Basic project data'!$A$15,D74&lt;=DATE(YEAR('Basic project data'!$E$16),MONTH('Basic project data'!$E$16),1),'Basic project data'!$A$16),""),"")</f>
        <v>P2</v>
      </c>
      <c r="C74" s="273">
        <f>IF(C73&gt;0,C73+1,IF(DATE(YEAR('Basic project data'!$C$5),MONTH('Basic project data'!$C$5),1)=D74,1,0))</f>
        <v>15</v>
      </c>
      <c r="D74" s="274">
        <f t="shared" si="22"/>
        <v>45078</v>
      </c>
      <c r="E74" s="322">
        <v>1</v>
      </c>
      <c r="F74" s="193">
        <f t="shared" si="19"/>
        <v>17.916666666666668</v>
      </c>
      <c r="G74" s="325">
        <v>6466.6</v>
      </c>
      <c r="H74" s="322">
        <v>0.75</v>
      </c>
      <c r="I74" s="193">
        <f t="shared" si="20"/>
        <v>13.4375</v>
      </c>
      <c r="J74" s="325">
        <v>4849.95</v>
      </c>
      <c r="O74" s="274">
        <f t="shared" si="14"/>
        <v>45078</v>
      </c>
      <c r="P74" s="278"/>
      <c r="Q74" s="278">
        <v>1.5</v>
      </c>
      <c r="R74" s="278">
        <v>5</v>
      </c>
      <c r="S74" s="278">
        <v>8</v>
      </c>
      <c r="T74" s="278"/>
      <c r="U74" s="278"/>
      <c r="V74" s="278"/>
      <c r="W74" s="278"/>
      <c r="X74" s="278"/>
      <c r="Y74" s="278"/>
      <c r="Z74" s="278"/>
      <c r="AA74" s="278"/>
      <c r="AB74" s="278"/>
      <c r="AC74" s="278"/>
      <c r="AD74" s="278"/>
      <c r="AE74" s="279">
        <f t="shared" si="21"/>
        <v>14.5</v>
      </c>
      <c r="AF74" s="281"/>
    </row>
    <row r="75" spans="2:33" outlineLevel="1" x14ac:dyDescent="0.25">
      <c r="B75" s="273" t="str">
        <f>IF(C75&gt;0,IFERROR(_xlfn.IFS(D75&lt;=DATE(YEAR('Basic project data'!$E$12),MONTH('Basic project data'!$E$12),1),'Basic project data'!$A$12,D75&lt;=DATE(YEAR('Basic project data'!$E$13),MONTH('Basic project data'!$E$13),1),'Basic project data'!$A$13,D75&lt;=DATE(YEAR('Basic project data'!$E$14),MONTH('Basic project data'!$E$14),1),'Basic project data'!$A$14,D75&lt;=DATE(YEAR('Basic project data'!$E$15),MONTH('Basic project data'!$E$15),1),'Basic project data'!$A$15,D75&lt;=DATE(YEAR('Basic project data'!$E$16),MONTH('Basic project data'!$E$16),1),'Basic project data'!$A$16),""),"")</f>
        <v>P2</v>
      </c>
      <c r="C75" s="273">
        <f>IF(C74&gt;0,C74+1,IF(DATE(YEAR('Basic project data'!$C$5),MONTH('Basic project data'!$C$5),1)=D75,1,0))</f>
        <v>16</v>
      </c>
      <c r="D75" s="274">
        <f t="shared" si="22"/>
        <v>45108</v>
      </c>
      <c r="E75" s="322">
        <v>1</v>
      </c>
      <c r="F75" s="193">
        <f t="shared" si="19"/>
        <v>17.916666666666668</v>
      </c>
      <c r="G75" s="325">
        <v>6466.6</v>
      </c>
      <c r="H75" s="322">
        <v>0.75</v>
      </c>
      <c r="I75" s="193">
        <f t="shared" si="20"/>
        <v>13.4375</v>
      </c>
      <c r="J75" s="325">
        <v>4849.95</v>
      </c>
      <c r="O75" s="274">
        <f t="shared" si="14"/>
        <v>45108</v>
      </c>
      <c r="P75" s="278"/>
      <c r="Q75" s="278">
        <v>5</v>
      </c>
      <c r="R75" s="278">
        <v>2.2000000000000002</v>
      </c>
      <c r="S75" s="278">
        <v>2.2999999999999998</v>
      </c>
      <c r="T75" s="278"/>
      <c r="U75" s="278"/>
      <c r="V75" s="278"/>
      <c r="W75" s="278"/>
      <c r="X75" s="278"/>
      <c r="Y75" s="278"/>
      <c r="Z75" s="278"/>
      <c r="AA75" s="278"/>
      <c r="AB75" s="278"/>
      <c r="AC75" s="278"/>
      <c r="AD75" s="278"/>
      <c r="AE75" s="279">
        <f t="shared" si="21"/>
        <v>9.5</v>
      </c>
      <c r="AF75" s="281"/>
    </row>
    <row r="76" spans="2:33" outlineLevel="1" x14ac:dyDescent="0.25">
      <c r="B76" s="273" t="str">
        <f>IF(C76&gt;0,IFERROR(_xlfn.IFS(D76&lt;=DATE(YEAR('Basic project data'!$E$12),MONTH('Basic project data'!$E$12),1),'Basic project data'!$A$12,D76&lt;=DATE(YEAR('Basic project data'!$E$13),MONTH('Basic project data'!$E$13),1),'Basic project data'!$A$13,D76&lt;=DATE(YEAR('Basic project data'!$E$14),MONTH('Basic project data'!$E$14),1),'Basic project data'!$A$14,D76&lt;=DATE(YEAR('Basic project data'!$E$15),MONTH('Basic project data'!$E$15),1),'Basic project data'!$A$15,D76&lt;=DATE(YEAR('Basic project data'!$E$16),MONTH('Basic project data'!$E$16),1),'Basic project data'!$A$16),""),"")</f>
        <v>P2</v>
      </c>
      <c r="C76" s="273">
        <f>IF(C75&gt;0,C75+1,IF(DATE(YEAR('Basic project data'!$C$5),MONTH('Basic project data'!$C$5),1)=D76,1,0))</f>
        <v>17</v>
      </c>
      <c r="D76" s="274">
        <f t="shared" si="22"/>
        <v>45139</v>
      </c>
      <c r="E76" s="322">
        <v>1</v>
      </c>
      <c r="F76" s="193">
        <f t="shared" si="19"/>
        <v>17.916666666666668</v>
      </c>
      <c r="G76" s="325">
        <v>6466.6</v>
      </c>
      <c r="H76" s="322">
        <v>0.75</v>
      </c>
      <c r="I76" s="193">
        <f t="shared" si="20"/>
        <v>13.4375</v>
      </c>
      <c r="J76" s="325">
        <v>4849.95</v>
      </c>
      <c r="O76" s="274">
        <f t="shared" si="14"/>
        <v>45139</v>
      </c>
      <c r="P76" s="278"/>
      <c r="Q76" s="278">
        <v>7.1</v>
      </c>
      <c r="R76" s="278">
        <v>3.4</v>
      </c>
      <c r="S76" s="278">
        <v>4.7</v>
      </c>
      <c r="T76" s="278"/>
      <c r="U76" s="278"/>
      <c r="V76" s="278"/>
      <c r="W76" s="278"/>
      <c r="X76" s="278"/>
      <c r="Y76" s="278"/>
      <c r="Z76" s="278"/>
      <c r="AA76" s="278"/>
      <c r="AB76" s="278"/>
      <c r="AC76" s="278"/>
      <c r="AD76" s="278"/>
      <c r="AE76" s="279">
        <f t="shared" si="21"/>
        <v>15.2</v>
      </c>
      <c r="AF76" s="281"/>
    </row>
    <row r="77" spans="2:33" outlineLevel="1" x14ac:dyDescent="0.25">
      <c r="B77" s="273" t="str">
        <f>IF(C77&gt;0,IFERROR(_xlfn.IFS(D77&lt;=DATE(YEAR('Basic project data'!$E$12),MONTH('Basic project data'!$E$12),1),'Basic project data'!$A$12,D77&lt;=DATE(YEAR('Basic project data'!$E$13),MONTH('Basic project data'!$E$13),1),'Basic project data'!$A$13,D77&lt;=DATE(YEAR('Basic project data'!$E$14),MONTH('Basic project data'!$E$14),1),'Basic project data'!$A$14,D77&lt;=DATE(YEAR('Basic project data'!$E$15),MONTH('Basic project data'!$E$15),1),'Basic project data'!$A$15,D77&lt;=DATE(YEAR('Basic project data'!$E$16),MONTH('Basic project data'!$E$16),1),'Basic project data'!$A$16),""),"")</f>
        <v>P2</v>
      </c>
      <c r="C77" s="273">
        <f>IF(C76&gt;0,C76+1,IF(DATE(YEAR('Basic project data'!$C$5),MONTH('Basic project data'!$C$5),1)=D77,1,0))</f>
        <v>18</v>
      </c>
      <c r="D77" s="274">
        <f t="shared" si="22"/>
        <v>45170</v>
      </c>
      <c r="E77" s="322">
        <v>1</v>
      </c>
      <c r="F77" s="193">
        <f t="shared" si="19"/>
        <v>17.916666666666668</v>
      </c>
      <c r="G77" s="325">
        <v>6466.6</v>
      </c>
      <c r="H77" s="322">
        <v>0.75</v>
      </c>
      <c r="I77" s="193">
        <f t="shared" si="20"/>
        <v>13.4375</v>
      </c>
      <c r="J77" s="325">
        <v>4849.95</v>
      </c>
      <c r="O77" s="274">
        <f t="shared" si="14"/>
        <v>45170</v>
      </c>
      <c r="P77" s="278"/>
      <c r="Q77" s="278">
        <v>3</v>
      </c>
      <c r="R77" s="278">
        <v>6.5</v>
      </c>
      <c r="S77" s="278">
        <v>5.6</v>
      </c>
      <c r="T77" s="278"/>
      <c r="U77" s="278"/>
      <c r="V77" s="278"/>
      <c r="W77" s="278"/>
      <c r="X77" s="278"/>
      <c r="Y77" s="278"/>
      <c r="Z77" s="278"/>
      <c r="AA77" s="278"/>
      <c r="AB77" s="278"/>
      <c r="AC77" s="278"/>
      <c r="AD77" s="278"/>
      <c r="AE77" s="279">
        <f t="shared" si="21"/>
        <v>15.1</v>
      </c>
      <c r="AF77" s="281"/>
    </row>
    <row r="78" spans="2:33" outlineLevel="1" x14ac:dyDescent="0.25">
      <c r="B78" s="273" t="str">
        <f>IF(C78&gt;0,IFERROR(_xlfn.IFS(D78&lt;=DATE(YEAR('Basic project data'!$E$12),MONTH('Basic project data'!$E$12),1),'Basic project data'!$A$12,D78&lt;=DATE(YEAR('Basic project data'!$E$13),MONTH('Basic project data'!$E$13),1),'Basic project data'!$A$13,D78&lt;=DATE(YEAR('Basic project data'!$E$14),MONTH('Basic project data'!$E$14),1),'Basic project data'!$A$14,D78&lt;=DATE(YEAR('Basic project data'!$E$15),MONTH('Basic project data'!$E$15),1),'Basic project data'!$A$15,D78&lt;=DATE(YEAR('Basic project data'!$E$16),MONTH('Basic project data'!$E$16),1),'Basic project data'!$A$16),""),"")</f>
        <v>P2</v>
      </c>
      <c r="C78" s="273">
        <f>IF(C77&gt;0,C77+1,IF(DATE(YEAR('Basic project data'!$C$5),MONTH('Basic project data'!$C$5),1)=D78,1,0))</f>
        <v>19</v>
      </c>
      <c r="D78" s="274">
        <f t="shared" si="22"/>
        <v>45200</v>
      </c>
      <c r="E78" s="322">
        <v>1</v>
      </c>
      <c r="F78" s="193">
        <f t="shared" si="19"/>
        <v>17.916666666666668</v>
      </c>
      <c r="G78" s="325">
        <v>6466.6</v>
      </c>
      <c r="H78" s="322">
        <v>0.75</v>
      </c>
      <c r="I78" s="193">
        <f t="shared" si="20"/>
        <v>13.4375</v>
      </c>
      <c r="J78" s="325">
        <v>4849.95</v>
      </c>
      <c r="O78" s="274">
        <f t="shared" si="14"/>
        <v>45200</v>
      </c>
      <c r="P78" s="278"/>
      <c r="Q78" s="278">
        <v>6.7</v>
      </c>
      <c r="R78" s="278">
        <v>3.5</v>
      </c>
      <c r="S78" s="278">
        <v>4.5999999999999996</v>
      </c>
      <c r="T78" s="278"/>
      <c r="U78" s="278"/>
      <c r="V78" s="278"/>
      <c r="W78" s="278"/>
      <c r="X78" s="278"/>
      <c r="Y78" s="278"/>
      <c r="Z78" s="278"/>
      <c r="AA78" s="278"/>
      <c r="AB78" s="278"/>
      <c r="AC78" s="278"/>
      <c r="AD78" s="278"/>
      <c r="AE78" s="279">
        <f t="shared" si="21"/>
        <v>14.799999999999999</v>
      </c>
      <c r="AF78" s="281"/>
    </row>
    <row r="79" spans="2:33" outlineLevel="1" x14ac:dyDescent="0.25">
      <c r="B79" s="273" t="str">
        <f>IF(C79&gt;0,IFERROR(_xlfn.IFS(D79&lt;=DATE(YEAR('Basic project data'!$E$12),MONTH('Basic project data'!$E$12),1),'Basic project data'!$A$12,D79&lt;=DATE(YEAR('Basic project data'!$E$13),MONTH('Basic project data'!$E$13),1),'Basic project data'!$A$13,D79&lt;=DATE(YEAR('Basic project data'!$E$14),MONTH('Basic project data'!$E$14),1),'Basic project data'!$A$14,D79&lt;=DATE(YEAR('Basic project data'!$E$15),MONTH('Basic project data'!$E$15),1),'Basic project data'!$A$15,D79&lt;=DATE(YEAR('Basic project data'!$E$16),MONTH('Basic project data'!$E$16),1),'Basic project data'!$A$16),""),"")</f>
        <v>P2</v>
      </c>
      <c r="C79" s="273">
        <f>IF(C78&gt;0,C78+1,IF(DATE(YEAR('Basic project data'!$C$5),MONTH('Basic project data'!$C$5),1)=D79,1,0))</f>
        <v>20</v>
      </c>
      <c r="D79" s="274">
        <f t="shared" si="22"/>
        <v>45231</v>
      </c>
      <c r="E79" s="322">
        <v>1</v>
      </c>
      <c r="F79" s="193">
        <f t="shared" si="19"/>
        <v>17.916666666666668</v>
      </c>
      <c r="G79" s="325">
        <v>9471.6299999999992</v>
      </c>
      <c r="H79" s="322">
        <v>0.75</v>
      </c>
      <c r="I79" s="193">
        <f t="shared" si="20"/>
        <v>13.4375</v>
      </c>
      <c r="J79" s="325">
        <v>4735.8149999999996</v>
      </c>
      <c r="O79" s="274">
        <f t="shared" si="14"/>
        <v>45231</v>
      </c>
      <c r="P79" s="278"/>
      <c r="Q79" s="278">
        <v>5.4</v>
      </c>
      <c r="R79" s="278">
        <v>6.1</v>
      </c>
      <c r="S79" s="278">
        <v>3.8</v>
      </c>
      <c r="T79" s="278"/>
      <c r="U79" s="278"/>
      <c r="V79" s="278"/>
      <c r="W79" s="278"/>
      <c r="X79" s="278"/>
      <c r="Y79" s="278"/>
      <c r="Z79" s="278"/>
      <c r="AA79" s="278"/>
      <c r="AB79" s="278"/>
      <c r="AC79" s="278"/>
      <c r="AD79" s="278"/>
      <c r="AE79" s="279">
        <f t="shared" si="21"/>
        <v>15.3</v>
      </c>
      <c r="AF79" s="281"/>
    </row>
    <row r="80" spans="2:33" outlineLevel="1" x14ac:dyDescent="0.25">
      <c r="B80" s="273" t="str">
        <f>IF(C80&gt;0,IFERROR(_xlfn.IFS(D80&lt;=DATE(YEAR('Basic project data'!$E$12),MONTH('Basic project data'!$E$12),1),'Basic project data'!$A$12,D80&lt;=DATE(YEAR('Basic project data'!$E$13),MONTH('Basic project data'!$E$13),1),'Basic project data'!$A$13,D80&lt;=DATE(YEAR('Basic project data'!$E$14),MONTH('Basic project data'!$E$14),1),'Basic project data'!$A$14,D80&lt;=DATE(YEAR('Basic project data'!$E$15),MONTH('Basic project data'!$E$15),1),'Basic project data'!$A$15,D80&lt;=DATE(YEAR('Basic project data'!$E$16),MONTH('Basic project data'!$E$16),1),'Basic project data'!$A$16),""),"")</f>
        <v>P2</v>
      </c>
      <c r="C80" s="273">
        <f>IF(C79&gt;0,C79+1,IF(DATE(YEAR('Basic project data'!$C$5),MONTH('Basic project data'!$C$5),1)=D80,1,0))</f>
        <v>21</v>
      </c>
      <c r="D80" s="274">
        <f t="shared" si="22"/>
        <v>45261</v>
      </c>
      <c r="E80" s="322">
        <v>1</v>
      </c>
      <c r="F80" s="193">
        <f t="shared" si="19"/>
        <v>17.916666666666668</v>
      </c>
      <c r="G80" s="325">
        <v>6466.6</v>
      </c>
      <c r="H80" s="322">
        <v>0.75</v>
      </c>
      <c r="I80" s="193">
        <f t="shared" si="20"/>
        <v>13.4375</v>
      </c>
      <c r="J80" s="325">
        <v>4849.95</v>
      </c>
      <c r="O80" s="274">
        <f t="shared" si="14"/>
        <v>45261</v>
      </c>
      <c r="P80" s="278"/>
      <c r="Q80" s="278">
        <v>4.7</v>
      </c>
      <c r="R80" s="278">
        <v>5.7</v>
      </c>
      <c r="S80" s="278">
        <v>3.7</v>
      </c>
      <c r="T80" s="278"/>
      <c r="U80" s="278"/>
      <c r="V80" s="278"/>
      <c r="W80" s="278"/>
      <c r="X80" s="278"/>
      <c r="Y80" s="278"/>
      <c r="Z80" s="278"/>
      <c r="AA80" s="278"/>
      <c r="AB80" s="278"/>
      <c r="AC80" s="278"/>
      <c r="AD80" s="278"/>
      <c r="AE80" s="279">
        <f t="shared" si="21"/>
        <v>14.100000000000001</v>
      </c>
      <c r="AF80" s="281"/>
    </row>
    <row r="81" spans="2:32" x14ac:dyDescent="0.25">
      <c r="B81" s="282"/>
      <c r="C81" s="283"/>
      <c r="D81" s="284">
        <f>D80</f>
        <v>45261</v>
      </c>
      <c r="E81" s="285"/>
      <c r="F81" s="286">
        <f>SUM(F69:F80)</f>
        <v>214.99999999999997</v>
      </c>
      <c r="G81" s="287">
        <f>SUM(G69:G80)</f>
        <v>80604.23</v>
      </c>
      <c r="H81" s="301"/>
      <c r="I81" s="286">
        <f>SUM(I69:I80)</f>
        <v>152.29166666666669</v>
      </c>
      <c r="J81" s="287">
        <f>SUM(J69:J80)</f>
        <v>54851.964999999997</v>
      </c>
      <c r="O81" s="284">
        <f t="shared" si="14"/>
        <v>45261</v>
      </c>
      <c r="P81" s="290">
        <f>SUM(P69:P80)</f>
        <v>0</v>
      </c>
      <c r="Q81" s="290">
        <f>SUM(Q69:Q80)</f>
        <v>56.1</v>
      </c>
      <c r="R81" s="290">
        <f>SUM(R69:R80)</f>
        <v>35.900000000000006</v>
      </c>
      <c r="S81" s="290">
        <f>SUM(S69:S80)</f>
        <v>59.2</v>
      </c>
      <c r="T81" s="290">
        <f>SUM(T69:T80)</f>
        <v>0</v>
      </c>
      <c r="U81" s="290">
        <f t="shared" ref="U81:AD81" si="23">SUM(U69:U80)</f>
        <v>0</v>
      </c>
      <c r="V81" s="290">
        <f t="shared" si="23"/>
        <v>0</v>
      </c>
      <c r="W81" s="290">
        <f t="shared" si="23"/>
        <v>0</v>
      </c>
      <c r="X81" s="290">
        <f t="shared" si="23"/>
        <v>0</v>
      </c>
      <c r="Y81" s="290">
        <f t="shared" si="23"/>
        <v>0</v>
      </c>
      <c r="Z81" s="290">
        <f t="shared" si="23"/>
        <v>0</v>
      </c>
      <c r="AA81" s="290">
        <f t="shared" si="23"/>
        <v>0</v>
      </c>
      <c r="AB81" s="290">
        <f t="shared" si="23"/>
        <v>0</v>
      </c>
      <c r="AC81" s="290">
        <f t="shared" si="23"/>
        <v>0</v>
      </c>
      <c r="AD81" s="290">
        <f t="shared" si="23"/>
        <v>0</v>
      </c>
      <c r="AE81" s="290">
        <f>SUM(AE69:AE80)</f>
        <v>151.19999999999999</v>
      </c>
      <c r="AF81" s="281"/>
    </row>
    <row r="82" spans="2:32" ht="28.5" customHeight="1" x14ac:dyDescent="0.25">
      <c r="B82" s="18"/>
      <c r="C82" s="18"/>
      <c r="E82" s="280"/>
      <c r="F82" s="280"/>
      <c r="H82" s="280"/>
      <c r="I82" s="280"/>
      <c r="P82" s="289">
        <f t="shared" ref="P82:AE82" si="24">IFERROR(P81/$H$2,0)</f>
        <v>0</v>
      </c>
      <c r="Q82" s="289">
        <f t="shared" si="24"/>
        <v>56.1</v>
      </c>
      <c r="R82" s="289">
        <f t="shared" si="24"/>
        <v>35.900000000000006</v>
      </c>
      <c r="S82" s="289">
        <f t="shared" si="24"/>
        <v>59.2</v>
      </c>
      <c r="T82" s="289">
        <f t="shared" si="24"/>
        <v>0</v>
      </c>
      <c r="U82" s="289">
        <f t="shared" si="24"/>
        <v>0</v>
      </c>
      <c r="V82" s="289">
        <f t="shared" si="24"/>
        <v>0</v>
      </c>
      <c r="W82" s="289">
        <f t="shared" si="24"/>
        <v>0</v>
      </c>
      <c r="X82" s="289">
        <f t="shared" si="24"/>
        <v>0</v>
      </c>
      <c r="Y82" s="289">
        <f t="shared" si="24"/>
        <v>0</v>
      </c>
      <c r="Z82" s="289">
        <f t="shared" si="24"/>
        <v>0</v>
      </c>
      <c r="AA82" s="289">
        <f t="shared" si="24"/>
        <v>0</v>
      </c>
      <c r="AB82" s="289">
        <f t="shared" si="24"/>
        <v>0</v>
      </c>
      <c r="AC82" s="289">
        <f t="shared" si="24"/>
        <v>0</v>
      </c>
      <c r="AD82" s="289">
        <f t="shared" si="24"/>
        <v>0</v>
      </c>
      <c r="AE82" s="289">
        <f t="shared" si="24"/>
        <v>151.19999999999999</v>
      </c>
      <c r="AF82" s="291" t="s">
        <v>326</v>
      </c>
    </row>
    <row r="83" spans="2:32" x14ac:dyDescent="0.25">
      <c r="B83" s="18"/>
      <c r="C83" s="18"/>
      <c r="E83" s="280"/>
      <c r="F83" s="280"/>
      <c r="H83" s="280"/>
      <c r="I83" s="280"/>
      <c r="P83" s="292"/>
      <c r="Q83" s="292"/>
      <c r="R83" s="292"/>
      <c r="S83" s="292"/>
      <c r="T83" s="292"/>
      <c r="U83" s="293"/>
      <c r="V83" s="294"/>
      <c r="W83" s="295"/>
      <c r="X83" s="295"/>
      <c r="Y83" s="295"/>
      <c r="Z83" s="295"/>
      <c r="AA83" s="295"/>
      <c r="AB83" s="295"/>
      <c r="AC83" s="295"/>
      <c r="AD83" s="296"/>
      <c r="AE83" s="292"/>
      <c r="AF83" s="297"/>
    </row>
    <row r="84" spans="2:32" outlineLevel="1" x14ac:dyDescent="0.25">
      <c r="B84" s="273" t="str">
        <f>IF(C84&gt;0,IFERROR(_xlfn.IFS(D84&lt;=DATE(YEAR('Basic project data'!$E$12),MONTH('Basic project data'!$E$12),1),'Basic project data'!$A$12,D84&lt;=DATE(YEAR('Basic project data'!$E$13),MONTH('Basic project data'!$E$13),1),'Basic project data'!$A$13,D84&lt;=DATE(YEAR('Basic project data'!$E$14),MONTH('Basic project data'!$E$14),1),'Basic project data'!$A$14,D84&lt;=DATE(YEAR('Basic project data'!$E$15),MONTH('Basic project data'!$E$15),1),'Basic project data'!$A$15,D84&lt;=DATE(YEAR('Basic project data'!$E$16),MONTH('Basic project data'!$E$16),1),'Basic project data'!$A$16),""),"")</f>
        <v>P2</v>
      </c>
      <c r="C84" s="273">
        <f>IF(C80&gt;0,C80+1,IF(DATE(YEAR('Basic project data'!$C$5),MONTH('Basic project data'!$C$5),1)=D84,1,0))</f>
        <v>22</v>
      </c>
      <c r="D84" s="274">
        <f>DATE(YEAR(D80),MONTH(D80)+1,DAY(D80))</f>
        <v>45292</v>
      </c>
      <c r="E84" s="323">
        <v>1</v>
      </c>
      <c r="F84" s="299">
        <f t="shared" ref="F84:F95" si="25">215/12*E84</f>
        <v>17.916666666666668</v>
      </c>
      <c r="G84" s="326">
        <v>6466.6</v>
      </c>
      <c r="H84" s="323">
        <v>0.75</v>
      </c>
      <c r="I84" s="299">
        <f t="shared" ref="I84:I95" si="26">215/12*H84</f>
        <v>13.4375</v>
      </c>
      <c r="J84" s="326">
        <v>4849.95</v>
      </c>
      <c r="O84" s="274">
        <f t="shared" si="14"/>
        <v>45292</v>
      </c>
      <c r="P84" s="278"/>
      <c r="Q84" s="278">
        <v>4.3</v>
      </c>
      <c r="R84" s="278">
        <v>3.5</v>
      </c>
      <c r="S84" s="278">
        <v>6</v>
      </c>
      <c r="T84" s="278"/>
      <c r="U84" s="278"/>
      <c r="V84" s="278"/>
      <c r="W84" s="278"/>
      <c r="X84" s="278"/>
      <c r="Y84" s="278"/>
      <c r="Z84" s="278"/>
      <c r="AA84" s="278"/>
      <c r="AB84" s="278"/>
      <c r="AC84" s="278"/>
      <c r="AD84" s="278"/>
      <c r="AE84" s="279">
        <f t="shared" ref="AE84:AE95" si="27">SUM(P84:AD84)</f>
        <v>13.8</v>
      </c>
      <c r="AF84" s="281"/>
    </row>
    <row r="85" spans="2:32" outlineLevel="1" x14ac:dyDescent="0.25">
      <c r="B85" s="273" t="str">
        <f>IF(C85&gt;0,IFERROR(_xlfn.IFS(D85&lt;=DATE(YEAR('Basic project data'!$E$12),MONTH('Basic project data'!$E$12),1),'Basic project data'!$A$12,D85&lt;=DATE(YEAR('Basic project data'!$E$13),MONTH('Basic project data'!$E$13),1),'Basic project data'!$A$13,D85&lt;=DATE(YEAR('Basic project data'!$E$14),MONTH('Basic project data'!$E$14),1),'Basic project data'!$A$14,D85&lt;=DATE(YEAR('Basic project data'!$E$15),MONTH('Basic project data'!$E$15),1),'Basic project data'!$A$15,D85&lt;=DATE(YEAR('Basic project data'!$E$16),MONTH('Basic project data'!$E$16),1),'Basic project data'!$A$16),""),"")</f>
        <v>P2</v>
      </c>
      <c r="C85" s="273">
        <f>IF(C84&gt;0,C84+1,IF(DATE(YEAR('Basic project data'!$C$5),MONTH('Basic project data'!$C$5),1)=D85,1,0))</f>
        <v>23</v>
      </c>
      <c r="D85" s="274">
        <f t="shared" ref="D85:D95" si="28">DATE(YEAR(D84),MONTH(D84)+1,DAY(D84))</f>
        <v>45323</v>
      </c>
      <c r="E85" s="322">
        <v>1</v>
      </c>
      <c r="F85" s="193">
        <f t="shared" si="25"/>
        <v>17.916666666666668</v>
      </c>
      <c r="G85" s="325">
        <v>6466.6</v>
      </c>
      <c r="H85" s="322">
        <v>0.75</v>
      </c>
      <c r="I85" s="193">
        <f t="shared" si="26"/>
        <v>13.4375</v>
      </c>
      <c r="J85" s="325">
        <v>4849.95</v>
      </c>
      <c r="O85" s="274">
        <f t="shared" si="14"/>
        <v>45323</v>
      </c>
      <c r="P85" s="278"/>
      <c r="Q85" s="278">
        <v>3.5</v>
      </c>
      <c r="R85" s="278">
        <v>5</v>
      </c>
      <c r="S85" s="278">
        <v>1</v>
      </c>
      <c r="T85" s="278"/>
      <c r="U85" s="278"/>
      <c r="V85" s="278"/>
      <c r="W85" s="278"/>
      <c r="X85" s="278"/>
      <c r="Y85" s="278"/>
      <c r="Z85" s="278"/>
      <c r="AA85" s="278"/>
      <c r="AB85" s="278"/>
      <c r="AC85" s="278"/>
      <c r="AD85" s="278"/>
      <c r="AE85" s="279">
        <f t="shared" si="27"/>
        <v>9.5</v>
      </c>
      <c r="AF85" s="281"/>
    </row>
    <row r="86" spans="2:32" outlineLevel="1" x14ac:dyDescent="0.25">
      <c r="B86" s="273" t="str">
        <f>IF(C86&gt;0,IFERROR(_xlfn.IFS(D86&lt;=DATE(YEAR('Basic project data'!$E$12),MONTH('Basic project data'!$E$12),1),'Basic project data'!$A$12,D86&lt;=DATE(YEAR('Basic project data'!$E$13),MONTH('Basic project data'!$E$13),1),'Basic project data'!$A$13,D86&lt;=DATE(YEAR('Basic project data'!$E$14),MONTH('Basic project data'!$E$14),1),'Basic project data'!$A$14,D86&lt;=DATE(YEAR('Basic project data'!$E$15),MONTH('Basic project data'!$E$15),1),'Basic project data'!$A$15,D86&lt;=DATE(YEAR('Basic project data'!$E$16),MONTH('Basic project data'!$E$16),1),'Basic project data'!$A$16),""),"")</f>
        <v>P2</v>
      </c>
      <c r="C86" s="273">
        <f>IF(C85&gt;0,C85+1,IF(DATE(YEAR('Basic project data'!$C$5),MONTH('Basic project data'!$C$5),1)=D86,1,0))</f>
        <v>24</v>
      </c>
      <c r="D86" s="274">
        <f t="shared" si="28"/>
        <v>45352</v>
      </c>
      <c r="E86" s="322">
        <v>1</v>
      </c>
      <c r="F86" s="193">
        <f t="shared" si="25"/>
        <v>17.916666666666668</v>
      </c>
      <c r="G86" s="325">
        <v>6466.6</v>
      </c>
      <c r="H86" s="322">
        <v>0.75</v>
      </c>
      <c r="I86" s="193">
        <f t="shared" si="26"/>
        <v>13.4375</v>
      </c>
      <c r="J86" s="325">
        <v>4849.95</v>
      </c>
      <c r="O86" s="274">
        <f t="shared" si="14"/>
        <v>45352</v>
      </c>
      <c r="P86" s="278"/>
      <c r="Q86" s="278">
        <v>4.5</v>
      </c>
      <c r="R86" s="278">
        <v>2.2000000000000002</v>
      </c>
      <c r="S86" s="278">
        <v>2.2999999999999998</v>
      </c>
      <c r="T86" s="278">
        <v>4.7</v>
      </c>
      <c r="U86" s="278"/>
      <c r="V86" s="278"/>
      <c r="W86" s="278"/>
      <c r="X86" s="278"/>
      <c r="Y86" s="278"/>
      <c r="Z86" s="278"/>
      <c r="AA86" s="278"/>
      <c r="AB86" s="278"/>
      <c r="AC86" s="278"/>
      <c r="AD86" s="278"/>
      <c r="AE86" s="279">
        <f t="shared" si="27"/>
        <v>13.7</v>
      </c>
      <c r="AF86" s="281"/>
    </row>
    <row r="87" spans="2:32" outlineLevel="1" x14ac:dyDescent="0.25">
      <c r="B87" s="273" t="str">
        <f>IF(C87&gt;0,IFERROR(_xlfn.IFS(D87&lt;=DATE(YEAR('Basic project data'!$E$12),MONTH('Basic project data'!$E$12),1),'Basic project data'!$A$12,D87&lt;=DATE(YEAR('Basic project data'!$E$13),MONTH('Basic project data'!$E$13),1),'Basic project data'!$A$13,D87&lt;=DATE(YEAR('Basic project data'!$E$14),MONTH('Basic project data'!$E$14),1),'Basic project data'!$A$14,D87&lt;=DATE(YEAR('Basic project data'!$E$15),MONTH('Basic project data'!$E$15),1),'Basic project data'!$A$15,D87&lt;=DATE(YEAR('Basic project data'!$E$16),MONTH('Basic project data'!$E$16),1),'Basic project data'!$A$16),""),"")</f>
        <v>P2</v>
      </c>
      <c r="C87" s="273">
        <f>IF(C86&gt;0,C86+1,IF(DATE(YEAR('Basic project data'!$C$5),MONTH('Basic project data'!$C$5),1)=D87,1,0))</f>
        <v>25</v>
      </c>
      <c r="D87" s="274">
        <f t="shared" si="28"/>
        <v>45383</v>
      </c>
      <c r="E87" s="322">
        <v>1</v>
      </c>
      <c r="F87" s="193">
        <f t="shared" si="25"/>
        <v>17.916666666666668</v>
      </c>
      <c r="G87" s="325">
        <v>6466.6</v>
      </c>
      <c r="H87" s="322">
        <v>0.75</v>
      </c>
      <c r="I87" s="193">
        <f t="shared" si="26"/>
        <v>13.4375</v>
      </c>
      <c r="J87" s="325">
        <v>4849.95</v>
      </c>
      <c r="O87" s="274">
        <f t="shared" si="14"/>
        <v>45383</v>
      </c>
      <c r="P87" s="278"/>
      <c r="Q87" s="278">
        <v>7.1</v>
      </c>
      <c r="R87" s="278">
        <v>3.4</v>
      </c>
      <c r="S87" s="278"/>
      <c r="T87" s="278">
        <v>4.3</v>
      </c>
      <c r="U87" s="278"/>
      <c r="V87" s="278"/>
      <c r="W87" s="278"/>
      <c r="X87" s="278"/>
      <c r="Y87" s="278"/>
      <c r="Z87" s="278"/>
      <c r="AA87" s="278"/>
      <c r="AB87" s="278"/>
      <c r="AC87" s="278"/>
      <c r="AD87" s="278"/>
      <c r="AE87" s="279">
        <f t="shared" si="27"/>
        <v>14.8</v>
      </c>
      <c r="AF87" s="281"/>
    </row>
    <row r="88" spans="2:32" outlineLevel="1" x14ac:dyDescent="0.25">
      <c r="B88" s="273" t="str">
        <f>IF(C88&gt;0,IFERROR(_xlfn.IFS(D88&lt;=DATE(YEAR('Basic project data'!$E$12),MONTH('Basic project data'!$E$12),1),'Basic project data'!$A$12,D88&lt;=DATE(YEAR('Basic project data'!$E$13),MONTH('Basic project data'!$E$13),1),'Basic project data'!$A$13,D88&lt;=DATE(YEAR('Basic project data'!$E$14),MONTH('Basic project data'!$E$14),1),'Basic project data'!$A$14,D88&lt;=DATE(YEAR('Basic project data'!$E$15),MONTH('Basic project data'!$E$15),1),'Basic project data'!$A$15,D88&lt;=DATE(YEAR('Basic project data'!$E$16),MONTH('Basic project data'!$E$16),1),'Basic project data'!$A$16),""),"")</f>
        <v>P2</v>
      </c>
      <c r="C88" s="273">
        <f>IF(C87&gt;0,C87+1,IF(DATE(YEAR('Basic project data'!$C$5),MONTH('Basic project data'!$C$5),1)=D88,1,0))</f>
        <v>26</v>
      </c>
      <c r="D88" s="274">
        <f t="shared" si="28"/>
        <v>45413</v>
      </c>
      <c r="E88" s="322">
        <v>1</v>
      </c>
      <c r="F88" s="193">
        <f t="shared" si="25"/>
        <v>17.916666666666668</v>
      </c>
      <c r="G88" s="325">
        <v>6466.6</v>
      </c>
      <c r="H88" s="322">
        <v>0.75</v>
      </c>
      <c r="I88" s="193">
        <f t="shared" si="26"/>
        <v>13.4375</v>
      </c>
      <c r="J88" s="325">
        <v>4849.95</v>
      </c>
      <c r="O88" s="274">
        <f t="shared" si="14"/>
        <v>45413</v>
      </c>
      <c r="P88" s="278"/>
      <c r="Q88" s="278">
        <v>3</v>
      </c>
      <c r="R88" s="278">
        <v>6.5</v>
      </c>
      <c r="S88" s="278"/>
      <c r="T88" s="278">
        <v>4.5999999999999996</v>
      </c>
      <c r="U88" s="278"/>
      <c r="V88" s="278"/>
      <c r="W88" s="278"/>
      <c r="X88" s="278"/>
      <c r="Y88" s="278"/>
      <c r="Z88" s="278"/>
      <c r="AA88" s="278"/>
      <c r="AB88" s="278"/>
      <c r="AC88" s="278"/>
      <c r="AD88" s="278"/>
      <c r="AE88" s="279">
        <f t="shared" si="27"/>
        <v>14.1</v>
      </c>
      <c r="AF88" s="281"/>
    </row>
    <row r="89" spans="2:32" outlineLevel="1" x14ac:dyDescent="0.25">
      <c r="B89" s="273" t="str">
        <f>IF(C89&gt;0,IFERROR(_xlfn.IFS(D89&lt;=DATE(YEAR('Basic project data'!$E$12),MONTH('Basic project data'!$E$12),1),'Basic project data'!$A$12,D89&lt;=DATE(YEAR('Basic project data'!$E$13),MONTH('Basic project data'!$E$13),1),'Basic project data'!$A$13,D89&lt;=DATE(YEAR('Basic project data'!$E$14),MONTH('Basic project data'!$E$14),1),'Basic project data'!$A$14,D89&lt;=DATE(YEAR('Basic project data'!$E$15),MONTH('Basic project data'!$E$15),1),'Basic project data'!$A$15,D89&lt;=DATE(YEAR('Basic project data'!$E$16),MONTH('Basic project data'!$E$16),1),'Basic project data'!$A$16),""),"")</f>
        <v>P2</v>
      </c>
      <c r="C89" s="273">
        <f>IF(C88&gt;0,C88+1,IF(DATE(YEAR('Basic project data'!$C$5),MONTH('Basic project data'!$C$5),1)=D89,1,0))</f>
        <v>27</v>
      </c>
      <c r="D89" s="274">
        <f t="shared" si="28"/>
        <v>45444</v>
      </c>
      <c r="E89" s="322">
        <v>1</v>
      </c>
      <c r="F89" s="193">
        <f t="shared" si="25"/>
        <v>17.916666666666668</v>
      </c>
      <c r="G89" s="325">
        <v>6466.6</v>
      </c>
      <c r="H89" s="322">
        <v>0.75</v>
      </c>
      <c r="I89" s="193">
        <f t="shared" si="26"/>
        <v>13.4375</v>
      </c>
      <c r="J89" s="325">
        <v>4849.95</v>
      </c>
      <c r="O89" s="274">
        <f t="shared" si="14"/>
        <v>45444</v>
      </c>
      <c r="P89" s="278"/>
      <c r="Q89" s="278">
        <v>6.7</v>
      </c>
      <c r="R89" s="278">
        <v>3.5</v>
      </c>
      <c r="S89" s="278"/>
      <c r="T89" s="278">
        <v>3.8</v>
      </c>
      <c r="U89" s="278"/>
      <c r="V89" s="278"/>
      <c r="W89" s="278"/>
      <c r="X89" s="278"/>
      <c r="Y89" s="278"/>
      <c r="Z89" s="278"/>
      <c r="AA89" s="278"/>
      <c r="AB89" s="278"/>
      <c r="AC89" s="278"/>
      <c r="AD89" s="278"/>
      <c r="AE89" s="279">
        <f t="shared" si="27"/>
        <v>14</v>
      </c>
      <c r="AF89" s="281"/>
    </row>
    <row r="90" spans="2:32" outlineLevel="1" x14ac:dyDescent="0.25">
      <c r="B90" s="273" t="str">
        <f>IF(C90&gt;0,IFERROR(_xlfn.IFS(D90&lt;=DATE(YEAR('Basic project data'!$E$12),MONTH('Basic project data'!$E$12),1),'Basic project data'!$A$12,D90&lt;=DATE(YEAR('Basic project data'!$E$13),MONTH('Basic project data'!$E$13),1),'Basic project data'!$A$13,D90&lt;=DATE(YEAR('Basic project data'!$E$14),MONTH('Basic project data'!$E$14),1),'Basic project data'!$A$14,D90&lt;=DATE(YEAR('Basic project data'!$E$15),MONTH('Basic project data'!$E$15),1),'Basic project data'!$A$15,D90&lt;=DATE(YEAR('Basic project data'!$E$16),MONTH('Basic project data'!$E$16),1),'Basic project data'!$A$16),""),"")</f>
        <v>P2</v>
      </c>
      <c r="C90" s="273">
        <f>IF(C89&gt;0,C89+1,IF(DATE(YEAR('Basic project data'!$C$5),MONTH('Basic project data'!$C$5),1)=D90,1,0))</f>
        <v>28</v>
      </c>
      <c r="D90" s="274">
        <f t="shared" si="28"/>
        <v>45474</v>
      </c>
      <c r="E90" s="322">
        <v>1</v>
      </c>
      <c r="F90" s="193">
        <f t="shared" si="25"/>
        <v>17.916666666666668</v>
      </c>
      <c r="G90" s="325">
        <v>6466.6</v>
      </c>
      <c r="H90" s="322">
        <v>0.75</v>
      </c>
      <c r="I90" s="193">
        <f t="shared" si="26"/>
        <v>13.4375</v>
      </c>
      <c r="J90" s="325">
        <v>4849.95</v>
      </c>
      <c r="O90" s="274">
        <f t="shared" si="14"/>
        <v>45474</v>
      </c>
      <c r="P90" s="278"/>
      <c r="Q90" s="278">
        <v>5.4</v>
      </c>
      <c r="R90" s="278">
        <v>6.1</v>
      </c>
      <c r="S90" s="278"/>
      <c r="T90" s="278">
        <v>2.2999999999999998</v>
      </c>
      <c r="U90" s="278"/>
      <c r="V90" s="278"/>
      <c r="W90" s="278"/>
      <c r="X90" s="278"/>
      <c r="Y90" s="278"/>
      <c r="Z90" s="278"/>
      <c r="AA90" s="278"/>
      <c r="AB90" s="278"/>
      <c r="AC90" s="278"/>
      <c r="AD90" s="278"/>
      <c r="AE90" s="279">
        <f t="shared" si="27"/>
        <v>13.8</v>
      </c>
      <c r="AF90" s="281"/>
    </row>
    <row r="91" spans="2:32" outlineLevel="1" x14ac:dyDescent="0.25">
      <c r="B91" s="273" t="str">
        <f>IF(C91&gt;0,IFERROR(_xlfn.IFS(D91&lt;=DATE(YEAR('Basic project data'!$E$12),MONTH('Basic project data'!$E$12),1),'Basic project data'!$A$12,D91&lt;=DATE(YEAR('Basic project data'!$E$13),MONTH('Basic project data'!$E$13),1),'Basic project data'!$A$13,D91&lt;=DATE(YEAR('Basic project data'!$E$14),MONTH('Basic project data'!$E$14),1),'Basic project data'!$A$14,D91&lt;=DATE(YEAR('Basic project data'!$E$15),MONTH('Basic project data'!$E$15),1),'Basic project data'!$A$15,D91&lt;=DATE(YEAR('Basic project data'!$E$16),MONTH('Basic project data'!$E$16),1),'Basic project data'!$A$16),""),"")</f>
        <v>P2</v>
      </c>
      <c r="C91" s="273">
        <f>IF(C90&gt;0,C90+1,IF(DATE(YEAR('Basic project data'!$C$5),MONTH('Basic project data'!$C$5),1)=D91,1,0))</f>
        <v>29</v>
      </c>
      <c r="D91" s="274">
        <f t="shared" si="28"/>
        <v>45505</v>
      </c>
      <c r="E91" s="322">
        <v>1</v>
      </c>
      <c r="F91" s="193">
        <f t="shared" si="25"/>
        <v>17.916666666666668</v>
      </c>
      <c r="G91" s="325">
        <v>6466.6</v>
      </c>
      <c r="H91" s="322">
        <v>0.75</v>
      </c>
      <c r="I91" s="193">
        <f t="shared" si="26"/>
        <v>13.4375</v>
      </c>
      <c r="J91" s="325">
        <v>4849.95</v>
      </c>
      <c r="O91" s="274">
        <f t="shared" si="14"/>
        <v>45505</v>
      </c>
      <c r="P91" s="278"/>
      <c r="Q91" s="278">
        <v>2</v>
      </c>
      <c r="R91" s="278">
        <v>2.2000000000000002</v>
      </c>
      <c r="S91" s="278"/>
      <c r="T91" s="278">
        <v>4.7</v>
      </c>
      <c r="U91" s="278"/>
      <c r="V91" s="278"/>
      <c r="W91" s="278"/>
      <c r="X91" s="278"/>
      <c r="Y91" s="278"/>
      <c r="Z91" s="278"/>
      <c r="AA91" s="278"/>
      <c r="AB91" s="278"/>
      <c r="AC91" s="278"/>
      <c r="AD91" s="278"/>
      <c r="AE91" s="279">
        <f t="shared" si="27"/>
        <v>8.9</v>
      </c>
      <c r="AF91" s="281"/>
    </row>
    <row r="92" spans="2:32" outlineLevel="1" x14ac:dyDescent="0.25">
      <c r="B92" s="273" t="str">
        <f>IF(C92&gt;0,IFERROR(_xlfn.IFS(D92&lt;=DATE(YEAR('Basic project data'!$E$12),MONTH('Basic project data'!$E$12),1),'Basic project data'!$A$12,D92&lt;=DATE(YEAR('Basic project data'!$E$13),MONTH('Basic project data'!$E$13),1),'Basic project data'!$A$13,D92&lt;=DATE(YEAR('Basic project data'!$E$14),MONTH('Basic project data'!$E$14),1),'Basic project data'!$A$14,D92&lt;=DATE(YEAR('Basic project data'!$E$15),MONTH('Basic project data'!$E$15),1),'Basic project data'!$A$15,D92&lt;=DATE(YEAR('Basic project data'!$E$16),MONTH('Basic project data'!$E$16),1),'Basic project data'!$A$16),""),"")</f>
        <v>P2</v>
      </c>
      <c r="C92" s="273">
        <f>IF(C91&gt;0,C91+1,IF(DATE(YEAR('Basic project data'!$C$5),MONTH('Basic project data'!$C$5),1)=D92,1,0))</f>
        <v>30</v>
      </c>
      <c r="D92" s="274">
        <f t="shared" si="28"/>
        <v>45536</v>
      </c>
      <c r="E92" s="322">
        <v>1</v>
      </c>
      <c r="F92" s="193">
        <f t="shared" si="25"/>
        <v>17.916666666666668</v>
      </c>
      <c r="G92" s="325">
        <v>6466.6</v>
      </c>
      <c r="H92" s="322">
        <v>0.75</v>
      </c>
      <c r="I92" s="193">
        <f t="shared" si="26"/>
        <v>13.4375</v>
      </c>
      <c r="J92" s="325">
        <v>4849.95</v>
      </c>
      <c r="O92" s="274">
        <f t="shared" si="14"/>
        <v>45536</v>
      </c>
      <c r="P92" s="278"/>
      <c r="Q92" s="278">
        <v>7.1</v>
      </c>
      <c r="R92" s="278">
        <v>3.4</v>
      </c>
      <c r="S92" s="278"/>
      <c r="T92" s="278">
        <v>5.7</v>
      </c>
      <c r="U92" s="278"/>
      <c r="V92" s="278"/>
      <c r="W92" s="278"/>
      <c r="X92" s="278"/>
      <c r="Y92" s="278"/>
      <c r="Z92" s="278"/>
      <c r="AA92" s="278"/>
      <c r="AB92" s="278"/>
      <c r="AC92" s="278"/>
      <c r="AD92" s="278"/>
      <c r="AE92" s="279">
        <f t="shared" si="27"/>
        <v>16.2</v>
      </c>
      <c r="AF92" s="281"/>
    </row>
    <row r="93" spans="2:32" outlineLevel="1" x14ac:dyDescent="0.25">
      <c r="B93" s="273" t="str">
        <f>IF(C93&gt;0,IFERROR(_xlfn.IFS(D93&lt;=DATE(YEAR('Basic project data'!$E$12),MONTH('Basic project data'!$E$12),1),'Basic project data'!$A$12,D93&lt;=DATE(YEAR('Basic project data'!$E$13),MONTH('Basic project data'!$E$13),1),'Basic project data'!$A$13,D93&lt;=DATE(YEAR('Basic project data'!$E$14),MONTH('Basic project data'!$E$14),1),'Basic project data'!$A$14,D93&lt;=DATE(YEAR('Basic project data'!$E$15),MONTH('Basic project data'!$E$15),1),'Basic project data'!$A$15,D93&lt;=DATE(YEAR('Basic project data'!$E$16),MONTH('Basic project data'!$E$16),1),'Basic project data'!$A$16),""),"")</f>
        <v>P2</v>
      </c>
      <c r="C93" s="273">
        <f>IF(C92&gt;0,C92+1,IF(DATE(YEAR('Basic project data'!$C$5),MONTH('Basic project data'!$C$5),1)=D93,1,0))</f>
        <v>31</v>
      </c>
      <c r="D93" s="274">
        <f t="shared" si="28"/>
        <v>45566</v>
      </c>
      <c r="E93" s="322">
        <v>1</v>
      </c>
      <c r="F93" s="193">
        <f t="shared" si="25"/>
        <v>17.916666666666668</v>
      </c>
      <c r="G93" s="325">
        <v>6466.6</v>
      </c>
      <c r="H93" s="322">
        <v>0.75</v>
      </c>
      <c r="I93" s="193">
        <f t="shared" si="26"/>
        <v>13.4375</v>
      </c>
      <c r="J93" s="325">
        <v>4849.95</v>
      </c>
      <c r="O93" s="274">
        <f t="shared" si="14"/>
        <v>45566</v>
      </c>
      <c r="P93" s="278"/>
      <c r="Q93" s="278">
        <v>4.5</v>
      </c>
      <c r="R93" s="278">
        <v>6.5</v>
      </c>
      <c r="S93" s="278"/>
      <c r="T93" s="278">
        <v>4.7</v>
      </c>
      <c r="U93" s="278"/>
      <c r="V93" s="278"/>
      <c r="W93" s="278"/>
      <c r="X93" s="278"/>
      <c r="Y93" s="278"/>
      <c r="Z93" s="278"/>
      <c r="AA93" s="278"/>
      <c r="AB93" s="278"/>
      <c r="AC93" s="278"/>
      <c r="AD93" s="278"/>
      <c r="AE93" s="279">
        <f t="shared" si="27"/>
        <v>15.7</v>
      </c>
      <c r="AF93" s="281"/>
    </row>
    <row r="94" spans="2:32" outlineLevel="1" x14ac:dyDescent="0.25">
      <c r="B94" s="273" t="str">
        <f>IF(C94&gt;0,IFERROR(_xlfn.IFS(D94&lt;=DATE(YEAR('Basic project data'!$E$12),MONTH('Basic project data'!$E$12),1),'Basic project data'!$A$12,D94&lt;=DATE(YEAR('Basic project data'!$E$13),MONTH('Basic project data'!$E$13),1),'Basic project data'!$A$13,D94&lt;=DATE(YEAR('Basic project data'!$E$14),MONTH('Basic project data'!$E$14),1),'Basic project data'!$A$14,D94&lt;=DATE(YEAR('Basic project data'!$E$15),MONTH('Basic project data'!$E$15),1),'Basic project data'!$A$15,D94&lt;=DATE(YEAR('Basic project data'!$E$16),MONTH('Basic project data'!$E$16),1),'Basic project data'!$A$16),""),"")</f>
        <v>P2</v>
      </c>
      <c r="C94" s="273">
        <f>IF(C93&gt;0,C93+1,IF(DATE(YEAR('Basic project data'!$C$5),MONTH('Basic project data'!$C$5),1)=D94,1,0))</f>
        <v>32</v>
      </c>
      <c r="D94" s="274">
        <f t="shared" si="28"/>
        <v>45597</v>
      </c>
      <c r="E94" s="322">
        <v>1</v>
      </c>
      <c r="F94" s="193">
        <f t="shared" si="25"/>
        <v>17.916666666666668</v>
      </c>
      <c r="G94" s="325">
        <v>9836.18</v>
      </c>
      <c r="H94" s="322">
        <v>0.75</v>
      </c>
      <c r="I94" s="193">
        <f t="shared" si="26"/>
        <v>13.4375</v>
      </c>
      <c r="J94" s="325">
        <v>7377.1350000000002</v>
      </c>
      <c r="O94" s="274">
        <f t="shared" si="14"/>
        <v>45597</v>
      </c>
      <c r="P94" s="278"/>
      <c r="Q94" s="278">
        <v>6.7</v>
      </c>
      <c r="R94" s="278">
        <v>3.5</v>
      </c>
      <c r="S94" s="278"/>
      <c r="T94" s="278">
        <v>4.3</v>
      </c>
      <c r="U94" s="278"/>
      <c r="V94" s="278"/>
      <c r="W94" s="278"/>
      <c r="X94" s="278"/>
      <c r="Y94" s="278"/>
      <c r="Z94" s="278"/>
      <c r="AA94" s="278"/>
      <c r="AB94" s="278"/>
      <c r="AC94" s="278"/>
      <c r="AD94" s="278"/>
      <c r="AE94" s="279">
        <f t="shared" si="27"/>
        <v>14.5</v>
      </c>
      <c r="AF94" s="281"/>
    </row>
    <row r="95" spans="2:32" outlineLevel="1" x14ac:dyDescent="0.25">
      <c r="B95" s="273" t="str">
        <f>IF(C95&gt;0,IFERROR(_xlfn.IFS(D95&lt;=DATE(YEAR('Basic project data'!$E$12),MONTH('Basic project data'!$E$12),1),'Basic project data'!$A$12,D95&lt;=DATE(YEAR('Basic project data'!$E$13),MONTH('Basic project data'!$E$13),1),'Basic project data'!$A$13,D95&lt;=DATE(YEAR('Basic project data'!$E$14),MONTH('Basic project data'!$E$14),1),'Basic project data'!$A$14,D95&lt;=DATE(YEAR('Basic project data'!$E$15),MONTH('Basic project data'!$E$15),1),'Basic project data'!$A$15,D95&lt;=DATE(YEAR('Basic project data'!$E$16),MONTH('Basic project data'!$E$16),1),'Basic project data'!$A$16),""),"")</f>
        <v>P2</v>
      </c>
      <c r="C95" s="273">
        <f>IF(C94&gt;0,C94+1,IF(DATE(YEAR('Basic project data'!$C$5),MONTH('Basic project data'!$C$5),1)=D95,1,0))</f>
        <v>33</v>
      </c>
      <c r="D95" s="274">
        <f t="shared" si="28"/>
        <v>45627</v>
      </c>
      <c r="E95" s="322">
        <v>1</v>
      </c>
      <c r="F95" s="193">
        <f t="shared" si="25"/>
        <v>17.916666666666668</v>
      </c>
      <c r="G95" s="325">
        <v>6715.4928</v>
      </c>
      <c r="H95" s="322">
        <v>0.75</v>
      </c>
      <c r="I95" s="193">
        <f t="shared" si="26"/>
        <v>13.4375</v>
      </c>
      <c r="J95" s="325">
        <v>5036.6196</v>
      </c>
      <c r="O95" s="274">
        <f t="shared" si="14"/>
        <v>45627</v>
      </c>
      <c r="P95" s="278"/>
      <c r="Q95" s="278">
        <v>5.4</v>
      </c>
      <c r="R95" s="278">
        <v>6.1</v>
      </c>
      <c r="S95" s="278"/>
      <c r="T95" s="278">
        <v>1</v>
      </c>
      <c r="U95" s="278"/>
      <c r="V95" s="278"/>
      <c r="W95" s="278"/>
      <c r="X95" s="278"/>
      <c r="Y95" s="278"/>
      <c r="Z95" s="278"/>
      <c r="AA95" s="278"/>
      <c r="AB95" s="278"/>
      <c r="AC95" s="278"/>
      <c r="AD95" s="278"/>
      <c r="AE95" s="279">
        <f t="shared" si="27"/>
        <v>12.5</v>
      </c>
      <c r="AF95" s="281"/>
    </row>
    <row r="96" spans="2:32" x14ac:dyDescent="0.25">
      <c r="B96" s="282"/>
      <c r="C96" s="283"/>
      <c r="D96" s="284">
        <f>D95</f>
        <v>45627</v>
      </c>
      <c r="E96" s="285"/>
      <c r="F96" s="286">
        <f>SUM(F84:F95)</f>
        <v>214.99999999999997</v>
      </c>
      <c r="G96" s="287">
        <f>SUM(G84:G95)</f>
        <v>81217.6728</v>
      </c>
      <c r="H96" s="301"/>
      <c r="I96" s="286">
        <f>SUM(I84:I95)</f>
        <v>161.25</v>
      </c>
      <c r="J96" s="287">
        <f>SUM(J84:J95)</f>
        <v>60913.254599999993</v>
      </c>
      <c r="O96" s="284">
        <f t="shared" si="14"/>
        <v>45627</v>
      </c>
      <c r="P96" s="290">
        <f>SUM(P84:P95)</f>
        <v>0</v>
      </c>
      <c r="Q96" s="290">
        <f>SUM(Q84:Q95)</f>
        <v>60.2</v>
      </c>
      <c r="R96" s="290">
        <f>SUM(R84:R95)</f>
        <v>51.900000000000006</v>
      </c>
      <c r="S96" s="290">
        <f>SUM(S84:S95)</f>
        <v>9.3000000000000007</v>
      </c>
      <c r="T96" s="290">
        <f>SUM(T84:T95)</f>
        <v>40.099999999999994</v>
      </c>
      <c r="U96" s="290">
        <f t="shared" ref="U96:AD96" si="29">SUM(U84:U95)</f>
        <v>0</v>
      </c>
      <c r="V96" s="290">
        <f t="shared" si="29"/>
        <v>0</v>
      </c>
      <c r="W96" s="290">
        <f t="shared" si="29"/>
        <v>0</v>
      </c>
      <c r="X96" s="290">
        <f t="shared" si="29"/>
        <v>0</v>
      </c>
      <c r="Y96" s="290">
        <f t="shared" si="29"/>
        <v>0</v>
      </c>
      <c r="Z96" s="290">
        <f t="shared" si="29"/>
        <v>0</v>
      </c>
      <c r="AA96" s="290">
        <f t="shared" si="29"/>
        <v>0</v>
      </c>
      <c r="AB96" s="290">
        <f t="shared" si="29"/>
        <v>0</v>
      </c>
      <c r="AC96" s="290">
        <f t="shared" si="29"/>
        <v>0</v>
      </c>
      <c r="AD96" s="290">
        <f t="shared" si="29"/>
        <v>0</v>
      </c>
      <c r="AE96" s="290">
        <f>SUM(AE84:AE95)</f>
        <v>161.5</v>
      </c>
      <c r="AF96" s="281"/>
    </row>
    <row r="97" spans="2:32" ht="28.5" customHeight="1" x14ac:dyDescent="0.25">
      <c r="B97" s="18"/>
      <c r="C97" s="18"/>
      <c r="E97" s="280"/>
      <c r="F97" s="280"/>
      <c r="H97" s="280"/>
      <c r="I97" s="280"/>
      <c r="P97" s="289">
        <f t="shared" ref="P97:AE97" si="30">IFERROR(P96/$H$2,0)</f>
        <v>0</v>
      </c>
      <c r="Q97" s="289">
        <f t="shared" si="30"/>
        <v>60.2</v>
      </c>
      <c r="R97" s="289">
        <f t="shared" si="30"/>
        <v>51.900000000000006</v>
      </c>
      <c r="S97" s="289">
        <f t="shared" si="30"/>
        <v>9.3000000000000007</v>
      </c>
      <c r="T97" s="289">
        <f t="shared" si="30"/>
        <v>40.099999999999994</v>
      </c>
      <c r="U97" s="289">
        <f t="shared" si="30"/>
        <v>0</v>
      </c>
      <c r="V97" s="289">
        <f t="shared" si="30"/>
        <v>0</v>
      </c>
      <c r="W97" s="289">
        <f t="shared" si="30"/>
        <v>0</v>
      </c>
      <c r="X97" s="289">
        <f t="shared" si="30"/>
        <v>0</v>
      </c>
      <c r="Y97" s="289">
        <f t="shared" si="30"/>
        <v>0</v>
      </c>
      <c r="Z97" s="289">
        <f t="shared" si="30"/>
        <v>0</v>
      </c>
      <c r="AA97" s="289">
        <f t="shared" si="30"/>
        <v>0</v>
      </c>
      <c r="AB97" s="289">
        <f t="shared" si="30"/>
        <v>0</v>
      </c>
      <c r="AC97" s="289">
        <f t="shared" si="30"/>
        <v>0</v>
      </c>
      <c r="AD97" s="289">
        <f t="shared" si="30"/>
        <v>0</v>
      </c>
      <c r="AE97" s="289">
        <f t="shared" si="30"/>
        <v>161.5</v>
      </c>
      <c r="AF97" s="291" t="s">
        <v>326</v>
      </c>
    </row>
    <row r="98" spans="2:32" x14ac:dyDescent="0.25">
      <c r="B98" s="18"/>
      <c r="C98" s="18"/>
      <c r="E98" s="280"/>
      <c r="F98" s="280"/>
      <c r="H98" s="280"/>
      <c r="I98" s="280"/>
      <c r="P98" s="292"/>
      <c r="Q98" s="292"/>
      <c r="R98" s="292"/>
      <c r="S98" s="292"/>
      <c r="T98" s="292"/>
      <c r="U98" s="293"/>
      <c r="V98" s="294"/>
      <c r="W98" s="295"/>
      <c r="X98" s="295"/>
      <c r="Y98" s="295"/>
      <c r="Z98" s="295"/>
      <c r="AA98" s="295"/>
      <c r="AB98" s="295"/>
      <c r="AC98" s="295"/>
      <c r="AD98" s="296"/>
      <c r="AE98" s="292"/>
      <c r="AF98" s="297"/>
    </row>
    <row r="99" spans="2:32" outlineLevel="1" x14ac:dyDescent="0.25">
      <c r="B99" s="273" t="str">
        <f>IF(C99&gt;0,IFERROR(_xlfn.IFS(D99&lt;=DATE(YEAR('Basic project data'!$E$12),MONTH('Basic project data'!$E$12),1),'Basic project data'!$A$12,D99&lt;=DATE(YEAR('Basic project data'!$E$13),MONTH('Basic project data'!$E$13),1),'Basic project data'!$A$13,D99&lt;=DATE(YEAR('Basic project data'!$E$14),MONTH('Basic project data'!$E$14),1),'Basic project data'!$A$14,D99&lt;=DATE(YEAR('Basic project data'!$E$15),MONTH('Basic project data'!$E$15),1),'Basic project data'!$A$15,D99&lt;=DATE(YEAR('Basic project data'!$E$16),MONTH('Basic project data'!$E$16),1),'Basic project data'!$A$16),""),"")</f>
        <v>P2</v>
      </c>
      <c r="C99" s="273">
        <f>IF(C95&gt;0,C95+1,IF(DATE(YEAR('Basic project data'!$C$5),MONTH('Basic project data'!$C$5),1)=D99,1,0))</f>
        <v>34</v>
      </c>
      <c r="D99" s="274">
        <f>DATE(YEAR(D95),MONTH(D95)+1,DAY(D95))</f>
        <v>45658</v>
      </c>
      <c r="E99" s="323">
        <v>1</v>
      </c>
      <c r="F99" s="299">
        <f t="shared" ref="F99:F110" si="31">215/12*E99</f>
        <v>17.916666666666668</v>
      </c>
      <c r="G99" s="326">
        <v>6715.4928</v>
      </c>
      <c r="H99" s="323">
        <v>0.75</v>
      </c>
      <c r="I99" s="299">
        <f t="shared" ref="I99:I110" si="32">215/12*H99</f>
        <v>13.4375</v>
      </c>
      <c r="J99" s="326">
        <v>5036.6196</v>
      </c>
      <c r="O99" s="274">
        <f t="shared" si="14"/>
        <v>45658</v>
      </c>
      <c r="P99" s="278"/>
      <c r="Q99" s="278">
        <v>4.7</v>
      </c>
      <c r="R99" s="278">
        <v>3.8</v>
      </c>
      <c r="S99" s="278"/>
      <c r="T99" s="278">
        <v>5.8</v>
      </c>
      <c r="U99" s="278"/>
      <c r="V99" s="278"/>
      <c r="W99" s="278"/>
      <c r="X99" s="278"/>
      <c r="Y99" s="278"/>
      <c r="Z99" s="278"/>
      <c r="AA99" s="278"/>
      <c r="AB99" s="278"/>
      <c r="AC99" s="278"/>
      <c r="AD99" s="278"/>
      <c r="AE99" s="279">
        <f t="shared" ref="AE99:AE110" si="33">SUM(P99:AD99)</f>
        <v>14.3</v>
      </c>
      <c r="AF99" s="281"/>
    </row>
    <row r="100" spans="2:32" outlineLevel="1" x14ac:dyDescent="0.25">
      <c r="B100" s="273" t="str">
        <f>IF(C100&gt;0,IFERROR(_xlfn.IFS(D100&lt;=DATE(YEAR('Basic project data'!$E$12),MONTH('Basic project data'!$E$12),1),'Basic project data'!$A$12,D100&lt;=DATE(YEAR('Basic project data'!$E$13),MONTH('Basic project data'!$E$13),1),'Basic project data'!$A$13,D100&lt;=DATE(YEAR('Basic project data'!$E$14),MONTH('Basic project data'!$E$14),1),'Basic project data'!$A$14,D100&lt;=DATE(YEAR('Basic project data'!$E$15),MONTH('Basic project data'!$E$15),1),'Basic project data'!$A$15,D100&lt;=DATE(YEAR('Basic project data'!$E$16),MONTH('Basic project data'!$E$16),1),'Basic project data'!$A$16),""),"")</f>
        <v>P2</v>
      </c>
      <c r="C100" s="273">
        <f>IF(C99&gt;0,C99+1,IF(DATE(YEAR('Basic project data'!$C$5),MONTH('Basic project data'!$C$5),1)=D100,1,0))</f>
        <v>35</v>
      </c>
      <c r="D100" s="274">
        <f t="shared" ref="D100:D110" si="34">DATE(YEAR(D99),MONTH(D99)+1,DAY(D99))</f>
        <v>45689</v>
      </c>
      <c r="E100" s="322">
        <v>1</v>
      </c>
      <c r="F100" s="193">
        <f t="shared" si="31"/>
        <v>17.916666666666668</v>
      </c>
      <c r="G100" s="325">
        <v>6715.4928</v>
      </c>
      <c r="H100" s="322">
        <v>0.75</v>
      </c>
      <c r="I100" s="193">
        <f t="shared" si="32"/>
        <v>13.4375</v>
      </c>
      <c r="J100" s="325">
        <v>5036.6196</v>
      </c>
      <c r="O100" s="274">
        <f t="shared" si="14"/>
        <v>45689</v>
      </c>
      <c r="P100" s="278"/>
      <c r="Q100" s="278">
        <v>3.5</v>
      </c>
      <c r="R100" s="278">
        <v>5.7</v>
      </c>
      <c r="S100" s="278"/>
      <c r="T100" s="278"/>
      <c r="U100" s="278"/>
      <c r="V100" s="278"/>
      <c r="W100" s="278"/>
      <c r="X100" s="278"/>
      <c r="Y100" s="278"/>
      <c r="Z100" s="278"/>
      <c r="AA100" s="278"/>
      <c r="AB100" s="278"/>
      <c r="AC100" s="278"/>
      <c r="AD100" s="278"/>
      <c r="AE100" s="279">
        <f t="shared" si="33"/>
        <v>9.1999999999999993</v>
      </c>
      <c r="AF100" s="281"/>
    </row>
    <row r="101" spans="2:32" outlineLevel="1" x14ac:dyDescent="0.25">
      <c r="B101" s="273" t="str">
        <f>IF(C101&gt;0,IFERROR(_xlfn.IFS(D101&lt;=DATE(YEAR('Basic project data'!$E$12),MONTH('Basic project data'!$E$12),1),'Basic project data'!$A$12,D101&lt;=DATE(YEAR('Basic project data'!$E$13),MONTH('Basic project data'!$E$13),1),'Basic project data'!$A$13,D101&lt;=DATE(YEAR('Basic project data'!$E$14),MONTH('Basic project data'!$E$14),1),'Basic project data'!$A$14,D101&lt;=DATE(YEAR('Basic project data'!$E$15),MONTH('Basic project data'!$E$15),1),'Basic project data'!$A$15,D101&lt;=DATE(YEAR('Basic project data'!$E$16),MONTH('Basic project data'!$E$16),1),'Basic project data'!$A$16),""),"")</f>
        <v>P2</v>
      </c>
      <c r="C101" s="273">
        <f>IF(C100&gt;0,C100+1,IF(DATE(YEAR('Basic project data'!$C$5),MONTH('Basic project data'!$C$5),1)=D101,1,0))</f>
        <v>36</v>
      </c>
      <c r="D101" s="274">
        <f t="shared" si="34"/>
        <v>45717</v>
      </c>
      <c r="E101" s="322">
        <v>1</v>
      </c>
      <c r="F101" s="193">
        <f t="shared" si="31"/>
        <v>17.916666666666668</v>
      </c>
      <c r="G101" s="325">
        <v>6715.4928</v>
      </c>
      <c r="H101" s="322">
        <v>0.75</v>
      </c>
      <c r="I101" s="193">
        <f t="shared" si="32"/>
        <v>13.4375</v>
      </c>
      <c r="J101" s="325">
        <v>5036.6196</v>
      </c>
      <c r="O101" s="274">
        <f t="shared" si="14"/>
        <v>45717</v>
      </c>
      <c r="P101" s="278"/>
      <c r="Q101" s="278">
        <v>6.4</v>
      </c>
      <c r="R101" s="278">
        <v>3.5</v>
      </c>
      <c r="S101" s="278"/>
      <c r="T101" s="278">
        <v>4.7</v>
      </c>
      <c r="U101" s="278"/>
      <c r="V101" s="278"/>
      <c r="W101" s="278"/>
      <c r="X101" s="278"/>
      <c r="Y101" s="278"/>
      <c r="Z101" s="278"/>
      <c r="AA101" s="278"/>
      <c r="AB101" s="278"/>
      <c r="AC101" s="278"/>
      <c r="AD101" s="278"/>
      <c r="AE101" s="279">
        <f t="shared" si="33"/>
        <v>14.600000000000001</v>
      </c>
      <c r="AF101" s="281"/>
    </row>
    <row r="102" spans="2:32" outlineLevel="1" x14ac:dyDescent="0.25">
      <c r="B102" s="273" t="str">
        <f>IF(C102&gt;0,IFERROR(_xlfn.IFS(D102&lt;=DATE(YEAR('Basic project data'!$E$12),MONTH('Basic project data'!$E$12),1),'Basic project data'!$A$12,D102&lt;=DATE(YEAR('Basic project data'!$E$13),MONTH('Basic project data'!$E$13),1),'Basic project data'!$A$13,D102&lt;=DATE(YEAR('Basic project data'!$E$14),MONTH('Basic project data'!$E$14),1),'Basic project data'!$A$14,D102&lt;=DATE(YEAR('Basic project data'!$E$15),MONTH('Basic project data'!$E$15),1),'Basic project data'!$A$15,D102&lt;=DATE(YEAR('Basic project data'!$E$16),MONTH('Basic project data'!$E$16),1),'Basic project data'!$A$16),""),"")</f>
        <v/>
      </c>
      <c r="C102" s="273">
        <f>IF(C101&gt;0,C101+1,IF(DATE(YEAR('Basic project data'!$C$5),MONTH('Basic project data'!$C$5),1)=D102,1,0))</f>
        <v>37</v>
      </c>
      <c r="D102" s="274">
        <f t="shared" si="34"/>
        <v>45748</v>
      </c>
      <c r="E102" s="275"/>
      <c r="F102" s="193">
        <f t="shared" si="31"/>
        <v>0</v>
      </c>
      <c r="G102" s="277"/>
      <c r="H102" s="275"/>
      <c r="I102" s="193">
        <f t="shared" si="32"/>
        <v>0</v>
      </c>
      <c r="J102" s="277"/>
      <c r="O102" s="274">
        <f t="shared" si="14"/>
        <v>45748</v>
      </c>
      <c r="P102" s="278"/>
      <c r="Q102" s="278"/>
      <c r="R102" s="278"/>
      <c r="S102" s="278"/>
      <c r="T102" s="278"/>
      <c r="U102" s="278"/>
      <c r="V102" s="278"/>
      <c r="W102" s="278"/>
      <c r="X102" s="278"/>
      <c r="Y102" s="278"/>
      <c r="Z102" s="278"/>
      <c r="AA102" s="278"/>
      <c r="AB102" s="278"/>
      <c r="AC102" s="278"/>
      <c r="AD102" s="278"/>
      <c r="AE102" s="279">
        <f t="shared" si="33"/>
        <v>0</v>
      </c>
      <c r="AF102" s="281"/>
    </row>
    <row r="103" spans="2:32" outlineLevel="1" x14ac:dyDescent="0.25">
      <c r="B103" s="273" t="str">
        <f>IF(C103&gt;0,IFERROR(_xlfn.IFS(D103&lt;=DATE(YEAR('Basic project data'!$E$12),MONTH('Basic project data'!$E$12),1),'Basic project data'!$A$12,D103&lt;=DATE(YEAR('Basic project data'!$E$13),MONTH('Basic project data'!$E$13),1),'Basic project data'!$A$13,D103&lt;=DATE(YEAR('Basic project data'!$E$14),MONTH('Basic project data'!$E$14),1),'Basic project data'!$A$14,D103&lt;=DATE(YEAR('Basic project data'!$E$15),MONTH('Basic project data'!$E$15),1),'Basic project data'!$A$15,D103&lt;=DATE(YEAR('Basic project data'!$E$16),MONTH('Basic project data'!$E$16),1),'Basic project data'!$A$16),""),"")</f>
        <v/>
      </c>
      <c r="C103" s="273">
        <f>IF(C102&gt;0,C102+1,IF(DATE(YEAR('Basic project data'!$C$5),MONTH('Basic project data'!$C$5),1)=D103,1,0))</f>
        <v>38</v>
      </c>
      <c r="D103" s="274">
        <f t="shared" si="34"/>
        <v>45778</v>
      </c>
      <c r="E103" s="275"/>
      <c r="F103" s="193">
        <f t="shared" si="31"/>
        <v>0</v>
      </c>
      <c r="G103" s="277"/>
      <c r="H103" s="275"/>
      <c r="I103" s="193">
        <f t="shared" si="32"/>
        <v>0</v>
      </c>
      <c r="J103" s="277"/>
      <c r="O103" s="274">
        <f t="shared" si="14"/>
        <v>45778</v>
      </c>
      <c r="P103" s="278"/>
      <c r="Q103" s="278"/>
      <c r="R103" s="278"/>
      <c r="S103" s="278"/>
      <c r="T103" s="278"/>
      <c r="U103" s="278"/>
      <c r="V103" s="278"/>
      <c r="W103" s="278"/>
      <c r="X103" s="278"/>
      <c r="Y103" s="278"/>
      <c r="Z103" s="278"/>
      <c r="AA103" s="278"/>
      <c r="AB103" s="278"/>
      <c r="AC103" s="278"/>
      <c r="AD103" s="278"/>
      <c r="AE103" s="279">
        <f t="shared" si="33"/>
        <v>0</v>
      </c>
      <c r="AF103" s="281"/>
    </row>
    <row r="104" spans="2:32" outlineLevel="1" x14ac:dyDescent="0.25">
      <c r="B104" s="273" t="str">
        <f>IF(C104&gt;0,IFERROR(_xlfn.IFS(D104&lt;=DATE(YEAR('Basic project data'!$E$12),MONTH('Basic project data'!$E$12),1),'Basic project data'!$A$12,D104&lt;=DATE(YEAR('Basic project data'!$E$13),MONTH('Basic project data'!$E$13),1),'Basic project data'!$A$13,D104&lt;=DATE(YEAR('Basic project data'!$E$14),MONTH('Basic project data'!$E$14),1),'Basic project data'!$A$14,D104&lt;=DATE(YEAR('Basic project data'!$E$15),MONTH('Basic project data'!$E$15),1),'Basic project data'!$A$15,D104&lt;=DATE(YEAR('Basic project data'!$E$16),MONTH('Basic project data'!$E$16),1),'Basic project data'!$A$16),""),"")</f>
        <v/>
      </c>
      <c r="C104" s="273">
        <f>IF(C103&gt;0,C103+1,IF(DATE(YEAR('Basic project data'!$C$5),MONTH('Basic project data'!$C$5),1)=D104,1,0))</f>
        <v>39</v>
      </c>
      <c r="D104" s="274">
        <f t="shared" si="34"/>
        <v>45809</v>
      </c>
      <c r="E104" s="275"/>
      <c r="F104" s="193">
        <f t="shared" si="31"/>
        <v>0</v>
      </c>
      <c r="G104" s="277"/>
      <c r="H104" s="275"/>
      <c r="I104" s="193">
        <f t="shared" si="32"/>
        <v>0</v>
      </c>
      <c r="J104" s="277"/>
      <c r="O104" s="274">
        <f t="shared" si="14"/>
        <v>45809</v>
      </c>
      <c r="P104" s="278"/>
      <c r="Q104" s="278"/>
      <c r="R104" s="278"/>
      <c r="S104" s="278"/>
      <c r="T104" s="278"/>
      <c r="U104" s="278"/>
      <c r="V104" s="278"/>
      <c r="W104" s="278"/>
      <c r="X104" s="278"/>
      <c r="Y104" s="278"/>
      <c r="Z104" s="278"/>
      <c r="AA104" s="278"/>
      <c r="AB104" s="278"/>
      <c r="AC104" s="278"/>
      <c r="AD104" s="278"/>
      <c r="AE104" s="279">
        <f t="shared" si="33"/>
        <v>0</v>
      </c>
      <c r="AF104" s="281"/>
    </row>
    <row r="105" spans="2:32" outlineLevel="1" x14ac:dyDescent="0.25">
      <c r="B105" s="273" t="str">
        <f>IF(C105&gt;0,IFERROR(_xlfn.IFS(D105&lt;=DATE(YEAR('Basic project data'!$E$12),MONTH('Basic project data'!$E$12),1),'Basic project data'!$A$12,D105&lt;=DATE(YEAR('Basic project data'!$E$13),MONTH('Basic project data'!$E$13),1),'Basic project data'!$A$13,D105&lt;=DATE(YEAR('Basic project data'!$E$14),MONTH('Basic project data'!$E$14),1),'Basic project data'!$A$14,D105&lt;=DATE(YEAR('Basic project data'!$E$15),MONTH('Basic project data'!$E$15),1),'Basic project data'!$A$15,D105&lt;=DATE(YEAR('Basic project data'!$E$16),MONTH('Basic project data'!$E$16),1),'Basic project data'!$A$16),""),"")</f>
        <v/>
      </c>
      <c r="C105" s="273">
        <f>IF(C104&gt;0,C104+1,IF(DATE(YEAR('Basic project data'!$C$5),MONTH('Basic project data'!$C$5),1)=D105,1,0))</f>
        <v>40</v>
      </c>
      <c r="D105" s="274">
        <f t="shared" si="34"/>
        <v>45839</v>
      </c>
      <c r="E105" s="275"/>
      <c r="F105" s="193">
        <f t="shared" si="31"/>
        <v>0</v>
      </c>
      <c r="G105" s="277"/>
      <c r="H105" s="275"/>
      <c r="I105" s="193">
        <f t="shared" si="32"/>
        <v>0</v>
      </c>
      <c r="J105" s="277"/>
      <c r="O105" s="274">
        <f t="shared" si="14"/>
        <v>45839</v>
      </c>
      <c r="P105" s="278"/>
      <c r="Q105" s="278"/>
      <c r="R105" s="278"/>
      <c r="S105" s="278"/>
      <c r="T105" s="278"/>
      <c r="U105" s="278"/>
      <c r="V105" s="278"/>
      <c r="W105" s="278"/>
      <c r="X105" s="278"/>
      <c r="Y105" s="278"/>
      <c r="Z105" s="278"/>
      <c r="AA105" s="278"/>
      <c r="AB105" s="278"/>
      <c r="AC105" s="278"/>
      <c r="AD105" s="278"/>
      <c r="AE105" s="279">
        <f t="shared" si="33"/>
        <v>0</v>
      </c>
      <c r="AF105" s="281"/>
    </row>
    <row r="106" spans="2:32" outlineLevel="1" x14ac:dyDescent="0.25">
      <c r="B106" s="273" t="str">
        <f>IF(C106&gt;0,IFERROR(_xlfn.IFS(D106&lt;=DATE(YEAR('Basic project data'!$E$12),MONTH('Basic project data'!$E$12),1),'Basic project data'!$A$12,D106&lt;=DATE(YEAR('Basic project data'!$E$13),MONTH('Basic project data'!$E$13),1),'Basic project data'!$A$13,D106&lt;=DATE(YEAR('Basic project data'!$E$14),MONTH('Basic project data'!$E$14),1),'Basic project data'!$A$14,D106&lt;=DATE(YEAR('Basic project data'!$E$15),MONTH('Basic project data'!$E$15),1),'Basic project data'!$A$15,D106&lt;=DATE(YEAR('Basic project data'!$E$16),MONTH('Basic project data'!$E$16),1),'Basic project data'!$A$16),""),"")</f>
        <v/>
      </c>
      <c r="C106" s="273">
        <f>IF(C105&gt;0,C105+1,IF(DATE(YEAR('Basic project data'!$C$5),MONTH('Basic project data'!$C$5),1)=D106,1,0))</f>
        <v>41</v>
      </c>
      <c r="D106" s="274">
        <f t="shared" si="34"/>
        <v>45870</v>
      </c>
      <c r="E106" s="275"/>
      <c r="F106" s="193">
        <f t="shared" si="31"/>
        <v>0</v>
      </c>
      <c r="G106" s="277"/>
      <c r="H106" s="275"/>
      <c r="I106" s="193">
        <f t="shared" si="32"/>
        <v>0</v>
      </c>
      <c r="J106" s="277"/>
      <c r="O106" s="274">
        <f t="shared" si="14"/>
        <v>45870</v>
      </c>
      <c r="P106" s="278"/>
      <c r="Q106" s="278"/>
      <c r="R106" s="278"/>
      <c r="S106" s="278"/>
      <c r="T106" s="278"/>
      <c r="U106" s="278"/>
      <c r="V106" s="278"/>
      <c r="W106" s="278"/>
      <c r="X106" s="278"/>
      <c r="Y106" s="278"/>
      <c r="Z106" s="278"/>
      <c r="AA106" s="278"/>
      <c r="AB106" s="278"/>
      <c r="AC106" s="278"/>
      <c r="AD106" s="278"/>
      <c r="AE106" s="279">
        <f t="shared" si="33"/>
        <v>0</v>
      </c>
      <c r="AF106" s="281"/>
    </row>
    <row r="107" spans="2:32" outlineLevel="1" x14ac:dyDescent="0.25">
      <c r="B107" s="273" t="str">
        <f>IF(C107&gt;0,IFERROR(_xlfn.IFS(D107&lt;=DATE(YEAR('Basic project data'!$E$12),MONTH('Basic project data'!$E$12),1),'Basic project data'!$A$12,D107&lt;=DATE(YEAR('Basic project data'!$E$13),MONTH('Basic project data'!$E$13),1),'Basic project data'!$A$13,D107&lt;=DATE(YEAR('Basic project data'!$E$14),MONTH('Basic project data'!$E$14),1),'Basic project data'!$A$14,D107&lt;=DATE(YEAR('Basic project data'!$E$15),MONTH('Basic project data'!$E$15),1),'Basic project data'!$A$15,D107&lt;=DATE(YEAR('Basic project data'!$E$16),MONTH('Basic project data'!$E$16),1),'Basic project data'!$A$16),""),"")</f>
        <v/>
      </c>
      <c r="C107" s="273">
        <f>IF(C106&gt;0,C106+1,IF(DATE(YEAR('Basic project data'!$C$5),MONTH('Basic project data'!$C$5),1)=D107,1,0))</f>
        <v>42</v>
      </c>
      <c r="D107" s="274">
        <f t="shared" si="34"/>
        <v>45901</v>
      </c>
      <c r="E107" s="275"/>
      <c r="F107" s="193">
        <f t="shared" si="31"/>
        <v>0</v>
      </c>
      <c r="G107" s="277"/>
      <c r="H107" s="275"/>
      <c r="I107" s="193">
        <f t="shared" si="32"/>
        <v>0</v>
      </c>
      <c r="J107" s="277"/>
      <c r="O107" s="274">
        <f t="shared" si="14"/>
        <v>45901</v>
      </c>
      <c r="P107" s="278"/>
      <c r="Q107" s="278"/>
      <c r="R107" s="278"/>
      <c r="S107" s="278"/>
      <c r="T107" s="278"/>
      <c r="U107" s="278"/>
      <c r="V107" s="278"/>
      <c r="W107" s="278"/>
      <c r="X107" s="278"/>
      <c r="Y107" s="278"/>
      <c r="Z107" s="278"/>
      <c r="AA107" s="278"/>
      <c r="AB107" s="278"/>
      <c r="AC107" s="278"/>
      <c r="AD107" s="278"/>
      <c r="AE107" s="279">
        <f t="shared" si="33"/>
        <v>0</v>
      </c>
      <c r="AF107" s="281"/>
    </row>
    <row r="108" spans="2:32" outlineLevel="1" x14ac:dyDescent="0.25">
      <c r="B108" s="273" t="str">
        <f>IF(C108&gt;0,IFERROR(_xlfn.IFS(D108&lt;=DATE(YEAR('Basic project data'!$E$12),MONTH('Basic project data'!$E$12),1),'Basic project data'!$A$12,D108&lt;=DATE(YEAR('Basic project data'!$E$13),MONTH('Basic project data'!$E$13),1),'Basic project data'!$A$13,D108&lt;=DATE(YEAR('Basic project data'!$E$14),MONTH('Basic project data'!$E$14),1),'Basic project data'!$A$14,D108&lt;=DATE(YEAR('Basic project data'!$E$15),MONTH('Basic project data'!$E$15),1),'Basic project data'!$A$15,D108&lt;=DATE(YEAR('Basic project data'!$E$16),MONTH('Basic project data'!$E$16),1),'Basic project data'!$A$16),""),"")</f>
        <v/>
      </c>
      <c r="C108" s="273">
        <f>IF(C107&gt;0,C107+1,IF(DATE(YEAR('Basic project data'!$C$5),MONTH('Basic project data'!$C$5),1)=D108,1,0))</f>
        <v>43</v>
      </c>
      <c r="D108" s="274">
        <f t="shared" si="34"/>
        <v>45931</v>
      </c>
      <c r="E108" s="275"/>
      <c r="F108" s="193">
        <f t="shared" si="31"/>
        <v>0</v>
      </c>
      <c r="G108" s="277"/>
      <c r="H108" s="275"/>
      <c r="I108" s="193">
        <f t="shared" si="32"/>
        <v>0</v>
      </c>
      <c r="J108" s="277"/>
      <c r="O108" s="274">
        <f t="shared" si="14"/>
        <v>45931</v>
      </c>
      <c r="P108" s="278"/>
      <c r="Q108" s="278"/>
      <c r="R108" s="278"/>
      <c r="S108" s="278"/>
      <c r="T108" s="278"/>
      <c r="U108" s="278"/>
      <c r="V108" s="278"/>
      <c r="W108" s="278"/>
      <c r="X108" s="278"/>
      <c r="Y108" s="278"/>
      <c r="Z108" s="278"/>
      <c r="AA108" s="278"/>
      <c r="AB108" s="278"/>
      <c r="AC108" s="278"/>
      <c r="AD108" s="278"/>
      <c r="AE108" s="279">
        <f t="shared" si="33"/>
        <v>0</v>
      </c>
      <c r="AF108" s="281"/>
    </row>
    <row r="109" spans="2:32" outlineLevel="1" x14ac:dyDescent="0.25">
      <c r="B109" s="273" t="str">
        <f>IF(C109&gt;0,IFERROR(_xlfn.IFS(D109&lt;=DATE(YEAR('Basic project data'!$E$12),MONTH('Basic project data'!$E$12),1),'Basic project data'!$A$12,D109&lt;=DATE(YEAR('Basic project data'!$E$13),MONTH('Basic project data'!$E$13),1),'Basic project data'!$A$13,D109&lt;=DATE(YEAR('Basic project data'!$E$14),MONTH('Basic project data'!$E$14),1),'Basic project data'!$A$14,D109&lt;=DATE(YEAR('Basic project data'!$E$15),MONTH('Basic project data'!$E$15),1),'Basic project data'!$A$15,D109&lt;=DATE(YEAR('Basic project data'!$E$16),MONTH('Basic project data'!$E$16),1),'Basic project data'!$A$16),""),"")</f>
        <v/>
      </c>
      <c r="C109" s="273">
        <f>IF(C108&gt;0,C108+1,IF(DATE(YEAR('Basic project data'!$C$5),MONTH('Basic project data'!$C$5),1)=D109,1,0))</f>
        <v>44</v>
      </c>
      <c r="D109" s="274">
        <f t="shared" si="34"/>
        <v>45962</v>
      </c>
      <c r="E109" s="275"/>
      <c r="F109" s="193">
        <f t="shared" si="31"/>
        <v>0</v>
      </c>
      <c r="G109" s="277"/>
      <c r="H109" s="275"/>
      <c r="I109" s="193">
        <f t="shared" si="32"/>
        <v>0</v>
      </c>
      <c r="J109" s="277"/>
      <c r="O109" s="274">
        <f t="shared" si="14"/>
        <v>45962</v>
      </c>
      <c r="P109" s="278"/>
      <c r="Q109" s="278"/>
      <c r="R109" s="278"/>
      <c r="S109" s="278"/>
      <c r="T109" s="278"/>
      <c r="U109" s="278"/>
      <c r="V109" s="278"/>
      <c r="W109" s="278"/>
      <c r="X109" s="278"/>
      <c r="Y109" s="278"/>
      <c r="Z109" s="278"/>
      <c r="AA109" s="278"/>
      <c r="AB109" s="278"/>
      <c r="AC109" s="278"/>
      <c r="AD109" s="278"/>
      <c r="AE109" s="279">
        <f t="shared" si="33"/>
        <v>0</v>
      </c>
      <c r="AF109" s="281"/>
    </row>
    <row r="110" spans="2:32" outlineLevel="1" x14ac:dyDescent="0.25">
      <c r="B110" s="273" t="str">
        <f>IF(C110&gt;0,IFERROR(_xlfn.IFS(D110&lt;=DATE(YEAR('Basic project data'!$E$12),MONTH('Basic project data'!$E$12),1),'Basic project data'!$A$12,D110&lt;=DATE(YEAR('Basic project data'!$E$13),MONTH('Basic project data'!$E$13),1),'Basic project data'!$A$13,D110&lt;=DATE(YEAR('Basic project data'!$E$14),MONTH('Basic project data'!$E$14),1),'Basic project data'!$A$14,D110&lt;=DATE(YEAR('Basic project data'!$E$15),MONTH('Basic project data'!$E$15),1),'Basic project data'!$A$15,D110&lt;=DATE(YEAR('Basic project data'!$E$16),MONTH('Basic project data'!$E$16),1),'Basic project data'!$A$16),""),"")</f>
        <v/>
      </c>
      <c r="C110" s="273">
        <f>IF(C109&gt;0,C109+1,IF(DATE(YEAR('Basic project data'!$C$5),MONTH('Basic project data'!$C$5),1)=D110,1,0))</f>
        <v>45</v>
      </c>
      <c r="D110" s="274">
        <f t="shared" si="34"/>
        <v>45992</v>
      </c>
      <c r="E110" s="275"/>
      <c r="F110" s="193">
        <f t="shared" si="31"/>
        <v>0</v>
      </c>
      <c r="G110" s="277"/>
      <c r="H110" s="275"/>
      <c r="I110" s="193">
        <f t="shared" si="32"/>
        <v>0</v>
      </c>
      <c r="J110" s="277"/>
      <c r="O110" s="274">
        <f t="shared" si="14"/>
        <v>45992</v>
      </c>
      <c r="P110" s="278"/>
      <c r="Q110" s="278"/>
      <c r="R110" s="278"/>
      <c r="S110" s="278"/>
      <c r="T110" s="278"/>
      <c r="U110" s="278"/>
      <c r="V110" s="278"/>
      <c r="W110" s="278"/>
      <c r="X110" s="278"/>
      <c r="Y110" s="278"/>
      <c r="Z110" s="278"/>
      <c r="AA110" s="278"/>
      <c r="AB110" s="278"/>
      <c r="AC110" s="278"/>
      <c r="AD110" s="278"/>
      <c r="AE110" s="279">
        <f t="shared" si="33"/>
        <v>0</v>
      </c>
      <c r="AF110" s="281"/>
    </row>
    <row r="111" spans="2:32" x14ac:dyDescent="0.25">
      <c r="B111" s="282"/>
      <c r="C111" s="283"/>
      <c r="D111" s="284">
        <f>D110</f>
        <v>45992</v>
      </c>
      <c r="E111" s="285"/>
      <c r="F111" s="286">
        <f>SUM(F99:F110)</f>
        <v>53.75</v>
      </c>
      <c r="G111" s="287">
        <f>SUM(G99:G110)</f>
        <v>20146.4784</v>
      </c>
      <c r="H111" s="288"/>
      <c r="I111" s="286">
        <f>SUM(I99:I110)</f>
        <v>40.3125</v>
      </c>
      <c r="J111" s="287">
        <f>SUM(J99:J110)</f>
        <v>15109.8588</v>
      </c>
      <c r="O111" s="284">
        <f t="shared" si="14"/>
        <v>45992</v>
      </c>
      <c r="P111" s="290">
        <f>SUM(P99:P110)</f>
        <v>0</v>
      </c>
      <c r="Q111" s="290">
        <f>SUM(Q99:Q110)</f>
        <v>14.6</v>
      </c>
      <c r="R111" s="290">
        <f>SUM(R99:R110)</f>
        <v>13</v>
      </c>
      <c r="S111" s="290">
        <f>SUM(S99:S110)</f>
        <v>0</v>
      </c>
      <c r="T111" s="290">
        <f>SUM(T99:T110)</f>
        <v>10.5</v>
      </c>
      <c r="U111" s="290">
        <f t="shared" ref="U111:AD111" si="35">SUM(U99:U110)</f>
        <v>0</v>
      </c>
      <c r="V111" s="290">
        <f t="shared" si="35"/>
        <v>0</v>
      </c>
      <c r="W111" s="290">
        <f t="shared" si="35"/>
        <v>0</v>
      </c>
      <c r="X111" s="290">
        <f t="shared" si="35"/>
        <v>0</v>
      </c>
      <c r="Y111" s="290">
        <f t="shared" si="35"/>
        <v>0</v>
      </c>
      <c r="Z111" s="290">
        <f t="shared" si="35"/>
        <v>0</v>
      </c>
      <c r="AA111" s="290">
        <f t="shared" si="35"/>
        <v>0</v>
      </c>
      <c r="AB111" s="290">
        <f t="shared" si="35"/>
        <v>0</v>
      </c>
      <c r="AC111" s="290">
        <f t="shared" si="35"/>
        <v>0</v>
      </c>
      <c r="AD111" s="290">
        <f t="shared" si="35"/>
        <v>0</v>
      </c>
      <c r="AE111" s="290">
        <f>SUM(AE99:AE110)</f>
        <v>38.1</v>
      </c>
      <c r="AF111" s="281"/>
    </row>
    <row r="112" spans="2:32" ht="28.5" customHeight="1" x14ac:dyDescent="0.25">
      <c r="B112" s="18"/>
      <c r="C112" s="18"/>
      <c r="E112" s="280"/>
      <c r="F112" s="280"/>
      <c r="H112" s="280"/>
      <c r="I112" s="280"/>
      <c r="P112" s="289">
        <f t="shared" ref="P112:AE112" si="36">IFERROR(P111/$H$2,0)</f>
        <v>0</v>
      </c>
      <c r="Q112" s="289">
        <f t="shared" si="36"/>
        <v>14.6</v>
      </c>
      <c r="R112" s="289">
        <f t="shared" si="36"/>
        <v>13</v>
      </c>
      <c r="S112" s="289">
        <f t="shared" si="36"/>
        <v>0</v>
      </c>
      <c r="T112" s="289">
        <f t="shared" si="36"/>
        <v>10.5</v>
      </c>
      <c r="U112" s="289">
        <f t="shared" si="36"/>
        <v>0</v>
      </c>
      <c r="V112" s="289">
        <f t="shared" si="36"/>
        <v>0</v>
      </c>
      <c r="W112" s="289">
        <f t="shared" si="36"/>
        <v>0</v>
      </c>
      <c r="X112" s="289">
        <f t="shared" si="36"/>
        <v>0</v>
      </c>
      <c r="Y112" s="289">
        <f t="shared" si="36"/>
        <v>0</v>
      </c>
      <c r="Z112" s="289">
        <f t="shared" si="36"/>
        <v>0</v>
      </c>
      <c r="AA112" s="289">
        <f t="shared" si="36"/>
        <v>0</v>
      </c>
      <c r="AB112" s="289">
        <f t="shared" si="36"/>
        <v>0</v>
      </c>
      <c r="AC112" s="289">
        <f t="shared" si="36"/>
        <v>0</v>
      </c>
      <c r="AD112" s="289">
        <f t="shared" si="36"/>
        <v>0</v>
      </c>
      <c r="AE112" s="289">
        <f t="shared" si="36"/>
        <v>38.1</v>
      </c>
      <c r="AF112" s="291" t="s">
        <v>326</v>
      </c>
    </row>
    <row r="113" spans="2:32" x14ac:dyDescent="0.25">
      <c r="B113" s="18"/>
      <c r="C113" s="18"/>
      <c r="E113" s="280"/>
      <c r="F113" s="280"/>
      <c r="H113" s="280"/>
      <c r="I113" s="280"/>
      <c r="P113" s="292"/>
      <c r="Q113" s="292"/>
      <c r="R113" s="292"/>
      <c r="S113" s="292"/>
      <c r="T113" s="292"/>
      <c r="U113" s="293"/>
      <c r="V113" s="294"/>
      <c r="W113" s="295"/>
      <c r="X113" s="295"/>
      <c r="Y113" s="295"/>
      <c r="Z113" s="295"/>
      <c r="AA113" s="295"/>
      <c r="AB113" s="295"/>
      <c r="AC113" s="295"/>
      <c r="AD113" s="296"/>
      <c r="AE113" s="292"/>
      <c r="AF113" s="297"/>
    </row>
    <row r="114" spans="2:32" outlineLevel="1" x14ac:dyDescent="0.25">
      <c r="B114" s="273" t="str">
        <f>IF(C114&gt;0,IFERROR(_xlfn.IFS(D114&lt;=DATE(YEAR('Basic project data'!$E$12),MONTH('Basic project data'!$E$12),1),'Basic project data'!$A$12,D114&lt;=DATE(YEAR('Basic project data'!$E$13),MONTH('Basic project data'!$E$13),1),'Basic project data'!$A$13,D114&lt;=DATE(YEAR('Basic project data'!$E$14),MONTH('Basic project data'!$E$14),1),'Basic project data'!$A$14,D114&lt;=DATE(YEAR('Basic project data'!$E$15),MONTH('Basic project data'!$E$15),1),'Basic project data'!$A$15,D114&lt;=DATE(YEAR('Basic project data'!$E$16),MONTH('Basic project data'!$E$16),1),'Basic project data'!$A$16),""),"")</f>
        <v/>
      </c>
      <c r="C114" s="273">
        <f>IF(C110&gt;0,C110+1,IF(DATE(YEAR('Basic project data'!$C$5),MONTH('Basic project data'!$C$5),1)=D114,1,0))</f>
        <v>46</v>
      </c>
      <c r="D114" s="274">
        <f>DATE(YEAR(D110),MONTH(D110)+1,DAY(D110))</f>
        <v>46023</v>
      </c>
      <c r="E114" s="298"/>
      <c r="F114" s="299">
        <f t="shared" ref="F114:F125" si="37">215/12*E114</f>
        <v>0</v>
      </c>
      <c r="G114" s="300"/>
      <c r="H114" s="298"/>
      <c r="I114" s="193">
        <f t="shared" ref="I114:I125" si="38">215/12*H114</f>
        <v>0</v>
      </c>
      <c r="J114" s="300"/>
      <c r="O114" s="274">
        <f t="shared" ref="O114:O156" si="39">D114</f>
        <v>46023</v>
      </c>
      <c r="P114" s="278"/>
      <c r="Q114" s="278"/>
      <c r="R114" s="278"/>
      <c r="S114" s="278"/>
      <c r="T114" s="278"/>
      <c r="U114" s="278"/>
      <c r="V114" s="278"/>
      <c r="W114" s="278"/>
      <c r="X114" s="278"/>
      <c r="Y114" s="278"/>
      <c r="Z114" s="278"/>
      <c r="AA114" s="278"/>
      <c r="AB114" s="278"/>
      <c r="AC114" s="278"/>
      <c r="AD114" s="278"/>
      <c r="AE114" s="279">
        <f t="shared" ref="AE114:AE125" si="40">SUM(P114:AD114)</f>
        <v>0</v>
      </c>
      <c r="AF114" s="281"/>
    </row>
    <row r="115" spans="2:32" outlineLevel="1" x14ac:dyDescent="0.25">
      <c r="B115" s="273" t="str">
        <f>IF(C115&gt;0,IFERROR(_xlfn.IFS(D115&lt;=DATE(YEAR('Basic project data'!$E$12),MONTH('Basic project data'!$E$12),1),'Basic project data'!$A$12,D115&lt;=DATE(YEAR('Basic project data'!$E$13),MONTH('Basic project data'!$E$13),1),'Basic project data'!$A$13,D115&lt;=DATE(YEAR('Basic project data'!$E$14),MONTH('Basic project data'!$E$14),1),'Basic project data'!$A$14,D115&lt;=DATE(YEAR('Basic project data'!$E$15),MONTH('Basic project data'!$E$15),1),'Basic project data'!$A$15,D115&lt;=DATE(YEAR('Basic project data'!$E$16),MONTH('Basic project data'!$E$16),1),'Basic project data'!$A$16),""),"")</f>
        <v/>
      </c>
      <c r="C115" s="273">
        <f>IF(C114&gt;0,C114+1,IF(DATE(YEAR('Basic project data'!$C$5),MONTH('Basic project data'!$C$5),1)=D115,1,0))</f>
        <v>47</v>
      </c>
      <c r="D115" s="274">
        <f t="shared" ref="D115:D125" si="41">DATE(YEAR(D114),MONTH(D114)+1,DAY(D114))</f>
        <v>46054</v>
      </c>
      <c r="E115" s="275"/>
      <c r="F115" s="193">
        <f t="shared" si="37"/>
        <v>0</v>
      </c>
      <c r="G115" s="277"/>
      <c r="H115" s="275"/>
      <c r="I115" s="193">
        <f t="shared" si="38"/>
        <v>0</v>
      </c>
      <c r="J115" s="277"/>
      <c r="O115" s="274">
        <f t="shared" si="39"/>
        <v>46054</v>
      </c>
      <c r="P115" s="278"/>
      <c r="Q115" s="278"/>
      <c r="R115" s="278"/>
      <c r="S115" s="278"/>
      <c r="T115" s="278"/>
      <c r="U115" s="278"/>
      <c r="V115" s="278"/>
      <c r="W115" s="278"/>
      <c r="X115" s="278"/>
      <c r="Y115" s="278"/>
      <c r="Z115" s="278"/>
      <c r="AA115" s="278"/>
      <c r="AB115" s="278"/>
      <c r="AC115" s="278"/>
      <c r="AD115" s="278"/>
      <c r="AE115" s="279">
        <f t="shared" si="40"/>
        <v>0</v>
      </c>
      <c r="AF115" s="281"/>
    </row>
    <row r="116" spans="2:32" outlineLevel="1" x14ac:dyDescent="0.25">
      <c r="B116" s="273" t="str">
        <f>IF(C116&gt;0,IFERROR(_xlfn.IFS(D116&lt;=DATE(YEAR('Basic project data'!$E$12),MONTH('Basic project data'!$E$12),1),'Basic project data'!$A$12,D116&lt;=DATE(YEAR('Basic project data'!$E$13),MONTH('Basic project data'!$E$13),1),'Basic project data'!$A$13,D116&lt;=DATE(YEAR('Basic project data'!$E$14),MONTH('Basic project data'!$E$14),1),'Basic project data'!$A$14,D116&lt;=DATE(YEAR('Basic project data'!$E$15),MONTH('Basic project data'!$E$15),1),'Basic project data'!$A$15,D116&lt;=DATE(YEAR('Basic project data'!$E$16),MONTH('Basic project data'!$E$16),1),'Basic project data'!$A$16),""),"")</f>
        <v/>
      </c>
      <c r="C116" s="273">
        <f>IF(C115&gt;0,C115+1,IF(DATE(YEAR('Basic project data'!$C$5),MONTH('Basic project data'!$C$5),1)=D116,1,0))</f>
        <v>48</v>
      </c>
      <c r="D116" s="274">
        <f t="shared" si="41"/>
        <v>46082</v>
      </c>
      <c r="E116" s="275"/>
      <c r="F116" s="193">
        <f t="shared" si="37"/>
        <v>0</v>
      </c>
      <c r="G116" s="277"/>
      <c r="H116" s="275"/>
      <c r="I116" s="193">
        <f t="shared" si="38"/>
        <v>0</v>
      </c>
      <c r="J116" s="277"/>
      <c r="O116" s="274">
        <f t="shared" si="39"/>
        <v>46082</v>
      </c>
      <c r="P116" s="278"/>
      <c r="Q116" s="278"/>
      <c r="R116" s="278"/>
      <c r="S116" s="278"/>
      <c r="T116" s="278"/>
      <c r="U116" s="278"/>
      <c r="V116" s="278"/>
      <c r="W116" s="278"/>
      <c r="X116" s="278"/>
      <c r="Y116" s="278"/>
      <c r="Z116" s="278"/>
      <c r="AA116" s="278"/>
      <c r="AB116" s="278"/>
      <c r="AC116" s="278"/>
      <c r="AD116" s="278"/>
      <c r="AE116" s="279">
        <f t="shared" si="40"/>
        <v>0</v>
      </c>
      <c r="AF116" s="281"/>
    </row>
    <row r="117" spans="2:32" outlineLevel="1" x14ac:dyDescent="0.25">
      <c r="B117" s="273" t="str">
        <f>IF(C117&gt;0,IFERROR(_xlfn.IFS(D117&lt;=DATE(YEAR('Basic project data'!$E$12),MONTH('Basic project data'!$E$12),1),'Basic project data'!$A$12,D117&lt;=DATE(YEAR('Basic project data'!$E$13),MONTH('Basic project data'!$E$13),1),'Basic project data'!$A$13,D117&lt;=DATE(YEAR('Basic project data'!$E$14),MONTH('Basic project data'!$E$14),1),'Basic project data'!$A$14,D117&lt;=DATE(YEAR('Basic project data'!$E$15),MONTH('Basic project data'!$E$15),1),'Basic project data'!$A$15,D117&lt;=DATE(YEAR('Basic project data'!$E$16),MONTH('Basic project data'!$E$16),1),'Basic project data'!$A$16),""),"")</f>
        <v/>
      </c>
      <c r="C117" s="273">
        <f>IF(C116&gt;0,C116+1,IF(DATE(YEAR('Basic project data'!$C$5),MONTH('Basic project data'!$C$5),1)=D117,1,0))</f>
        <v>49</v>
      </c>
      <c r="D117" s="274">
        <f t="shared" si="41"/>
        <v>46113</v>
      </c>
      <c r="E117" s="275"/>
      <c r="F117" s="193">
        <f t="shared" si="37"/>
        <v>0</v>
      </c>
      <c r="G117" s="277"/>
      <c r="H117" s="275"/>
      <c r="I117" s="193">
        <f t="shared" si="38"/>
        <v>0</v>
      </c>
      <c r="J117" s="277"/>
      <c r="O117" s="274">
        <f t="shared" si="39"/>
        <v>46113</v>
      </c>
      <c r="P117" s="278"/>
      <c r="Q117" s="278"/>
      <c r="R117" s="278"/>
      <c r="S117" s="278"/>
      <c r="T117" s="278"/>
      <c r="U117" s="278"/>
      <c r="V117" s="278"/>
      <c r="W117" s="278"/>
      <c r="X117" s="278"/>
      <c r="Y117" s="278"/>
      <c r="Z117" s="278"/>
      <c r="AA117" s="278"/>
      <c r="AB117" s="278"/>
      <c r="AC117" s="278"/>
      <c r="AD117" s="278"/>
      <c r="AE117" s="279">
        <f t="shared" si="40"/>
        <v>0</v>
      </c>
      <c r="AF117" s="281"/>
    </row>
    <row r="118" spans="2:32" outlineLevel="1" x14ac:dyDescent="0.25">
      <c r="B118" s="273" t="str">
        <f>IF(C118&gt;0,IFERROR(_xlfn.IFS(D118&lt;=DATE(YEAR('Basic project data'!$E$12),MONTH('Basic project data'!$E$12),1),'Basic project data'!$A$12,D118&lt;=DATE(YEAR('Basic project data'!$E$13),MONTH('Basic project data'!$E$13),1),'Basic project data'!$A$13,D118&lt;=DATE(YEAR('Basic project data'!$E$14),MONTH('Basic project data'!$E$14),1),'Basic project data'!$A$14,D118&lt;=DATE(YEAR('Basic project data'!$E$15),MONTH('Basic project data'!$E$15),1),'Basic project data'!$A$15,D118&lt;=DATE(YEAR('Basic project data'!$E$16),MONTH('Basic project data'!$E$16),1),'Basic project data'!$A$16),""),"")</f>
        <v/>
      </c>
      <c r="C118" s="273">
        <f>IF(C117&gt;0,C117+1,IF(DATE(YEAR('Basic project data'!$C$5),MONTH('Basic project data'!$C$5),1)=D118,1,0))</f>
        <v>50</v>
      </c>
      <c r="D118" s="274">
        <f t="shared" si="41"/>
        <v>46143</v>
      </c>
      <c r="E118" s="275"/>
      <c r="F118" s="193">
        <f t="shared" si="37"/>
        <v>0</v>
      </c>
      <c r="G118" s="277"/>
      <c r="H118" s="275"/>
      <c r="I118" s="193">
        <f t="shared" si="38"/>
        <v>0</v>
      </c>
      <c r="J118" s="277"/>
      <c r="O118" s="274">
        <f t="shared" si="39"/>
        <v>46143</v>
      </c>
      <c r="P118" s="278"/>
      <c r="Q118" s="278"/>
      <c r="R118" s="278"/>
      <c r="S118" s="278"/>
      <c r="T118" s="278"/>
      <c r="U118" s="278"/>
      <c r="V118" s="278"/>
      <c r="W118" s="278"/>
      <c r="X118" s="278"/>
      <c r="Y118" s="278"/>
      <c r="Z118" s="278"/>
      <c r="AA118" s="278"/>
      <c r="AB118" s="278"/>
      <c r="AC118" s="278"/>
      <c r="AD118" s="278"/>
      <c r="AE118" s="279">
        <f t="shared" si="40"/>
        <v>0</v>
      </c>
      <c r="AF118" s="281"/>
    </row>
    <row r="119" spans="2:32" outlineLevel="1" x14ac:dyDescent="0.25">
      <c r="B119" s="273" t="str">
        <f>IF(C119&gt;0,IFERROR(_xlfn.IFS(D119&lt;=DATE(YEAR('Basic project data'!$E$12),MONTH('Basic project data'!$E$12),1),'Basic project data'!$A$12,D119&lt;=DATE(YEAR('Basic project data'!$E$13),MONTH('Basic project data'!$E$13),1),'Basic project data'!$A$13,D119&lt;=DATE(YEAR('Basic project data'!$E$14),MONTH('Basic project data'!$E$14),1),'Basic project data'!$A$14,D119&lt;=DATE(YEAR('Basic project data'!$E$15),MONTH('Basic project data'!$E$15),1),'Basic project data'!$A$15,D119&lt;=DATE(YEAR('Basic project data'!$E$16),MONTH('Basic project data'!$E$16),1),'Basic project data'!$A$16),""),"")</f>
        <v/>
      </c>
      <c r="C119" s="273">
        <f>IF(C118&gt;0,C118+1,IF(DATE(YEAR('Basic project data'!$C$5),MONTH('Basic project data'!$C$5),1)=D119,1,0))</f>
        <v>51</v>
      </c>
      <c r="D119" s="274">
        <f t="shared" si="41"/>
        <v>46174</v>
      </c>
      <c r="E119" s="275"/>
      <c r="F119" s="193">
        <f t="shared" si="37"/>
        <v>0</v>
      </c>
      <c r="G119" s="277"/>
      <c r="H119" s="275"/>
      <c r="I119" s="193">
        <f t="shared" si="38"/>
        <v>0</v>
      </c>
      <c r="J119" s="277"/>
      <c r="O119" s="274">
        <f t="shared" si="39"/>
        <v>46174</v>
      </c>
      <c r="P119" s="278"/>
      <c r="Q119" s="278"/>
      <c r="R119" s="278"/>
      <c r="S119" s="278"/>
      <c r="T119" s="278"/>
      <c r="U119" s="278"/>
      <c r="V119" s="278"/>
      <c r="W119" s="278"/>
      <c r="X119" s="278"/>
      <c r="Y119" s="278"/>
      <c r="Z119" s="278"/>
      <c r="AA119" s="278"/>
      <c r="AB119" s="278"/>
      <c r="AC119" s="278"/>
      <c r="AD119" s="278"/>
      <c r="AE119" s="279">
        <f t="shared" si="40"/>
        <v>0</v>
      </c>
      <c r="AF119" s="281"/>
    </row>
    <row r="120" spans="2:32" outlineLevel="1" x14ac:dyDescent="0.25">
      <c r="B120" s="273" t="str">
        <f>IF(C120&gt;0,IFERROR(_xlfn.IFS(D120&lt;=DATE(YEAR('Basic project data'!$E$12),MONTH('Basic project data'!$E$12),1),'Basic project data'!$A$12,D120&lt;=DATE(YEAR('Basic project data'!$E$13),MONTH('Basic project data'!$E$13),1),'Basic project data'!$A$13,D120&lt;=DATE(YEAR('Basic project data'!$E$14),MONTH('Basic project data'!$E$14),1),'Basic project data'!$A$14,D120&lt;=DATE(YEAR('Basic project data'!$E$15),MONTH('Basic project data'!$E$15),1),'Basic project data'!$A$15,D120&lt;=DATE(YEAR('Basic project data'!$E$16),MONTH('Basic project data'!$E$16),1),'Basic project data'!$A$16),""),"")</f>
        <v/>
      </c>
      <c r="C120" s="273">
        <f>IF(C119&gt;0,C119+1,IF(DATE(YEAR('Basic project data'!$C$5),MONTH('Basic project data'!$C$5),1)=D120,1,0))</f>
        <v>52</v>
      </c>
      <c r="D120" s="274">
        <f t="shared" si="41"/>
        <v>46204</v>
      </c>
      <c r="E120" s="275"/>
      <c r="F120" s="193">
        <f t="shared" si="37"/>
        <v>0</v>
      </c>
      <c r="G120" s="277"/>
      <c r="H120" s="275"/>
      <c r="I120" s="193">
        <f t="shared" si="38"/>
        <v>0</v>
      </c>
      <c r="J120" s="277"/>
      <c r="O120" s="274">
        <f t="shared" si="39"/>
        <v>46204</v>
      </c>
      <c r="P120" s="278"/>
      <c r="Q120" s="278"/>
      <c r="R120" s="278"/>
      <c r="S120" s="278"/>
      <c r="T120" s="278"/>
      <c r="U120" s="278"/>
      <c r="V120" s="278"/>
      <c r="W120" s="278"/>
      <c r="X120" s="278"/>
      <c r="Y120" s="278"/>
      <c r="Z120" s="278"/>
      <c r="AA120" s="278"/>
      <c r="AB120" s="278"/>
      <c r="AC120" s="278"/>
      <c r="AD120" s="278"/>
      <c r="AE120" s="279">
        <f t="shared" si="40"/>
        <v>0</v>
      </c>
      <c r="AF120" s="281"/>
    </row>
    <row r="121" spans="2:32" outlineLevel="1" x14ac:dyDescent="0.25">
      <c r="B121" s="273" t="str">
        <f>IF(C121&gt;0,IFERROR(_xlfn.IFS(D121&lt;=DATE(YEAR('Basic project data'!$E$12),MONTH('Basic project data'!$E$12),1),'Basic project data'!$A$12,D121&lt;=DATE(YEAR('Basic project data'!$E$13),MONTH('Basic project data'!$E$13),1),'Basic project data'!$A$13,D121&lt;=DATE(YEAR('Basic project data'!$E$14),MONTH('Basic project data'!$E$14),1),'Basic project data'!$A$14,D121&lt;=DATE(YEAR('Basic project data'!$E$15),MONTH('Basic project data'!$E$15),1),'Basic project data'!$A$15,D121&lt;=DATE(YEAR('Basic project data'!$E$16),MONTH('Basic project data'!$E$16),1),'Basic project data'!$A$16),""),"")</f>
        <v/>
      </c>
      <c r="C121" s="273">
        <f>IF(C120&gt;0,C120+1,IF(DATE(YEAR('Basic project data'!$C$5),MONTH('Basic project data'!$C$5),1)=D121,1,0))</f>
        <v>53</v>
      </c>
      <c r="D121" s="274">
        <f t="shared" si="41"/>
        <v>46235</v>
      </c>
      <c r="E121" s="275"/>
      <c r="F121" s="193">
        <f t="shared" si="37"/>
        <v>0</v>
      </c>
      <c r="G121" s="277"/>
      <c r="H121" s="275"/>
      <c r="I121" s="193">
        <f t="shared" si="38"/>
        <v>0</v>
      </c>
      <c r="J121" s="277"/>
      <c r="O121" s="274">
        <f t="shared" si="39"/>
        <v>46235</v>
      </c>
      <c r="P121" s="278"/>
      <c r="Q121" s="278"/>
      <c r="R121" s="278"/>
      <c r="S121" s="278"/>
      <c r="T121" s="278"/>
      <c r="U121" s="278"/>
      <c r="V121" s="278"/>
      <c r="W121" s="278"/>
      <c r="X121" s="278"/>
      <c r="Y121" s="278"/>
      <c r="Z121" s="278"/>
      <c r="AA121" s="278"/>
      <c r="AB121" s="278"/>
      <c r="AC121" s="278"/>
      <c r="AD121" s="278"/>
      <c r="AE121" s="279">
        <f t="shared" si="40"/>
        <v>0</v>
      </c>
      <c r="AF121" s="281"/>
    </row>
    <row r="122" spans="2:32" outlineLevel="1" x14ac:dyDescent="0.25">
      <c r="B122" s="273" t="str">
        <f>IF(C122&gt;0,IFERROR(_xlfn.IFS(D122&lt;=DATE(YEAR('Basic project data'!$E$12),MONTH('Basic project data'!$E$12),1),'Basic project data'!$A$12,D122&lt;=DATE(YEAR('Basic project data'!$E$13),MONTH('Basic project data'!$E$13),1),'Basic project data'!$A$13,D122&lt;=DATE(YEAR('Basic project data'!$E$14),MONTH('Basic project data'!$E$14),1),'Basic project data'!$A$14,D122&lt;=DATE(YEAR('Basic project data'!$E$15),MONTH('Basic project data'!$E$15),1),'Basic project data'!$A$15,D122&lt;=DATE(YEAR('Basic project data'!$E$16),MONTH('Basic project data'!$E$16),1),'Basic project data'!$A$16),""),"")</f>
        <v/>
      </c>
      <c r="C122" s="273">
        <f>IF(C121&gt;0,C121+1,IF(DATE(YEAR('Basic project data'!$C$5),MONTH('Basic project data'!$C$5),1)=D122,1,0))</f>
        <v>54</v>
      </c>
      <c r="D122" s="274">
        <f t="shared" si="41"/>
        <v>46266</v>
      </c>
      <c r="E122" s="275"/>
      <c r="F122" s="193">
        <f t="shared" si="37"/>
        <v>0</v>
      </c>
      <c r="G122" s="277"/>
      <c r="H122" s="275"/>
      <c r="I122" s="193">
        <f t="shared" si="38"/>
        <v>0</v>
      </c>
      <c r="J122" s="277"/>
      <c r="O122" s="274">
        <f t="shared" si="39"/>
        <v>46266</v>
      </c>
      <c r="P122" s="278"/>
      <c r="Q122" s="278"/>
      <c r="R122" s="278"/>
      <c r="S122" s="278"/>
      <c r="T122" s="278"/>
      <c r="U122" s="278"/>
      <c r="V122" s="278"/>
      <c r="W122" s="278"/>
      <c r="X122" s="278"/>
      <c r="Y122" s="278"/>
      <c r="Z122" s="278"/>
      <c r="AA122" s="278"/>
      <c r="AB122" s="278"/>
      <c r="AC122" s="278"/>
      <c r="AD122" s="278"/>
      <c r="AE122" s="279">
        <f t="shared" si="40"/>
        <v>0</v>
      </c>
      <c r="AF122" s="281"/>
    </row>
    <row r="123" spans="2:32" outlineLevel="1" x14ac:dyDescent="0.25">
      <c r="B123" s="273" t="str">
        <f>IF(C123&gt;0,IFERROR(_xlfn.IFS(D123&lt;=DATE(YEAR('Basic project data'!$E$12),MONTH('Basic project data'!$E$12),1),'Basic project data'!$A$12,D123&lt;=DATE(YEAR('Basic project data'!$E$13),MONTH('Basic project data'!$E$13),1),'Basic project data'!$A$13,D123&lt;=DATE(YEAR('Basic project data'!$E$14),MONTH('Basic project data'!$E$14),1),'Basic project data'!$A$14,D123&lt;=DATE(YEAR('Basic project data'!$E$15),MONTH('Basic project data'!$E$15),1),'Basic project data'!$A$15,D123&lt;=DATE(YEAR('Basic project data'!$E$16),MONTH('Basic project data'!$E$16),1),'Basic project data'!$A$16),""),"")</f>
        <v/>
      </c>
      <c r="C123" s="273">
        <f>IF(C122&gt;0,C122+1,IF(DATE(YEAR('Basic project data'!$C$5),MONTH('Basic project data'!$C$5),1)=D123,1,0))</f>
        <v>55</v>
      </c>
      <c r="D123" s="274">
        <f t="shared" si="41"/>
        <v>46296</v>
      </c>
      <c r="E123" s="275"/>
      <c r="F123" s="193">
        <f t="shared" si="37"/>
        <v>0</v>
      </c>
      <c r="G123" s="277"/>
      <c r="H123" s="275"/>
      <c r="I123" s="193">
        <f t="shared" si="38"/>
        <v>0</v>
      </c>
      <c r="J123" s="277"/>
      <c r="O123" s="274">
        <f t="shared" si="39"/>
        <v>46296</v>
      </c>
      <c r="P123" s="278"/>
      <c r="Q123" s="278"/>
      <c r="R123" s="278"/>
      <c r="S123" s="278"/>
      <c r="T123" s="278"/>
      <c r="U123" s="278"/>
      <c r="V123" s="278"/>
      <c r="W123" s="278"/>
      <c r="X123" s="278"/>
      <c r="Y123" s="278"/>
      <c r="Z123" s="278"/>
      <c r="AA123" s="278"/>
      <c r="AB123" s="278"/>
      <c r="AC123" s="278"/>
      <c r="AD123" s="278"/>
      <c r="AE123" s="279">
        <f t="shared" si="40"/>
        <v>0</v>
      </c>
      <c r="AF123" s="281"/>
    </row>
    <row r="124" spans="2:32" outlineLevel="1" x14ac:dyDescent="0.25">
      <c r="B124" s="273" t="str">
        <f>IF(C124&gt;0,IFERROR(_xlfn.IFS(D124&lt;=DATE(YEAR('Basic project data'!$E$12),MONTH('Basic project data'!$E$12),1),'Basic project data'!$A$12,D124&lt;=DATE(YEAR('Basic project data'!$E$13),MONTH('Basic project data'!$E$13),1),'Basic project data'!$A$13,D124&lt;=DATE(YEAR('Basic project data'!$E$14),MONTH('Basic project data'!$E$14),1),'Basic project data'!$A$14,D124&lt;=DATE(YEAR('Basic project data'!$E$15),MONTH('Basic project data'!$E$15),1),'Basic project data'!$A$15,D124&lt;=DATE(YEAR('Basic project data'!$E$16),MONTH('Basic project data'!$E$16),1),'Basic project data'!$A$16),""),"")</f>
        <v/>
      </c>
      <c r="C124" s="273">
        <f>IF(C123&gt;0,C123+1,IF(DATE(YEAR('Basic project data'!$C$5),MONTH('Basic project data'!$C$5),1)=D124,1,0))</f>
        <v>56</v>
      </c>
      <c r="D124" s="274">
        <f t="shared" si="41"/>
        <v>46327</v>
      </c>
      <c r="E124" s="275"/>
      <c r="F124" s="193">
        <f t="shared" si="37"/>
        <v>0</v>
      </c>
      <c r="G124" s="277"/>
      <c r="H124" s="275"/>
      <c r="I124" s="193">
        <f t="shared" si="38"/>
        <v>0</v>
      </c>
      <c r="J124" s="277"/>
      <c r="O124" s="274">
        <f t="shared" si="39"/>
        <v>46327</v>
      </c>
      <c r="P124" s="278"/>
      <c r="Q124" s="278"/>
      <c r="R124" s="278"/>
      <c r="S124" s="278"/>
      <c r="T124" s="278"/>
      <c r="U124" s="278"/>
      <c r="V124" s="278"/>
      <c r="W124" s="278"/>
      <c r="X124" s="278"/>
      <c r="Y124" s="278"/>
      <c r="Z124" s="278"/>
      <c r="AA124" s="278"/>
      <c r="AB124" s="278"/>
      <c r="AC124" s="278"/>
      <c r="AD124" s="278"/>
      <c r="AE124" s="279">
        <f t="shared" si="40"/>
        <v>0</v>
      </c>
      <c r="AF124" s="281"/>
    </row>
    <row r="125" spans="2:32" outlineLevel="1" x14ac:dyDescent="0.25">
      <c r="B125" s="273" t="str">
        <f>IF(C125&gt;0,IFERROR(_xlfn.IFS(D125&lt;=DATE(YEAR('Basic project data'!$E$12),MONTH('Basic project data'!$E$12),1),'Basic project data'!$A$12,D125&lt;=DATE(YEAR('Basic project data'!$E$13),MONTH('Basic project data'!$E$13),1),'Basic project data'!$A$13,D125&lt;=DATE(YEAR('Basic project data'!$E$14),MONTH('Basic project data'!$E$14),1),'Basic project data'!$A$14,D125&lt;=DATE(YEAR('Basic project data'!$E$15),MONTH('Basic project data'!$E$15),1),'Basic project data'!$A$15,D125&lt;=DATE(YEAR('Basic project data'!$E$16),MONTH('Basic project data'!$E$16),1),'Basic project data'!$A$16),""),"")</f>
        <v/>
      </c>
      <c r="C125" s="273">
        <f>IF(C124&gt;0,C124+1,IF(DATE(YEAR('Basic project data'!$C$5),MONTH('Basic project data'!$C$5),1)=D125,1,0))</f>
        <v>57</v>
      </c>
      <c r="D125" s="274">
        <f t="shared" si="41"/>
        <v>46357</v>
      </c>
      <c r="E125" s="275"/>
      <c r="F125" s="193">
        <f t="shared" si="37"/>
        <v>0</v>
      </c>
      <c r="G125" s="277"/>
      <c r="H125" s="275"/>
      <c r="I125" s="193">
        <f t="shared" si="38"/>
        <v>0</v>
      </c>
      <c r="J125" s="277"/>
      <c r="O125" s="274">
        <f t="shared" si="39"/>
        <v>46357</v>
      </c>
      <c r="P125" s="278"/>
      <c r="Q125" s="278"/>
      <c r="R125" s="278"/>
      <c r="S125" s="278"/>
      <c r="T125" s="278"/>
      <c r="U125" s="278"/>
      <c r="V125" s="278"/>
      <c r="W125" s="278"/>
      <c r="X125" s="278"/>
      <c r="Y125" s="278"/>
      <c r="Z125" s="278"/>
      <c r="AA125" s="278"/>
      <c r="AB125" s="278"/>
      <c r="AC125" s="278"/>
      <c r="AD125" s="278"/>
      <c r="AE125" s="279">
        <f t="shared" si="40"/>
        <v>0</v>
      </c>
      <c r="AF125" s="281"/>
    </row>
    <row r="126" spans="2:32" x14ac:dyDescent="0.25">
      <c r="B126" s="282"/>
      <c r="C126" s="283"/>
      <c r="D126" s="284">
        <f>D125</f>
        <v>46357</v>
      </c>
      <c r="E126" s="285"/>
      <c r="F126" s="286">
        <f>SUM(F114:F125)</f>
        <v>0</v>
      </c>
      <c r="G126" s="287">
        <f>SUM(G114:G125)</f>
        <v>0</v>
      </c>
      <c r="H126" s="288"/>
      <c r="I126" s="286">
        <f>SUM(I114:I125)</f>
        <v>0</v>
      </c>
      <c r="J126" s="287">
        <f>SUM(J114:J125)</f>
        <v>0</v>
      </c>
      <c r="O126" s="284">
        <f t="shared" si="39"/>
        <v>46357</v>
      </c>
      <c r="P126" s="290">
        <f>SUM(P114:P125)</f>
        <v>0</v>
      </c>
      <c r="Q126" s="290">
        <f>SUM(Q114:Q125)</f>
        <v>0</v>
      </c>
      <c r="R126" s="290">
        <f>SUM(R114:R125)</f>
        <v>0</v>
      </c>
      <c r="S126" s="290">
        <f>SUM(S114:S125)</f>
        <v>0</v>
      </c>
      <c r="T126" s="290">
        <f>SUM(T114:T125)</f>
        <v>0</v>
      </c>
      <c r="U126" s="290">
        <f t="shared" ref="U126:AD126" si="42">SUM(U114:U125)</f>
        <v>0</v>
      </c>
      <c r="V126" s="290">
        <f t="shared" si="42"/>
        <v>0</v>
      </c>
      <c r="W126" s="290">
        <f t="shared" si="42"/>
        <v>0</v>
      </c>
      <c r="X126" s="290">
        <f t="shared" si="42"/>
        <v>0</v>
      </c>
      <c r="Y126" s="290">
        <f t="shared" si="42"/>
        <v>0</v>
      </c>
      <c r="Z126" s="290">
        <f t="shared" si="42"/>
        <v>0</v>
      </c>
      <c r="AA126" s="290">
        <f t="shared" si="42"/>
        <v>0</v>
      </c>
      <c r="AB126" s="290">
        <f t="shared" si="42"/>
        <v>0</v>
      </c>
      <c r="AC126" s="290">
        <f t="shared" si="42"/>
        <v>0</v>
      </c>
      <c r="AD126" s="290">
        <f t="shared" si="42"/>
        <v>0</v>
      </c>
      <c r="AE126" s="290">
        <f>SUM(AE114:AE125)</f>
        <v>0</v>
      </c>
      <c r="AF126" s="281"/>
    </row>
    <row r="127" spans="2:32" ht="28.5" customHeight="1" x14ac:dyDescent="0.25">
      <c r="B127" s="18"/>
      <c r="C127" s="18"/>
      <c r="E127" s="280"/>
      <c r="F127" s="280"/>
      <c r="H127" s="280"/>
      <c r="I127" s="280"/>
      <c r="P127" s="289">
        <f t="shared" ref="P127:AE127" si="43">IFERROR(P126/$H$2,0)</f>
        <v>0</v>
      </c>
      <c r="Q127" s="289">
        <f t="shared" si="43"/>
        <v>0</v>
      </c>
      <c r="R127" s="289">
        <f t="shared" si="43"/>
        <v>0</v>
      </c>
      <c r="S127" s="289">
        <f t="shared" si="43"/>
        <v>0</v>
      </c>
      <c r="T127" s="289">
        <f t="shared" si="43"/>
        <v>0</v>
      </c>
      <c r="U127" s="289">
        <f t="shared" si="43"/>
        <v>0</v>
      </c>
      <c r="V127" s="289">
        <f t="shared" si="43"/>
        <v>0</v>
      </c>
      <c r="W127" s="289">
        <f t="shared" si="43"/>
        <v>0</v>
      </c>
      <c r="X127" s="289">
        <f t="shared" si="43"/>
        <v>0</v>
      </c>
      <c r="Y127" s="289">
        <f t="shared" si="43"/>
        <v>0</v>
      </c>
      <c r="Z127" s="289">
        <f t="shared" si="43"/>
        <v>0</v>
      </c>
      <c r="AA127" s="289">
        <f t="shared" si="43"/>
        <v>0</v>
      </c>
      <c r="AB127" s="289">
        <f t="shared" si="43"/>
        <v>0</v>
      </c>
      <c r="AC127" s="289">
        <f t="shared" si="43"/>
        <v>0</v>
      </c>
      <c r="AD127" s="289">
        <f t="shared" si="43"/>
        <v>0</v>
      </c>
      <c r="AE127" s="289">
        <f t="shared" si="43"/>
        <v>0</v>
      </c>
      <c r="AF127" s="291" t="s">
        <v>326</v>
      </c>
    </row>
    <row r="128" spans="2:32" x14ac:dyDescent="0.25">
      <c r="B128" s="18"/>
      <c r="C128" s="18"/>
      <c r="E128" s="280"/>
      <c r="F128" s="280"/>
      <c r="H128" s="280"/>
      <c r="I128" s="280"/>
      <c r="P128" s="292"/>
      <c r="Q128" s="292"/>
      <c r="R128" s="292"/>
      <c r="S128" s="292"/>
      <c r="T128" s="292"/>
      <c r="U128" s="293"/>
      <c r="V128" s="294"/>
      <c r="W128" s="295"/>
      <c r="X128" s="295"/>
      <c r="Y128" s="295"/>
      <c r="Z128" s="295"/>
      <c r="AA128" s="295"/>
      <c r="AB128" s="295"/>
      <c r="AC128" s="295"/>
      <c r="AD128" s="296"/>
      <c r="AE128" s="292"/>
      <c r="AF128" s="297"/>
    </row>
    <row r="129" spans="2:32" outlineLevel="1" x14ac:dyDescent="0.25">
      <c r="B129" s="273" t="str">
        <f>IF(C129&gt;0,IFERROR(_xlfn.IFS(D129&lt;=DATE(YEAR('Basic project data'!$E$12),MONTH('Basic project data'!$E$12),1),'Basic project data'!$A$12,D129&lt;=DATE(YEAR('Basic project data'!$E$13),MONTH('Basic project data'!$E$13),1),'Basic project data'!$A$13,D129&lt;=DATE(YEAR('Basic project data'!$E$14),MONTH('Basic project data'!$E$14),1),'Basic project data'!$A$14,D129&lt;=DATE(YEAR('Basic project data'!$E$15),MONTH('Basic project data'!$E$15),1),'Basic project data'!$A$15,D129&lt;=DATE(YEAR('Basic project data'!$E$16),MONTH('Basic project data'!$E$16),1),'Basic project data'!$A$16),""),"")</f>
        <v/>
      </c>
      <c r="C129" s="273">
        <f>IF(C125&gt;0,C125+1,IF(DATE(YEAR('Basic project data'!$C$5),MONTH('Basic project data'!$C$5),1)=D129,1,0))</f>
        <v>58</v>
      </c>
      <c r="D129" s="274">
        <f>DATE(YEAR(D125),MONTH(D125)+1,DAY(D125))</f>
        <v>46388</v>
      </c>
      <c r="E129" s="275"/>
      <c r="F129" s="299">
        <f t="shared" ref="F129:F140" si="44">215/12*E129</f>
        <v>0</v>
      </c>
      <c r="G129" s="300"/>
      <c r="H129" s="298"/>
      <c r="I129" s="299">
        <f t="shared" ref="I129:I140" si="45">215/12*H129</f>
        <v>0</v>
      </c>
      <c r="J129" s="300"/>
      <c r="O129" s="274">
        <f t="shared" si="39"/>
        <v>46388</v>
      </c>
      <c r="P129" s="278"/>
      <c r="Q129" s="278"/>
      <c r="R129" s="278"/>
      <c r="S129" s="278"/>
      <c r="T129" s="278"/>
      <c r="U129" s="278"/>
      <c r="V129" s="278"/>
      <c r="W129" s="278"/>
      <c r="X129" s="278"/>
      <c r="Y129" s="278"/>
      <c r="Z129" s="278"/>
      <c r="AA129" s="278"/>
      <c r="AB129" s="278"/>
      <c r="AC129" s="278"/>
      <c r="AD129" s="278"/>
      <c r="AE129" s="279">
        <f t="shared" ref="AE129:AE140" si="46">SUM(P129:AD129)</f>
        <v>0</v>
      </c>
      <c r="AF129" s="281"/>
    </row>
    <row r="130" spans="2:32" outlineLevel="1" x14ac:dyDescent="0.25">
      <c r="B130" s="273" t="str">
        <f>IF(C130&gt;0,IFERROR(_xlfn.IFS(D130&lt;=DATE(YEAR('Basic project data'!$E$12),MONTH('Basic project data'!$E$12),1),'Basic project data'!$A$12,D130&lt;=DATE(YEAR('Basic project data'!$E$13),MONTH('Basic project data'!$E$13),1),'Basic project data'!$A$13,D130&lt;=DATE(YEAR('Basic project data'!$E$14),MONTH('Basic project data'!$E$14),1),'Basic project data'!$A$14,D130&lt;=DATE(YEAR('Basic project data'!$E$15),MONTH('Basic project data'!$E$15),1),'Basic project data'!$A$15,D130&lt;=DATE(YEAR('Basic project data'!$E$16),MONTH('Basic project data'!$E$16),1),'Basic project data'!$A$16),""),"")</f>
        <v/>
      </c>
      <c r="C130" s="273">
        <f>IF(C129&gt;0,C129+1,IF(DATE(YEAR('Basic project data'!$C$5),MONTH('Basic project data'!$C$5),1)=D130,1,0))</f>
        <v>59</v>
      </c>
      <c r="D130" s="274">
        <f t="shared" ref="D130:D140" si="47">DATE(YEAR(D129),MONTH(D129)+1,DAY(D129))</f>
        <v>46419</v>
      </c>
      <c r="E130" s="275"/>
      <c r="F130" s="193">
        <f t="shared" si="44"/>
        <v>0</v>
      </c>
      <c r="G130" s="277"/>
      <c r="H130" s="275"/>
      <c r="I130" s="193">
        <f t="shared" si="45"/>
        <v>0</v>
      </c>
      <c r="J130" s="277"/>
      <c r="O130" s="274">
        <f t="shared" si="39"/>
        <v>46419</v>
      </c>
      <c r="P130" s="278"/>
      <c r="Q130" s="278"/>
      <c r="R130" s="278"/>
      <c r="S130" s="278"/>
      <c r="T130" s="278"/>
      <c r="U130" s="278"/>
      <c r="V130" s="278"/>
      <c r="W130" s="278"/>
      <c r="X130" s="278"/>
      <c r="Y130" s="278"/>
      <c r="Z130" s="278"/>
      <c r="AA130" s="278"/>
      <c r="AB130" s="278"/>
      <c r="AC130" s="278"/>
      <c r="AD130" s="278"/>
      <c r="AE130" s="279">
        <f t="shared" si="46"/>
        <v>0</v>
      </c>
      <c r="AF130" s="281"/>
    </row>
    <row r="131" spans="2:32" outlineLevel="1" x14ac:dyDescent="0.25">
      <c r="B131" s="273" t="str">
        <f>IF(C131&gt;0,IFERROR(_xlfn.IFS(D131&lt;=DATE(YEAR('Basic project data'!$E$12),MONTH('Basic project data'!$E$12),1),'Basic project data'!$A$12,D131&lt;=DATE(YEAR('Basic project data'!$E$13),MONTH('Basic project data'!$E$13),1),'Basic project data'!$A$13,D131&lt;=DATE(YEAR('Basic project data'!$E$14),MONTH('Basic project data'!$E$14),1),'Basic project data'!$A$14,D131&lt;=DATE(YEAR('Basic project data'!$E$15),MONTH('Basic project data'!$E$15),1),'Basic project data'!$A$15,D131&lt;=DATE(YEAR('Basic project data'!$E$16),MONTH('Basic project data'!$E$16),1),'Basic project data'!$A$16),""),"")</f>
        <v/>
      </c>
      <c r="C131" s="273">
        <f>IF(C130&gt;0,C130+1,IF(DATE(YEAR('Basic project data'!$C$5),MONTH('Basic project data'!$C$5),1)=D131,1,0))</f>
        <v>60</v>
      </c>
      <c r="D131" s="274">
        <f t="shared" si="47"/>
        <v>46447</v>
      </c>
      <c r="E131" s="275"/>
      <c r="F131" s="193">
        <f t="shared" si="44"/>
        <v>0</v>
      </c>
      <c r="G131" s="277"/>
      <c r="H131" s="275"/>
      <c r="I131" s="193">
        <f t="shared" si="45"/>
        <v>0</v>
      </c>
      <c r="J131" s="277"/>
      <c r="O131" s="274">
        <f t="shared" si="39"/>
        <v>46447</v>
      </c>
      <c r="P131" s="278"/>
      <c r="Q131" s="278"/>
      <c r="R131" s="278"/>
      <c r="S131" s="278"/>
      <c r="T131" s="278"/>
      <c r="U131" s="278"/>
      <c r="V131" s="278"/>
      <c r="W131" s="278"/>
      <c r="X131" s="278"/>
      <c r="Y131" s="278"/>
      <c r="Z131" s="278"/>
      <c r="AA131" s="278"/>
      <c r="AB131" s="278"/>
      <c r="AC131" s="278"/>
      <c r="AD131" s="278"/>
      <c r="AE131" s="279">
        <f t="shared" si="46"/>
        <v>0</v>
      </c>
      <c r="AF131" s="281"/>
    </row>
    <row r="132" spans="2:32" outlineLevel="1" x14ac:dyDescent="0.25">
      <c r="B132" s="273" t="str">
        <f>IF(C132&gt;0,IFERROR(_xlfn.IFS(D132&lt;=DATE(YEAR('Basic project data'!$E$12),MONTH('Basic project data'!$E$12),1),'Basic project data'!$A$12,D132&lt;=DATE(YEAR('Basic project data'!$E$13),MONTH('Basic project data'!$E$13),1),'Basic project data'!$A$13,D132&lt;=DATE(YEAR('Basic project data'!$E$14),MONTH('Basic project data'!$E$14),1),'Basic project data'!$A$14,D132&lt;=DATE(YEAR('Basic project data'!$E$15),MONTH('Basic project data'!$E$15),1),'Basic project data'!$A$15,D132&lt;=DATE(YEAR('Basic project data'!$E$16),MONTH('Basic project data'!$E$16),1),'Basic project data'!$A$16),""),"")</f>
        <v/>
      </c>
      <c r="C132" s="273">
        <f>IF(C131&gt;0,C131+1,IF(DATE(YEAR('Basic project data'!$C$5),MONTH('Basic project data'!$C$5),1)=D132,1,0))</f>
        <v>61</v>
      </c>
      <c r="D132" s="274">
        <f t="shared" si="47"/>
        <v>46478</v>
      </c>
      <c r="E132" s="275"/>
      <c r="F132" s="193">
        <f t="shared" si="44"/>
        <v>0</v>
      </c>
      <c r="G132" s="277"/>
      <c r="H132" s="275"/>
      <c r="I132" s="193">
        <f t="shared" si="45"/>
        <v>0</v>
      </c>
      <c r="J132" s="277"/>
      <c r="O132" s="274">
        <f t="shared" si="39"/>
        <v>46478</v>
      </c>
      <c r="P132" s="278"/>
      <c r="Q132" s="278"/>
      <c r="R132" s="278"/>
      <c r="S132" s="278"/>
      <c r="T132" s="278"/>
      <c r="U132" s="278"/>
      <c r="V132" s="278"/>
      <c r="W132" s="278"/>
      <c r="X132" s="278"/>
      <c r="Y132" s="278"/>
      <c r="Z132" s="278"/>
      <c r="AA132" s="278"/>
      <c r="AB132" s="278"/>
      <c r="AC132" s="278"/>
      <c r="AD132" s="278"/>
      <c r="AE132" s="279">
        <f t="shared" si="46"/>
        <v>0</v>
      </c>
      <c r="AF132" s="281"/>
    </row>
    <row r="133" spans="2:32" outlineLevel="1" x14ac:dyDescent="0.25">
      <c r="B133" s="273" t="str">
        <f>IF(C133&gt;0,IFERROR(_xlfn.IFS(D133&lt;=DATE(YEAR('Basic project data'!$E$12),MONTH('Basic project data'!$E$12),1),'Basic project data'!$A$12,D133&lt;=DATE(YEAR('Basic project data'!$E$13),MONTH('Basic project data'!$E$13),1),'Basic project data'!$A$13,D133&lt;=DATE(YEAR('Basic project data'!$E$14),MONTH('Basic project data'!$E$14),1),'Basic project data'!$A$14,D133&lt;=DATE(YEAR('Basic project data'!$E$15),MONTH('Basic project data'!$E$15),1),'Basic project data'!$A$15,D133&lt;=DATE(YEAR('Basic project data'!$E$16),MONTH('Basic project data'!$E$16),1),'Basic project data'!$A$16),""),"")</f>
        <v/>
      </c>
      <c r="C133" s="273">
        <f>IF(C132&gt;0,C132+1,IF(DATE(YEAR('Basic project data'!$C$5),MONTH('Basic project data'!$C$5),1)=D133,1,0))</f>
        <v>62</v>
      </c>
      <c r="D133" s="274">
        <f t="shared" si="47"/>
        <v>46508</v>
      </c>
      <c r="E133" s="275"/>
      <c r="F133" s="193">
        <f t="shared" si="44"/>
        <v>0</v>
      </c>
      <c r="G133" s="277"/>
      <c r="H133" s="275"/>
      <c r="I133" s="193">
        <f t="shared" si="45"/>
        <v>0</v>
      </c>
      <c r="J133" s="277"/>
      <c r="O133" s="274">
        <f t="shared" si="39"/>
        <v>46508</v>
      </c>
      <c r="P133" s="278"/>
      <c r="Q133" s="278"/>
      <c r="R133" s="278"/>
      <c r="S133" s="278"/>
      <c r="T133" s="278"/>
      <c r="U133" s="278"/>
      <c r="V133" s="278"/>
      <c r="W133" s="278"/>
      <c r="X133" s="278"/>
      <c r="Y133" s="278"/>
      <c r="Z133" s="278"/>
      <c r="AA133" s="278"/>
      <c r="AB133" s="278"/>
      <c r="AC133" s="278"/>
      <c r="AD133" s="278"/>
      <c r="AE133" s="279">
        <f t="shared" si="46"/>
        <v>0</v>
      </c>
      <c r="AF133" s="281"/>
    </row>
    <row r="134" spans="2:32" outlineLevel="1" x14ac:dyDescent="0.25">
      <c r="B134" s="273" t="str">
        <f>IF(C134&gt;0,IFERROR(_xlfn.IFS(D134&lt;=DATE(YEAR('Basic project data'!$E$12),MONTH('Basic project data'!$E$12),1),'Basic project data'!$A$12,D134&lt;=DATE(YEAR('Basic project data'!$E$13),MONTH('Basic project data'!$E$13),1),'Basic project data'!$A$13,D134&lt;=DATE(YEAR('Basic project data'!$E$14),MONTH('Basic project data'!$E$14),1),'Basic project data'!$A$14,D134&lt;=DATE(YEAR('Basic project data'!$E$15),MONTH('Basic project data'!$E$15),1),'Basic project data'!$A$15,D134&lt;=DATE(YEAR('Basic project data'!$E$16),MONTH('Basic project data'!$E$16),1),'Basic project data'!$A$16),""),"")</f>
        <v/>
      </c>
      <c r="C134" s="273">
        <f>IF(C133&gt;0,C133+1,IF(DATE(YEAR('Basic project data'!$C$5),MONTH('Basic project data'!$C$5),1)=D134,1,0))</f>
        <v>63</v>
      </c>
      <c r="D134" s="274">
        <f t="shared" si="47"/>
        <v>46539</v>
      </c>
      <c r="E134" s="275"/>
      <c r="F134" s="193">
        <f t="shared" si="44"/>
        <v>0</v>
      </c>
      <c r="G134" s="277"/>
      <c r="H134" s="275"/>
      <c r="I134" s="193">
        <f t="shared" si="45"/>
        <v>0</v>
      </c>
      <c r="J134" s="277"/>
      <c r="O134" s="274">
        <f t="shared" si="39"/>
        <v>46539</v>
      </c>
      <c r="P134" s="278"/>
      <c r="Q134" s="278"/>
      <c r="R134" s="278"/>
      <c r="S134" s="278"/>
      <c r="T134" s="278"/>
      <c r="U134" s="278"/>
      <c r="V134" s="278"/>
      <c r="W134" s="278"/>
      <c r="X134" s="278"/>
      <c r="Y134" s="278"/>
      <c r="Z134" s="278"/>
      <c r="AA134" s="278"/>
      <c r="AB134" s="278"/>
      <c r="AC134" s="278"/>
      <c r="AD134" s="278"/>
      <c r="AE134" s="279">
        <f t="shared" si="46"/>
        <v>0</v>
      </c>
      <c r="AF134" s="281"/>
    </row>
    <row r="135" spans="2:32" outlineLevel="1" x14ac:dyDescent="0.25">
      <c r="B135" s="273" t="str">
        <f>IF(C135&gt;0,IFERROR(_xlfn.IFS(D135&lt;=DATE(YEAR('Basic project data'!$E$12),MONTH('Basic project data'!$E$12),1),'Basic project data'!$A$12,D135&lt;=DATE(YEAR('Basic project data'!$E$13),MONTH('Basic project data'!$E$13),1),'Basic project data'!$A$13,D135&lt;=DATE(YEAR('Basic project data'!$E$14),MONTH('Basic project data'!$E$14),1),'Basic project data'!$A$14,D135&lt;=DATE(YEAR('Basic project data'!$E$15),MONTH('Basic project data'!$E$15),1),'Basic project data'!$A$15,D135&lt;=DATE(YEAR('Basic project data'!$E$16),MONTH('Basic project data'!$E$16),1),'Basic project data'!$A$16),""),"")</f>
        <v/>
      </c>
      <c r="C135" s="273">
        <f>IF(C134&gt;0,C134+1,IF(DATE(YEAR('Basic project data'!$C$5),MONTH('Basic project data'!$C$5),1)=D135,1,0))</f>
        <v>64</v>
      </c>
      <c r="D135" s="274">
        <f t="shared" si="47"/>
        <v>46569</v>
      </c>
      <c r="E135" s="275"/>
      <c r="F135" s="193">
        <f t="shared" si="44"/>
        <v>0</v>
      </c>
      <c r="G135" s="277"/>
      <c r="H135" s="275"/>
      <c r="I135" s="193">
        <f t="shared" si="45"/>
        <v>0</v>
      </c>
      <c r="J135" s="277"/>
      <c r="O135" s="274">
        <f t="shared" si="39"/>
        <v>46569</v>
      </c>
      <c r="P135" s="278"/>
      <c r="Q135" s="278"/>
      <c r="R135" s="278"/>
      <c r="S135" s="278"/>
      <c r="T135" s="278"/>
      <c r="U135" s="278"/>
      <c r="V135" s="278"/>
      <c r="W135" s="278"/>
      <c r="X135" s="278"/>
      <c r="Y135" s="278"/>
      <c r="Z135" s="278"/>
      <c r="AA135" s="278"/>
      <c r="AB135" s="278"/>
      <c r="AC135" s="278"/>
      <c r="AD135" s="278"/>
      <c r="AE135" s="279">
        <f t="shared" si="46"/>
        <v>0</v>
      </c>
      <c r="AF135" s="281"/>
    </row>
    <row r="136" spans="2:32" outlineLevel="1" x14ac:dyDescent="0.25">
      <c r="B136" s="273" t="str">
        <f>IF(C136&gt;0,IFERROR(_xlfn.IFS(D136&lt;=DATE(YEAR('Basic project data'!$E$12),MONTH('Basic project data'!$E$12),1),'Basic project data'!$A$12,D136&lt;=DATE(YEAR('Basic project data'!$E$13),MONTH('Basic project data'!$E$13),1),'Basic project data'!$A$13,D136&lt;=DATE(YEAR('Basic project data'!$E$14),MONTH('Basic project data'!$E$14),1),'Basic project data'!$A$14,D136&lt;=DATE(YEAR('Basic project data'!$E$15),MONTH('Basic project data'!$E$15),1),'Basic project data'!$A$15,D136&lt;=DATE(YEAR('Basic project data'!$E$16),MONTH('Basic project data'!$E$16),1),'Basic project data'!$A$16),""),"")</f>
        <v/>
      </c>
      <c r="C136" s="273">
        <f>IF(C135&gt;0,C135+1,IF(DATE(YEAR('Basic project data'!$C$5),MONTH('Basic project data'!$C$5),1)=D136,1,0))</f>
        <v>65</v>
      </c>
      <c r="D136" s="274">
        <f t="shared" si="47"/>
        <v>46600</v>
      </c>
      <c r="E136" s="275"/>
      <c r="F136" s="193">
        <f t="shared" si="44"/>
        <v>0</v>
      </c>
      <c r="G136" s="277"/>
      <c r="H136" s="275"/>
      <c r="I136" s="193">
        <f t="shared" si="45"/>
        <v>0</v>
      </c>
      <c r="J136" s="277"/>
      <c r="O136" s="274">
        <f t="shared" si="39"/>
        <v>46600</v>
      </c>
      <c r="P136" s="278"/>
      <c r="Q136" s="278"/>
      <c r="R136" s="278"/>
      <c r="S136" s="278"/>
      <c r="T136" s="278"/>
      <c r="U136" s="278"/>
      <c r="V136" s="278"/>
      <c r="W136" s="278"/>
      <c r="X136" s="278"/>
      <c r="Y136" s="278"/>
      <c r="Z136" s="278"/>
      <c r="AA136" s="278"/>
      <c r="AB136" s="278"/>
      <c r="AC136" s="278"/>
      <c r="AD136" s="278"/>
      <c r="AE136" s="279">
        <f t="shared" si="46"/>
        <v>0</v>
      </c>
      <c r="AF136" s="281"/>
    </row>
    <row r="137" spans="2:32" outlineLevel="1" x14ac:dyDescent="0.25">
      <c r="B137" s="273" t="str">
        <f>IF(C137&gt;0,IFERROR(_xlfn.IFS(D137&lt;=DATE(YEAR('Basic project data'!$E$12),MONTH('Basic project data'!$E$12),1),'Basic project data'!$A$12,D137&lt;=DATE(YEAR('Basic project data'!$E$13),MONTH('Basic project data'!$E$13),1),'Basic project data'!$A$13,D137&lt;=DATE(YEAR('Basic project data'!$E$14),MONTH('Basic project data'!$E$14),1),'Basic project data'!$A$14,D137&lt;=DATE(YEAR('Basic project data'!$E$15),MONTH('Basic project data'!$E$15),1),'Basic project data'!$A$15,D137&lt;=DATE(YEAR('Basic project data'!$E$16),MONTH('Basic project data'!$E$16),1),'Basic project data'!$A$16),""),"")</f>
        <v/>
      </c>
      <c r="C137" s="273">
        <f>IF(C136&gt;0,C136+1,IF(DATE(YEAR('Basic project data'!$C$5),MONTH('Basic project data'!$C$5),1)=D137,1,0))</f>
        <v>66</v>
      </c>
      <c r="D137" s="274">
        <f t="shared" si="47"/>
        <v>46631</v>
      </c>
      <c r="E137" s="275"/>
      <c r="F137" s="193">
        <f t="shared" si="44"/>
        <v>0</v>
      </c>
      <c r="G137" s="277"/>
      <c r="H137" s="275"/>
      <c r="I137" s="193">
        <f t="shared" si="45"/>
        <v>0</v>
      </c>
      <c r="J137" s="277"/>
      <c r="O137" s="274">
        <f t="shared" si="39"/>
        <v>46631</v>
      </c>
      <c r="P137" s="278"/>
      <c r="Q137" s="278"/>
      <c r="R137" s="278"/>
      <c r="S137" s="278"/>
      <c r="T137" s="278"/>
      <c r="U137" s="278"/>
      <c r="V137" s="278"/>
      <c r="W137" s="278"/>
      <c r="X137" s="278"/>
      <c r="Y137" s="278"/>
      <c r="Z137" s="278"/>
      <c r="AA137" s="278"/>
      <c r="AB137" s="278"/>
      <c r="AC137" s="278"/>
      <c r="AD137" s="278"/>
      <c r="AE137" s="279">
        <f t="shared" si="46"/>
        <v>0</v>
      </c>
      <c r="AF137" s="281"/>
    </row>
    <row r="138" spans="2:32" outlineLevel="1" x14ac:dyDescent="0.25">
      <c r="B138" s="273" t="str">
        <f>IF(C138&gt;0,IFERROR(_xlfn.IFS(D138&lt;=DATE(YEAR('Basic project data'!$E$12),MONTH('Basic project data'!$E$12),1),'Basic project data'!$A$12,D138&lt;=DATE(YEAR('Basic project data'!$E$13),MONTH('Basic project data'!$E$13),1),'Basic project data'!$A$13,D138&lt;=DATE(YEAR('Basic project data'!$E$14),MONTH('Basic project data'!$E$14),1),'Basic project data'!$A$14,D138&lt;=DATE(YEAR('Basic project data'!$E$15),MONTH('Basic project data'!$E$15),1),'Basic project data'!$A$15,D138&lt;=DATE(YEAR('Basic project data'!$E$16),MONTH('Basic project data'!$E$16),1),'Basic project data'!$A$16),""),"")</f>
        <v/>
      </c>
      <c r="C138" s="273">
        <f>IF(C137&gt;0,C137+1,IF(DATE(YEAR('Basic project data'!$C$5),MONTH('Basic project data'!$C$5),1)=D138,1,0))</f>
        <v>67</v>
      </c>
      <c r="D138" s="274">
        <f t="shared" si="47"/>
        <v>46661</v>
      </c>
      <c r="E138" s="275"/>
      <c r="F138" s="193">
        <f t="shared" si="44"/>
        <v>0</v>
      </c>
      <c r="G138" s="277"/>
      <c r="H138" s="275"/>
      <c r="I138" s="193">
        <f t="shared" si="45"/>
        <v>0</v>
      </c>
      <c r="J138" s="277"/>
      <c r="O138" s="274">
        <f t="shared" si="39"/>
        <v>46661</v>
      </c>
      <c r="P138" s="278"/>
      <c r="Q138" s="278"/>
      <c r="R138" s="278"/>
      <c r="S138" s="278"/>
      <c r="T138" s="278"/>
      <c r="U138" s="278"/>
      <c r="V138" s="278"/>
      <c r="W138" s="278"/>
      <c r="X138" s="278"/>
      <c r="Y138" s="278"/>
      <c r="Z138" s="278"/>
      <c r="AA138" s="278"/>
      <c r="AB138" s="278"/>
      <c r="AC138" s="278"/>
      <c r="AD138" s="278"/>
      <c r="AE138" s="279">
        <f t="shared" si="46"/>
        <v>0</v>
      </c>
      <c r="AF138" s="281"/>
    </row>
    <row r="139" spans="2:32" outlineLevel="1" x14ac:dyDescent="0.25">
      <c r="B139" s="273" t="str">
        <f>IF(C139&gt;0,IFERROR(_xlfn.IFS(D139&lt;=DATE(YEAR('Basic project data'!$E$12),MONTH('Basic project data'!$E$12),1),'Basic project data'!$A$12,D139&lt;=DATE(YEAR('Basic project data'!$E$13),MONTH('Basic project data'!$E$13),1),'Basic project data'!$A$13,D139&lt;=DATE(YEAR('Basic project data'!$E$14),MONTH('Basic project data'!$E$14),1),'Basic project data'!$A$14,D139&lt;=DATE(YEAR('Basic project data'!$E$15),MONTH('Basic project data'!$E$15),1),'Basic project data'!$A$15,D139&lt;=DATE(YEAR('Basic project data'!$E$16),MONTH('Basic project data'!$E$16),1),'Basic project data'!$A$16),""),"")</f>
        <v/>
      </c>
      <c r="C139" s="273">
        <f>IF(C138&gt;0,C138+1,IF(DATE(YEAR('Basic project data'!$C$5),MONTH('Basic project data'!$C$5),1)=D139,1,0))</f>
        <v>68</v>
      </c>
      <c r="D139" s="274">
        <f t="shared" si="47"/>
        <v>46692</v>
      </c>
      <c r="E139" s="275"/>
      <c r="F139" s="193">
        <f t="shared" si="44"/>
        <v>0</v>
      </c>
      <c r="G139" s="277"/>
      <c r="H139" s="275"/>
      <c r="I139" s="193">
        <f t="shared" si="45"/>
        <v>0</v>
      </c>
      <c r="J139" s="277"/>
      <c r="O139" s="274">
        <f t="shared" si="39"/>
        <v>46692</v>
      </c>
      <c r="P139" s="278"/>
      <c r="Q139" s="278"/>
      <c r="R139" s="278"/>
      <c r="S139" s="278"/>
      <c r="T139" s="278"/>
      <c r="U139" s="278"/>
      <c r="V139" s="278"/>
      <c r="W139" s="278"/>
      <c r="X139" s="278"/>
      <c r="Y139" s="278"/>
      <c r="Z139" s="278"/>
      <c r="AA139" s="278"/>
      <c r="AB139" s="278"/>
      <c r="AC139" s="278"/>
      <c r="AD139" s="278"/>
      <c r="AE139" s="279">
        <f t="shared" si="46"/>
        <v>0</v>
      </c>
      <c r="AF139" s="281"/>
    </row>
    <row r="140" spans="2:32" outlineLevel="1" x14ac:dyDescent="0.25">
      <c r="B140" s="273" t="str">
        <f>IF(C140&gt;0,IFERROR(_xlfn.IFS(D140&lt;=DATE(YEAR('Basic project data'!$E$12),MONTH('Basic project data'!$E$12),1),'Basic project data'!$A$12,D140&lt;=DATE(YEAR('Basic project data'!$E$13),MONTH('Basic project data'!$E$13),1),'Basic project data'!$A$13,D140&lt;=DATE(YEAR('Basic project data'!$E$14),MONTH('Basic project data'!$E$14),1),'Basic project data'!$A$14,D140&lt;=DATE(YEAR('Basic project data'!$E$15),MONTH('Basic project data'!$E$15),1),'Basic project data'!$A$15,D140&lt;=DATE(YEAR('Basic project data'!$E$16),MONTH('Basic project data'!$E$16),1),'Basic project data'!$A$16),""),"")</f>
        <v/>
      </c>
      <c r="C140" s="273">
        <f>IF(C139&gt;0,C139+1,IF(DATE(YEAR('Basic project data'!$C$5),MONTH('Basic project data'!$C$5),1)=D140,1,0))</f>
        <v>69</v>
      </c>
      <c r="D140" s="274">
        <f t="shared" si="47"/>
        <v>46722</v>
      </c>
      <c r="E140" s="275"/>
      <c r="F140" s="193">
        <f t="shared" si="44"/>
        <v>0</v>
      </c>
      <c r="G140" s="277"/>
      <c r="H140" s="275"/>
      <c r="I140" s="193">
        <f t="shared" si="45"/>
        <v>0</v>
      </c>
      <c r="J140" s="277"/>
      <c r="O140" s="274">
        <f t="shared" si="39"/>
        <v>46722</v>
      </c>
      <c r="P140" s="278"/>
      <c r="Q140" s="278"/>
      <c r="R140" s="278"/>
      <c r="S140" s="278"/>
      <c r="T140" s="278"/>
      <c r="U140" s="278"/>
      <c r="V140" s="278"/>
      <c r="W140" s="278"/>
      <c r="X140" s="278"/>
      <c r="Y140" s="278"/>
      <c r="Z140" s="278"/>
      <c r="AA140" s="278"/>
      <c r="AB140" s="278"/>
      <c r="AC140" s="278"/>
      <c r="AD140" s="278"/>
      <c r="AE140" s="279">
        <f t="shared" si="46"/>
        <v>0</v>
      </c>
      <c r="AF140" s="281"/>
    </row>
    <row r="141" spans="2:32" x14ac:dyDescent="0.25">
      <c r="B141" s="282"/>
      <c r="C141" s="283"/>
      <c r="D141" s="284">
        <f>D140</f>
        <v>46722</v>
      </c>
      <c r="E141" s="285"/>
      <c r="F141" s="286">
        <f>SUM(F129:F140)</f>
        <v>0</v>
      </c>
      <c r="G141" s="287">
        <f>SUM(G129:G140)</f>
        <v>0</v>
      </c>
      <c r="H141" s="288"/>
      <c r="I141" s="286">
        <f>SUM(I129:I140)</f>
        <v>0</v>
      </c>
      <c r="J141" s="287">
        <f>SUM(J129:J140)</f>
        <v>0</v>
      </c>
      <c r="O141" s="284">
        <f t="shared" si="39"/>
        <v>46722</v>
      </c>
      <c r="P141" s="290">
        <f>SUM(P129:P140)</f>
        <v>0</v>
      </c>
      <c r="Q141" s="290">
        <f>SUM(Q129:Q140)</f>
        <v>0</v>
      </c>
      <c r="R141" s="290">
        <f>SUM(R129:R140)</f>
        <v>0</v>
      </c>
      <c r="S141" s="290">
        <f>SUM(S129:S140)</f>
        <v>0</v>
      </c>
      <c r="T141" s="290">
        <f>SUM(T129:T140)</f>
        <v>0</v>
      </c>
      <c r="U141" s="290">
        <f t="shared" ref="U141:AD141" si="48">SUM(U129:U140)</f>
        <v>0</v>
      </c>
      <c r="V141" s="290">
        <f t="shared" si="48"/>
        <v>0</v>
      </c>
      <c r="W141" s="290">
        <f t="shared" si="48"/>
        <v>0</v>
      </c>
      <c r="X141" s="290">
        <f t="shared" si="48"/>
        <v>0</v>
      </c>
      <c r="Y141" s="290">
        <f t="shared" si="48"/>
        <v>0</v>
      </c>
      <c r="Z141" s="290">
        <f t="shared" si="48"/>
        <v>0</v>
      </c>
      <c r="AA141" s="290">
        <f t="shared" si="48"/>
        <v>0</v>
      </c>
      <c r="AB141" s="290">
        <f t="shared" si="48"/>
        <v>0</v>
      </c>
      <c r="AC141" s="290">
        <f t="shared" si="48"/>
        <v>0</v>
      </c>
      <c r="AD141" s="290">
        <f t="shared" si="48"/>
        <v>0</v>
      </c>
      <c r="AE141" s="290">
        <f>SUM(AE129:AE140)</f>
        <v>0</v>
      </c>
      <c r="AF141" s="281"/>
    </row>
    <row r="142" spans="2:32" ht="28.5" customHeight="1" x14ac:dyDescent="0.25">
      <c r="B142" s="18"/>
      <c r="C142" s="18"/>
      <c r="E142" s="280"/>
      <c r="F142" s="280"/>
      <c r="H142" s="280"/>
      <c r="I142" s="280"/>
      <c r="P142" s="289">
        <f t="shared" ref="P142:AE142" si="49">IFERROR(P141/$H$2,0)</f>
        <v>0</v>
      </c>
      <c r="Q142" s="289">
        <f t="shared" si="49"/>
        <v>0</v>
      </c>
      <c r="R142" s="289">
        <f t="shared" si="49"/>
        <v>0</v>
      </c>
      <c r="S142" s="289">
        <f t="shared" si="49"/>
        <v>0</v>
      </c>
      <c r="T142" s="289">
        <f t="shared" si="49"/>
        <v>0</v>
      </c>
      <c r="U142" s="289">
        <f t="shared" si="49"/>
        <v>0</v>
      </c>
      <c r="V142" s="289">
        <f t="shared" si="49"/>
        <v>0</v>
      </c>
      <c r="W142" s="289">
        <f t="shared" si="49"/>
        <v>0</v>
      </c>
      <c r="X142" s="289">
        <f t="shared" si="49"/>
        <v>0</v>
      </c>
      <c r="Y142" s="289">
        <f t="shared" si="49"/>
        <v>0</v>
      </c>
      <c r="Z142" s="289">
        <f t="shared" si="49"/>
        <v>0</v>
      </c>
      <c r="AA142" s="289">
        <f t="shared" si="49"/>
        <v>0</v>
      </c>
      <c r="AB142" s="289">
        <f t="shared" si="49"/>
        <v>0</v>
      </c>
      <c r="AC142" s="289">
        <f t="shared" si="49"/>
        <v>0</v>
      </c>
      <c r="AD142" s="289">
        <f t="shared" si="49"/>
        <v>0</v>
      </c>
      <c r="AE142" s="289">
        <f t="shared" si="49"/>
        <v>0</v>
      </c>
      <c r="AF142" s="291" t="s">
        <v>326</v>
      </c>
    </row>
    <row r="143" spans="2:32" x14ac:dyDescent="0.25">
      <c r="B143" s="18"/>
      <c r="C143" s="18"/>
      <c r="E143" s="280"/>
      <c r="F143" s="280"/>
      <c r="H143" s="280"/>
      <c r="I143" s="280"/>
      <c r="P143" s="292"/>
      <c r="Q143" s="292"/>
      <c r="R143" s="292"/>
      <c r="S143" s="292"/>
      <c r="T143" s="292"/>
      <c r="U143" s="293"/>
      <c r="V143" s="294"/>
      <c r="W143" s="295"/>
      <c r="X143" s="295"/>
      <c r="Y143" s="295"/>
      <c r="Z143" s="295"/>
      <c r="AA143" s="295"/>
      <c r="AB143" s="295"/>
      <c r="AC143" s="295"/>
      <c r="AD143" s="296"/>
      <c r="AE143" s="292"/>
      <c r="AF143" s="297"/>
    </row>
    <row r="144" spans="2:32" outlineLevel="1" x14ac:dyDescent="0.25">
      <c r="B144" s="273" t="str">
        <f>IF(C144&gt;0,IFERROR(_xlfn.IFS(D144&lt;=DATE(YEAR('Basic project data'!$E$12),MONTH('Basic project data'!$E$12),1),'Basic project data'!$A$12,D144&lt;=DATE(YEAR('Basic project data'!$E$13),MONTH('Basic project data'!$E$13),1),'Basic project data'!$A$13,D144&lt;=DATE(YEAR('Basic project data'!$E$14),MONTH('Basic project data'!$E$14),1),'Basic project data'!$A$14,D144&lt;=DATE(YEAR('Basic project data'!$E$15),MONTH('Basic project data'!$E$15),1),'Basic project data'!$A$15,D144&lt;=DATE(YEAR('Basic project data'!$E$16),MONTH('Basic project data'!$E$16),1),'Basic project data'!$A$16),""),"")</f>
        <v/>
      </c>
      <c r="C144" s="273">
        <f>IF(C140&gt;0,C140+1,IF(DATE(YEAR('Basic project data'!$C$5),MONTH('Basic project data'!$C$5),1)=D144,1,0))</f>
        <v>70</v>
      </c>
      <c r="D144" s="274">
        <f>DATE(YEAR(D140),MONTH(D140)+1,DAY(D140))</f>
        <v>46753</v>
      </c>
      <c r="E144" s="298"/>
      <c r="F144" s="299">
        <f t="shared" ref="F144:F155" si="50">215/12*E144</f>
        <v>0</v>
      </c>
      <c r="G144" s="302"/>
      <c r="H144" s="298"/>
      <c r="I144" s="299">
        <f t="shared" ref="I144:I155" si="51">215/12*H144</f>
        <v>0</v>
      </c>
      <c r="J144" s="300"/>
      <c r="O144" s="274">
        <f t="shared" si="39"/>
        <v>46753</v>
      </c>
      <c r="P144" s="278"/>
      <c r="Q144" s="278"/>
      <c r="R144" s="278"/>
      <c r="S144" s="278"/>
      <c r="T144" s="278"/>
      <c r="U144" s="278"/>
      <c r="V144" s="278"/>
      <c r="W144" s="278"/>
      <c r="X144" s="278"/>
      <c r="Y144" s="278"/>
      <c r="Z144" s="278"/>
      <c r="AA144" s="278"/>
      <c r="AB144" s="278"/>
      <c r="AC144" s="278"/>
      <c r="AD144" s="278"/>
      <c r="AE144" s="279">
        <f t="shared" ref="AE144:AE155" si="52">SUM(P144:AD144)</f>
        <v>0</v>
      </c>
      <c r="AF144" s="281"/>
    </row>
    <row r="145" spans="1:32" outlineLevel="1" x14ac:dyDescent="0.25">
      <c r="B145" s="273" t="str">
        <f>IF(C145&gt;0,IFERROR(_xlfn.IFS(D145&lt;=DATE(YEAR('Basic project data'!$E$12),MONTH('Basic project data'!$E$12),1),'Basic project data'!$A$12,D145&lt;=DATE(YEAR('Basic project data'!$E$13),MONTH('Basic project data'!$E$13),1),'Basic project data'!$A$13,D145&lt;=DATE(YEAR('Basic project data'!$E$14),MONTH('Basic project data'!$E$14),1),'Basic project data'!$A$14,D145&lt;=DATE(YEAR('Basic project data'!$E$15),MONTH('Basic project data'!$E$15),1),'Basic project data'!$A$15,D145&lt;=DATE(YEAR('Basic project data'!$E$16),MONTH('Basic project data'!$E$16),1),'Basic project data'!$A$16),""),"")</f>
        <v/>
      </c>
      <c r="C145" s="273">
        <f>IF(C144&gt;0,C144+1,IF(DATE(YEAR('Basic project data'!$C$5),MONTH('Basic project data'!$C$5),1)=D145,1,0))</f>
        <v>71</v>
      </c>
      <c r="D145" s="274">
        <f t="shared" ref="D145:D155" si="53">DATE(YEAR(D144),MONTH(D144)+1,DAY(D144))</f>
        <v>46784</v>
      </c>
      <c r="E145" s="275"/>
      <c r="F145" s="193">
        <f t="shared" si="50"/>
        <v>0</v>
      </c>
      <c r="G145" s="276"/>
      <c r="H145" s="275"/>
      <c r="I145" s="193">
        <f t="shared" si="51"/>
        <v>0</v>
      </c>
      <c r="J145" s="277"/>
      <c r="O145" s="274">
        <f t="shared" si="39"/>
        <v>46784</v>
      </c>
      <c r="P145" s="278"/>
      <c r="Q145" s="278"/>
      <c r="R145" s="278"/>
      <c r="S145" s="278"/>
      <c r="T145" s="278"/>
      <c r="U145" s="278"/>
      <c r="V145" s="278"/>
      <c r="W145" s="278"/>
      <c r="X145" s="278"/>
      <c r="Y145" s="278"/>
      <c r="Z145" s="278"/>
      <c r="AA145" s="278"/>
      <c r="AB145" s="278"/>
      <c r="AC145" s="278"/>
      <c r="AD145" s="278"/>
      <c r="AE145" s="279">
        <f t="shared" si="52"/>
        <v>0</v>
      </c>
      <c r="AF145" s="281"/>
    </row>
    <row r="146" spans="1:32" outlineLevel="1" x14ac:dyDescent="0.25">
      <c r="B146" s="273" t="str">
        <f>IF(C146&gt;0,IFERROR(_xlfn.IFS(D146&lt;=DATE(YEAR('Basic project data'!$E$12),MONTH('Basic project data'!$E$12),1),'Basic project data'!$A$12,D146&lt;=DATE(YEAR('Basic project data'!$E$13),MONTH('Basic project data'!$E$13),1),'Basic project data'!$A$13,D146&lt;=DATE(YEAR('Basic project data'!$E$14),MONTH('Basic project data'!$E$14),1),'Basic project data'!$A$14,D146&lt;=DATE(YEAR('Basic project data'!$E$15),MONTH('Basic project data'!$E$15),1),'Basic project data'!$A$15,D146&lt;=DATE(YEAR('Basic project data'!$E$16),MONTH('Basic project data'!$E$16),1),'Basic project data'!$A$16),""),"")</f>
        <v/>
      </c>
      <c r="C146" s="273">
        <f>IF(C145&gt;0,C145+1,IF(DATE(YEAR('Basic project data'!$C$5),MONTH('Basic project data'!$C$5),1)=D146,1,0))</f>
        <v>72</v>
      </c>
      <c r="D146" s="274">
        <f t="shared" si="53"/>
        <v>46813</v>
      </c>
      <c r="E146" s="275"/>
      <c r="F146" s="193">
        <f t="shared" si="50"/>
        <v>0</v>
      </c>
      <c r="G146" s="276"/>
      <c r="H146" s="275"/>
      <c r="I146" s="193">
        <f t="shared" si="51"/>
        <v>0</v>
      </c>
      <c r="J146" s="277"/>
      <c r="O146" s="274">
        <f t="shared" si="39"/>
        <v>46813</v>
      </c>
      <c r="P146" s="278"/>
      <c r="Q146" s="278"/>
      <c r="R146" s="278"/>
      <c r="S146" s="278"/>
      <c r="T146" s="278"/>
      <c r="U146" s="278"/>
      <c r="V146" s="278"/>
      <c r="W146" s="278"/>
      <c r="X146" s="278"/>
      <c r="Y146" s="278"/>
      <c r="Z146" s="278"/>
      <c r="AA146" s="278"/>
      <c r="AB146" s="278"/>
      <c r="AC146" s="278"/>
      <c r="AD146" s="278"/>
      <c r="AE146" s="279">
        <f t="shared" si="52"/>
        <v>0</v>
      </c>
      <c r="AF146" s="281"/>
    </row>
    <row r="147" spans="1:32" outlineLevel="1" x14ac:dyDescent="0.25">
      <c r="B147" s="273" t="str">
        <f>IF(C147&gt;0,IFERROR(_xlfn.IFS(D147&lt;=DATE(YEAR('Basic project data'!$E$12),MONTH('Basic project data'!$E$12),1),'Basic project data'!$A$12,D147&lt;=DATE(YEAR('Basic project data'!$E$13),MONTH('Basic project data'!$E$13),1),'Basic project data'!$A$13,D147&lt;=DATE(YEAR('Basic project data'!$E$14),MONTH('Basic project data'!$E$14),1),'Basic project data'!$A$14,D147&lt;=DATE(YEAR('Basic project data'!$E$15),MONTH('Basic project data'!$E$15),1),'Basic project data'!$A$15,D147&lt;=DATE(YEAR('Basic project data'!$E$16),MONTH('Basic project data'!$E$16),1),'Basic project data'!$A$16),""),"")</f>
        <v/>
      </c>
      <c r="C147" s="273">
        <f>IF(C146&gt;0,C146+1,IF(DATE(YEAR('Basic project data'!$C$5),MONTH('Basic project data'!$C$5),1)=D147,1,0))</f>
        <v>73</v>
      </c>
      <c r="D147" s="274">
        <f t="shared" si="53"/>
        <v>46844</v>
      </c>
      <c r="E147" s="275"/>
      <c r="F147" s="193">
        <f t="shared" si="50"/>
        <v>0</v>
      </c>
      <c r="G147" s="276"/>
      <c r="H147" s="275"/>
      <c r="I147" s="193">
        <f t="shared" si="51"/>
        <v>0</v>
      </c>
      <c r="J147" s="277"/>
      <c r="O147" s="274">
        <f t="shared" si="39"/>
        <v>46844</v>
      </c>
      <c r="P147" s="278"/>
      <c r="Q147" s="278"/>
      <c r="R147" s="278"/>
      <c r="S147" s="278"/>
      <c r="T147" s="278"/>
      <c r="U147" s="278"/>
      <c r="V147" s="278"/>
      <c r="W147" s="278"/>
      <c r="X147" s="278"/>
      <c r="Y147" s="278"/>
      <c r="Z147" s="278"/>
      <c r="AA147" s="278"/>
      <c r="AB147" s="278"/>
      <c r="AC147" s="278"/>
      <c r="AD147" s="278"/>
      <c r="AE147" s="279">
        <f t="shared" si="52"/>
        <v>0</v>
      </c>
      <c r="AF147" s="281"/>
    </row>
    <row r="148" spans="1:32" outlineLevel="1" x14ac:dyDescent="0.25">
      <c r="B148" s="273" t="str">
        <f>IF(C148&gt;0,IFERROR(_xlfn.IFS(D148&lt;=DATE(YEAR('Basic project data'!$E$12),MONTH('Basic project data'!$E$12),1),'Basic project data'!$A$12,D148&lt;=DATE(YEAR('Basic project data'!$E$13),MONTH('Basic project data'!$E$13),1),'Basic project data'!$A$13,D148&lt;=DATE(YEAR('Basic project data'!$E$14),MONTH('Basic project data'!$E$14),1),'Basic project data'!$A$14,D148&lt;=DATE(YEAR('Basic project data'!$E$15),MONTH('Basic project data'!$E$15),1),'Basic project data'!$A$15,D148&lt;=DATE(YEAR('Basic project data'!$E$16),MONTH('Basic project data'!$E$16),1),'Basic project data'!$A$16),""),"")</f>
        <v/>
      </c>
      <c r="C148" s="273">
        <f>IF(C147&gt;0,C147+1,IF(DATE(YEAR('Basic project data'!$C$5),MONTH('Basic project data'!$C$5),1)=D148,1,0))</f>
        <v>74</v>
      </c>
      <c r="D148" s="274">
        <f t="shared" si="53"/>
        <v>46874</v>
      </c>
      <c r="E148" s="275"/>
      <c r="F148" s="193">
        <f t="shared" si="50"/>
        <v>0</v>
      </c>
      <c r="G148" s="276"/>
      <c r="H148" s="275"/>
      <c r="I148" s="193">
        <f t="shared" si="51"/>
        <v>0</v>
      </c>
      <c r="J148" s="277"/>
      <c r="O148" s="274">
        <f t="shared" si="39"/>
        <v>46874</v>
      </c>
      <c r="P148" s="278"/>
      <c r="Q148" s="278"/>
      <c r="R148" s="278"/>
      <c r="S148" s="278"/>
      <c r="T148" s="278"/>
      <c r="U148" s="278"/>
      <c r="V148" s="278"/>
      <c r="W148" s="278"/>
      <c r="X148" s="278"/>
      <c r="Y148" s="278"/>
      <c r="Z148" s="278"/>
      <c r="AA148" s="278"/>
      <c r="AB148" s="278"/>
      <c r="AC148" s="278"/>
      <c r="AD148" s="278"/>
      <c r="AE148" s="279">
        <f t="shared" si="52"/>
        <v>0</v>
      </c>
      <c r="AF148" s="281"/>
    </row>
    <row r="149" spans="1:32" outlineLevel="1" x14ac:dyDescent="0.25">
      <c r="B149" s="273" t="str">
        <f>IF(C149&gt;0,IFERROR(_xlfn.IFS(D149&lt;=DATE(YEAR('Basic project data'!$E$12),MONTH('Basic project data'!$E$12),1),'Basic project data'!$A$12,D149&lt;=DATE(YEAR('Basic project data'!$E$13),MONTH('Basic project data'!$E$13),1),'Basic project data'!$A$13,D149&lt;=DATE(YEAR('Basic project data'!$E$14),MONTH('Basic project data'!$E$14),1),'Basic project data'!$A$14,D149&lt;=DATE(YEAR('Basic project data'!$E$15),MONTH('Basic project data'!$E$15),1),'Basic project data'!$A$15,D149&lt;=DATE(YEAR('Basic project data'!$E$16),MONTH('Basic project data'!$E$16),1),'Basic project data'!$A$16),""),"")</f>
        <v/>
      </c>
      <c r="C149" s="273">
        <f>IF(C148&gt;0,C148+1,IF(DATE(YEAR('Basic project data'!$C$5),MONTH('Basic project data'!$C$5),1)=D149,1,0))</f>
        <v>75</v>
      </c>
      <c r="D149" s="274">
        <f t="shared" si="53"/>
        <v>46905</v>
      </c>
      <c r="E149" s="275"/>
      <c r="F149" s="193">
        <f t="shared" si="50"/>
        <v>0</v>
      </c>
      <c r="G149" s="276"/>
      <c r="H149" s="275"/>
      <c r="I149" s="193">
        <f t="shared" si="51"/>
        <v>0</v>
      </c>
      <c r="J149" s="277"/>
      <c r="O149" s="274">
        <f t="shared" si="39"/>
        <v>46905</v>
      </c>
      <c r="P149" s="278"/>
      <c r="Q149" s="278"/>
      <c r="R149" s="278"/>
      <c r="S149" s="278"/>
      <c r="T149" s="278"/>
      <c r="U149" s="278"/>
      <c r="V149" s="278"/>
      <c r="W149" s="278"/>
      <c r="X149" s="278"/>
      <c r="Y149" s="278"/>
      <c r="Z149" s="278"/>
      <c r="AA149" s="278"/>
      <c r="AB149" s="278"/>
      <c r="AC149" s="278"/>
      <c r="AD149" s="278"/>
      <c r="AE149" s="279">
        <f t="shared" si="52"/>
        <v>0</v>
      </c>
      <c r="AF149" s="281"/>
    </row>
    <row r="150" spans="1:32" outlineLevel="1" x14ac:dyDescent="0.25">
      <c r="B150" s="273" t="str">
        <f>IF(C150&gt;0,IFERROR(_xlfn.IFS(D150&lt;=DATE(YEAR('Basic project data'!$E$12),MONTH('Basic project data'!$E$12),1),'Basic project data'!$A$12,D150&lt;=DATE(YEAR('Basic project data'!$E$13),MONTH('Basic project data'!$E$13),1),'Basic project data'!$A$13,D150&lt;=DATE(YEAR('Basic project data'!$E$14),MONTH('Basic project data'!$E$14),1),'Basic project data'!$A$14,D150&lt;=DATE(YEAR('Basic project data'!$E$15),MONTH('Basic project data'!$E$15),1),'Basic project data'!$A$15,D150&lt;=DATE(YEAR('Basic project data'!$E$16),MONTH('Basic project data'!$E$16),1),'Basic project data'!$A$16),""),"")</f>
        <v/>
      </c>
      <c r="C150" s="273">
        <f>IF(C149&gt;0,C149+1,IF(DATE(YEAR('Basic project data'!$C$5),MONTH('Basic project data'!$C$5),1)=D150,1,0))</f>
        <v>76</v>
      </c>
      <c r="D150" s="274">
        <f t="shared" si="53"/>
        <v>46935</v>
      </c>
      <c r="E150" s="275"/>
      <c r="F150" s="193">
        <f t="shared" si="50"/>
        <v>0</v>
      </c>
      <c r="G150" s="276"/>
      <c r="H150" s="275"/>
      <c r="I150" s="193">
        <f t="shared" si="51"/>
        <v>0</v>
      </c>
      <c r="J150" s="277"/>
      <c r="O150" s="274">
        <f t="shared" si="39"/>
        <v>46935</v>
      </c>
      <c r="P150" s="278"/>
      <c r="Q150" s="278"/>
      <c r="R150" s="278"/>
      <c r="S150" s="278"/>
      <c r="T150" s="278"/>
      <c r="U150" s="278"/>
      <c r="V150" s="278"/>
      <c r="W150" s="278"/>
      <c r="X150" s="278"/>
      <c r="Y150" s="278"/>
      <c r="Z150" s="278"/>
      <c r="AA150" s="278"/>
      <c r="AB150" s="278"/>
      <c r="AC150" s="278"/>
      <c r="AD150" s="278"/>
      <c r="AE150" s="279">
        <f t="shared" si="52"/>
        <v>0</v>
      </c>
      <c r="AF150" s="281"/>
    </row>
    <row r="151" spans="1:32" outlineLevel="1" x14ac:dyDescent="0.25">
      <c r="B151" s="273" t="str">
        <f>IF(C151&gt;0,IFERROR(_xlfn.IFS(D151&lt;=DATE(YEAR('Basic project data'!$E$12),MONTH('Basic project data'!$E$12),1),'Basic project data'!$A$12,D151&lt;=DATE(YEAR('Basic project data'!$E$13),MONTH('Basic project data'!$E$13),1),'Basic project data'!$A$13,D151&lt;=DATE(YEAR('Basic project data'!$E$14),MONTH('Basic project data'!$E$14),1),'Basic project data'!$A$14,D151&lt;=DATE(YEAR('Basic project data'!$E$15),MONTH('Basic project data'!$E$15),1),'Basic project data'!$A$15,D151&lt;=DATE(YEAR('Basic project data'!$E$16),MONTH('Basic project data'!$E$16),1),'Basic project data'!$A$16),""),"")</f>
        <v/>
      </c>
      <c r="C151" s="273">
        <f>IF(C150&gt;0,C150+1,IF(DATE(YEAR('Basic project data'!$C$5),MONTH('Basic project data'!$C$5),1)=D151,1,0))</f>
        <v>77</v>
      </c>
      <c r="D151" s="274">
        <f t="shared" si="53"/>
        <v>46966</v>
      </c>
      <c r="E151" s="275"/>
      <c r="F151" s="193">
        <f t="shared" si="50"/>
        <v>0</v>
      </c>
      <c r="G151" s="276"/>
      <c r="H151" s="275"/>
      <c r="I151" s="193">
        <f t="shared" si="51"/>
        <v>0</v>
      </c>
      <c r="J151" s="277"/>
      <c r="O151" s="274">
        <f t="shared" si="39"/>
        <v>46966</v>
      </c>
      <c r="P151" s="278"/>
      <c r="Q151" s="278"/>
      <c r="R151" s="278"/>
      <c r="S151" s="278"/>
      <c r="T151" s="278"/>
      <c r="U151" s="278"/>
      <c r="V151" s="278"/>
      <c r="W151" s="278"/>
      <c r="X151" s="278"/>
      <c r="Y151" s="278"/>
      <c r="Z151" s="278"/>
      <c r="AA151" s="278"/>
      <c r="AB151" s="278"/>
      <c r="AC151" s="278"/>
      <c r="AD151" s="278"/>
      <c r="AE151" s="279">
        <f t="shared" si="52"/>
        <v>0</v>
      </c>
      <c r="AF151" s="281"/>
    </row>
    <row r="152" spans="1:32" outlineLevel="1" x14ac:dyDescent="0.25">
      <c r="B152" s="273" t="str">
        <f>IF(C152&gt;0,IFERROR(_xlfn.IFS(D152&lt;=DATE(YEAR('Basic project data'!$E$12),MONTH('Basic project data'!$E$12),1),'Basic project data'!$A$12,D152&lt;=DATE(YEAR('Basic project data'!$E$13),MONTH('Basic project data'!$E$13),1),'Basic project data'!$A$13,D152&lt;=DATE(YEAR('Basic project data'!$E$14),MONTH('Basic project data'!$E$14),1),'Basic project data'!$A$14,D152&lt;=DATE(YEAR('Basic project data'!$E$15),MONTH('Basic project data'!$E$15),1),'Basic project data'!$A$15,D152&lt;=DATE(YEAR('Basic project data'!$E$16),MONTH('Basic project data'!$E$16),1),'Basic project data'!$A$16),""),"")</f>
        <v/>
      </c>
      <c r="C152" s="273">
        <f>IF(C151&gt;0,C151+1,IF(DATE(YEAR('Basic project data'!$C$5),MONTH('Basic project data'!$C$5),1)=D152,1,0))</f>
        <v>78</v>
      </c>
      <c r="D152" s="274">
        <f t="shared" si="53"/>
        <v>46997</v>
      </c>
      <c r="E152" s="275"/>
      <c r="F152" s="193">
        <f t="shared" si="50"/>
        <v>0</v>
      </c>
      <c r="G152" s="276"/>
      <c r="H152" s="275"/>
      <c r="I152" s="193">
        <f t="shared" si="51"/>
        <v>0</v>
      </c>
      <c r="J152" s="277"/>
      <c r="O152" s="274">
        <f t="shared" si="39"/>
        <v>46997</v>
      </c>
      <c r="P152" s="278"/>
      <c r="Q152" s="278"/>
      <c r="R152" s="278"/>
      <c r="S152" s="278"/>
      <c r="T152" s="278"/>
      <c r="U152" s="278"/>
      <c r="V152" s="278"/>
      <c r="W152" s="278"/>
      <c r="X152" s="278"/>
      <c r="Y152" s="278"/>
      <c r="Z152" s="278"/>
      <c r="AA152" s="278"/>
      <c r="AB152" s="278"/>
      <c r="AC152" s="278"/>
      <c r="AD152" s="278"/>
      <c r="AE152" s="279">
        <f t="shared" si="52"/>
        <v>0</v>
      </c>
      <c r="AF152" s="281"/>
    </row>
    <row r="153" spans="1:32" outlineLevel="1" x14ac:dyDescent="0.25">
      <c r="B153" s="273" t="str">
        <f>IF(C153&gt;0,IFERROR(_xlfn.IFS(D153&lt;=DATE(YEAR('Basic project data'!$E$12),MONTH('Basic project data'!$E$12),1),'Basic project data'!$A$12,D153&lt;=DATE(YEAR('Basic project data'!$E$13),MONTH('Basic project data'!$E$13),1),'Basic project data'!$A$13,D153&lt;=DATE(YEAR('Basic project data'!$E$14),MONTH('Basic project data'!$E$14),1),'Basic project data'!$A$14,D153&lt;=DATE(YEAR('Basic project data'!$E$15),MONTH('Basic project data'!$E$15),1),'Basic project data'!$A$15,D153&lt;=DATE(YEAR('Basic project data'!$E$16),MONTH('Basic project data'!$E$16),1),'Basic project data'!$A$16),""),"")</f>
        <v/>
      </c>
      <c r="C153" s="273">
        <f>IF(C152&gt;0,C152+1,IF(DATE(YEAR('Basic project data'!$C$5),MONTH('Basic project data'!$C$5),1)=D153,1,0))</f>
        <v>79</v>
      </c>
      <c r="D153" s="274">
        <f t="shared" si="53"/>
        <v>47027</v>
      </c>
      <c r="E153" s="275"/>
      <c r="F153" s="193">
        <f t="shared" si="50"/>
        <v>0</v>
      </c>
      <c r="G153" s="276"/>
      <c r="H153" s="275"/>
      <c r="I153" s="193">
        <f t="shared" si="51"/>
        <v>0</v>
      </c>
      <c r="J153" s="277"/>
      <c r="O153" s="274">
        <f t="shared" si="39"/>
        <v>47027</v>
      </c>
      <c r="P153" s="278"/>
      <c r="Q153" s="278"/>
      <c r="R153" s="278"/>
      <c r="S153" s="278"/>
      <c r="T153" s="278"/>
      <c r="U153" s="278"/>
      <c r="V153" s="278"/>
      <c r="W153" s="278"/>
      <c r="X153" s="278"/>
      <c r="Y153" s="278"/>
      <c r="Z153" s="278"/>
      <c r="AA153" s="278"/>
      <c r="AB153" s="278"/>
      <c r="AC153" s="278"/>
      <c r="AD153" s="278"/>
      <c r="AE153" s="279">
        <f t="shared" si="52"/>
        <v>0</v>
      </c>
      <c r="AF153" s="281"/>
    </row>
    <row r="154" spans="1:32" outlineLevel="1" x14ac:dyDescent="0.25">
      <c r="B154" s="273" t="str">
        <f>IF(C154&gt;0,IFERROR(_xlfn.IFS(D154&lt;=DATE(YEAR('Basic project data'!$E$12),MONTH('Basic project data'!$E$12),1),'Basic project data'!$A$12,D154&lt;=DATE(YEAR('Basic project data'!$E$13),MONTH('Basic project data'!$E$13),1),'Basic project data'!$A$13,D154&lt;=DATE(YEAR('Basic project data'!$E$14),MONTH('Basic project data'!$E$14),1),'Basic project data'!$A$14,D154&lt;=DATE(YEAR('Basic project data'!$E$15),MONTH('Basic project data'!$E$15),1),'Basic project data'!$A$15,D154&lt;=DATE(YEAR('Basic project data'!$E$16),MONTH('Basic project data'!$E$16),1),'Basic project data'!$A$16),""),"")</f>
        <v/>
      </c>
      <c r="C154" s="273">
        <f>IF(C153&gt;0,C153+1,IF(DATE(YEAR('Basic project data'!$C$5),MONTH('Basic project data'!$C$5),1)=D154,1,0))</f>
        <v>80</v>
      </c>
      <c r="D154" s="274">
        <f t="shared" si="53"/>
        <v>47058</v>
      </c>
      <c r="E154" s="275"/>
      <c r="F154" s="193">
        <f t="shared" si="50"/>
        <v>0</v>
      </c>
      <c r="G154" s="276"/>
      <c r="H154" s="275"/>
      <c r="I154" s="193">
        <f t="shared" si="51"/>
        <v>0</v>
      </c>
      <c r="J154" s="277"/>
      <c r="O154" s="274">
        <f t="shared" si="39"/>
        <v>47058</v>
      </c>
      <c r="P154" s="278"/>
      <c r="Q154" s="278"/>
      <c r="R154" s="278"/>
      <c r="S154" s="278"/>
      <c r="T154" s="278"/>
      <c r="U154" s="278"/>
      <c r="V154" s="278"/>
      <c r="W154" s="278"/>
      <c r="X154" s="278"/>
      <c r="Y154" s="278"/>
      <c r="Z154" s="278"/>
      <c r="AA154" s="278"/>
      <c r="AB154" s="278"/>
      <c r="AC154" s="278"/>
      <c r="AD154" s="278"/>
      <c r="AE154" s="279">
        <f t="shared" si="52"/>
        <v>0</v>
      </c>
      <c r="AF154" s="281"/>
    </row>
    <row r="155" spans="1:32" outlineLevel="1" x14ac:dyDescent="0.25">
      <c r="B155" s="273" t="str">
        <f>IF(C155&gt;0,IFERROR(_xlfn.IFS(D155&lt;=DATE(YEAR('Basic project data'!$E$12),MONTH('Basic project data'!$E$12),1),'Basic project data'!$A$12,D155&lt;=DATE(YEAR('Basic project data'!$E$13),MONTH('Basic project data'!$E$13),1),'Basic project data'!$A$13,D155&lt;=DATE(YEAR('Basic project data'!$E$14),MONTH('Basic project data'!$E$14),1),'Basic project data'!$A$14,D155&lt;=DATE(YEAR('Basic project data'!$E$15),MONTH('Basic project data'!$E$15),1),'Basic project data'!$A$15,D155&lt;=DATE(YEAR('Basic project data'!$E$16),MONTH('Basic project data'!$E$16),1),'Basic project data'!$A$16),""),"")</f>
        <v/>
      </c>
      <c r="C155" s="273">
        <f>IF(C154&gt;0,C154+1,IF(DATE(YEAR('Basic project data'!$C$5),MONTH('Basic project data'!$C$5),1)=D155,1,0))</f>
        <v>81</v>
      </c>
      <c r="D155" s="274">
        <f t="shared" si="53"/>
        <v>47088</v>
      </c>
      <c r="E155" s="275"/>
      <c r="F155" s="193">
        <f t="shared" si="50"/>
        <v>0</v>
      </c>
      <c r="G155" s="276"/>
      <c r="H155" s="275"/>
      <c r="I155" s="193">
        <f t="shared" si="51"/>
        <v>0</v>
      </c>
      <c r="J155" s="277"/>
      <c r="O155" s="274">
        <f t="shared" si="39"/>
        <v>47088</v>
      </c>
      <c r="P155" s="278"/>
      <c r="Q155" s="278"/>
      <c r="R155" s="278"/>
      <c r="S155" s="278"/>
      <c r="T155" s="278"/>
      <c r="U155" s="278"/>
      <c r="V155" s="278"/>
      <c r="W155" s="278"/>
      <c r="X155" s="278"/>
      <c r="Y155" s="278"/>
      <c r="Z155" s="278"/>
      <c r="AA155" s="278"/>
      <c r="AB155" s="278"/>
      <c r="AC155" s="278"/>
      <c r="AD155" s="278"/>
      <c r="AE155" s="279">
        <f t="shared" si="52"/>
        <v>0</v>
      </c>
      <c r="AF155" s="281"/>
    </row>
    <row r="156" spans="1:32" x14ac:dyDescent="0.25">
      <c r="B156" s="282"/>
      <c r="C156" s="283"/>
      <c r="D156" s="284">
        <f>D155</f>
        <v>47088</v>
      </c>
      <c r="E156" s="285"/>
      <c r="F156" s="286">
        <f>SUM(F144:F155)</f>
        <v>0</v>
      </c>
      <c r="G156" s="287">
        <f>SUM(G144:G155)</f>
        <v>0</v>
      </c>
      <c r="H156" s="288"/>
      <c r="I156" s="286">
        <f>SUM(I144:I155)</f>
        <v>0</v>
      </c>
      <c r="J156" s="287">
        <f>SUM(J144:J155)</f>
        <v>0</v>
      </c>
      <c r="O156" s="284">
        <f t="shared" si="39"/>
        <v>47088</v>
      </c>
      <c r="P156" s="290">
        <f>SUM(P144:P155)</f>
        <v>0</v>
      </c>
      <c r="Q156" s="290">
        <f>SUM(Q144:Q155)</f>
        <v>0</v>
      </c>
      <c r="R156" s="290">
        <f>SUM(R144:R155)</f>
        <v>0</v>
      </c>
      <c r="S156" s="290">
        <f>SUM(S144:S155)</f>
        <v>0</v>
      </c>
      <c r="T156" s="290">
        <f>SUM(T144:T155)</f>
        <v>0</v>
      </c>
      <c r="U156" s="290">
        <f t="shared" ref="U156:AD156" si="54">SUM(U144:U155)</f>
        <v>0</v>
      </c>
      <c r="V156" s="290">
        <f t="shared" si="54"/>
        <v>0</v>
      </c>
      <c r="W156" s="290">
        <f t="shared" si="54"/>
        <v>0</v>
      </c>
      <c r="X156" s="290">
        <f t="shared" si="54"/>
        <v>0</v>
      </c>
      <c r="Y156" s="290">
        <f t="shared" si="54"/>
        <v>0</v>
      </c>
      <c r="Z156" s="290">
        <f t="shared" si="54"/>
        <v>0</v>
      </c>
      <c r="AA156" s="290">
        <f t="shared" si="54"/>
        <v>0</v>
      </c>
      <c r="AB156" s="290">
        <f t="shared" si="54"/>
        <v>0</v>
      </c>
      <c r="AC156" s="290">
        <f t="shared" si="54"/>
        <v>0</v>
      </c>
      <c r="AD156" s="290">
        <f t="shared" si="54"/>
        <v>0</v>
      </c>
      <c r="AE156" s="290">
        <f>SUM(AE144:AE155)</f>
        <v>0</v>
      </c>
      <c r="AF156" s="281"/>
    </row>
    <row r="157" spans="1:32" ht="28.5" customHeight="1" x14ac:dyDescent="0.25">
      <c r="A157" s="18"/>
      <c r="B157" s="18"/>
      <c r="C157" s="18"/>
      <c r="D157" s="18"/>
      <c r="E157" s="280"/>
      <c r="F157" s="280"/>
      <c r="H157" s="280"/>
      <c r="I157" s="280"/>
      <c r="P157" s="289">
        <f t="shared" ref="P157:AE157" si="55">IFERROR(P156/$H$2,0)</f>
        <v>0</v>
      </c>
      <c r="Q157" s="289">
        <f t="shared" si="55"/>
        <v>0</v>
      </c>
      <c r="R157" s="289">
        <f t="shared" si="55"/>
        <v>0</v>
      </c>
      <c r="S157" s="289">
        <f t="shared" si="55"/>
        <v>0</v>
      </c>
      <c r="T157" s="289">
        <f t="shared" si="55"/>
        <v>0</v>
      </c>
      <c r="U157" s="289">
        <f t="shared" si="55"/>
        <v>0</v>
      </c>
      <c r="V157" s="289">
        <f t="shared" si="55"/>
        <v>0</v>
      </c>
      <c r="W157" s="289">
        <f t="shared" si="55"/>
        <v>0</v>
      </c>
      <c r="X157" s="289">
        <f t="shared" si="55"/>
        <v>0</v>
      </c>
      <c r="Y157" s="289">
        <f t="shared" si="55"/>
        <v>0</v>
      </c>
      <c r="Z157" s="289">
        <f t="shared" si="55"/>
        <v>0</v>
      </c>
      <c r="AA157" s="289">
        <f t="shared" si="55"/>
        <v>0</v>
      </c>
      <c r="AB157" s="289">
        <f t="shared" si="55"/>
        <v>0</v>
      </c>
      <c r="AC157" s="289">
        <f t="shared" si="55"/>
        <v>0</v>
      </c>
      <c r="AD157" s="289">
        <f t="shared" si="55"/>
        <v>0</v>
      </c>
      <c r="AE157" s="289">
        <f t="shared" si="55"/>
        <v>0</v>
      </c>
      <c r="AF157" s="291" t="s">
        <v>326</v>
      </c>
    </row>
    <row r="158" spans="1:32" x14ac:dyDescent="0.25">
      <c r="A158" s="18"/>
      <c r="B158" s="18"/>
      <c r="C158" s="18"/>
      <c r="D158" s="18"/>
      <c r="E158" s="280"/>
      <c r="F158" s="280"/>
      <c r="H158" s="280"/>
      <c r="I158" s="280"/>
      <c r="P158" s="303"/>
      <c r="Q158" s="303"/>
      <c r="R158" s="303"/>
      <c r="S158" s="303"/>
      <c r="T158" s="303"/>
      <c r="U158" s="304"/>
      <c r="V158" s="305"/>
      <c r="W158" s="305"/>
      <c r="X158" s="305"/>
      <c r="Y158" s="305"/>
      <c r="Z158" s="305"/>
      <c r="AA158" s="305"/>
      <c r="AB158" s="305"/>
      <c r="AC158" s="305"/>
      <c r="AD158" s="306"/>
      <c r="AE158" s="303"/>
      <c r="AF158" s="297"/>
    </row>
    <row r="159" spans="1:32" x14ac:dyDescent="0.25">
      <c r="E159" s="280"/>
      <c r="F159" s="280"/>
      <c r="H159" s="280"/>
      <c r="I159" s="280"/>
      <c r="L159" s="280"/>
      <c r="M159" s="280"/>
      <c r="N159" s="280"/>
      <c r="P159" s="280"/>
      <c r="Q159" s="280"/>
      <c r="R159" s="280"/>
      <c r="S159" s="280"/>
      <c r="T159" s="280"/>
      <c r="U159" s="280"/>
      <c r="V159" s="280"/>
      <c r="W159" s="280"/>
      <c r="X159" s="280"/>
      <c r="Y159" s="280"/>
      <c r="Z159" s="280"/>
      <c r="AA159" s="280"/>
      <c r="AB159" s="280"/>
      <c r="AC159" s="280"/>
      <c r="AD159" s="280"/>
      <c r="AE159" s="280"/>
      <c r="AF159" s="280"/>
    </row>
    <row r="160" spans="1:32" x14ac:dyDescent="0.25">
      <c r="E160" s="280"/>
      <c r="F160" s="280"/>
      <c r="H160" s="280"/>
      <c r="I160" s="280"/>
      <c r="L160" s="280"/>
      <c r="M160" s="280"/>
      <c r="N160" s="280"/>
      <c r="P160" s="280"/>
      <c r="Q160" s="280"/>
      <c r="R160" s="280"/>
      <c r="S160" s="280"/>
      <c r="T160" s="280"/>
      <c r="U160" s="280"/>
      <c r="V160" s="280"/>
      <c r="W160" s="280"/>
      <c r="X160" s="280"/>
      <c r="Y160" s="280"/>
      <c r="Z160" s="280"/>
      <c r="AA160" s="280"/>
      <c r="AB160" s="280"/>
      <c r="AC160" s="280"/>
      <c r="AD160" s="280"/>
      <c r="AE160" s="280"/>
      <c r="AF160" s="280"/>
    </row>
    <row r="161" spans="5:32" x14ac:dyDescent="0.25">
      <c r="E161" s="280"/>
      <c r="F161" s="280"/>
      <c r="H161" s="280"/>
      <c r="I161" s="280"/>
      <c r="P161" s="280"/>
      <c r="Q161" s="280"/>
      <c r="R161" s="280"/>
      <c r="S161" s="280"/>
      <c r="T161" s="280"/>
      <c r="U161" s="280"/>
      <c r="V161" s="280"/>
      <c r="W161" s="280"/>
      <c r="X161" s="280"/>
      <c r="Y161" s="280"/>
      <c r="Z161" s="280"/>
      <c r="AA161" s="280"/>
      <c r="AB161" s="280"/>
      <c r="AC161" s="280"/>
      <c r="AD161" s="280"/>
      <c r="AE161" s="280"/>
      <c r="AF161" s="280"/>
    </row>
    <row r="162" spans="5:32" x14ac:dyDescent="0.25">
      <c r="E162" s="280"/>
      <c r="F162" s="280"/>
      <c r="H162" s="280"/>
      <c r="I162" s="280"/>
      <c r="P162" s="280"/>
      <c r="Q162" s="280"/>
      <c r="R162" s="280"/>
      <c r="S162" s="280"/>
      <c r="T162" s="280"/>
      <c r="U162" s="280"/>
      <c r="V162" s="280"/>
      <c r="W162" s="280"/>
      <c r="X162" s="280"/>
      <c r="Y162" s="280"/>
      <c r="Z162" s="280"/>
      <c r="AA162" s="280"/>
      <c r="AB162" s="280"/>
      <c r="AC162" s="280"/>
      <c r="AD162" s="280"/>
      <c r="AE162" s="280"/>
      <c r="AF162" s="280"/>
    </row>
    <row r="163" spans="5:32" x14ac:dyDescent="0.25">
      <c r="E163" s="280"/>
      <c r="F163" s="280"/>
      <c r="H163" s="280"/>
      <c r="I163" s="280"/>
      <c r="P163" s="280"/>
      <c r="Q163" s="280"/>
      <c r="R163" s="280"/>
      <c r="S163" s="280"/>
      <c r="T163" s="280"/>
      <c r="U163" s="280"/>
      <c r="V163" s="280"/>
      <c r="W163" s="280"/>
      <c r="X163" s="280"/>
      <c r="Y163" s="280"/>
      <c r="Z163" s="280"/>
      <c r="AA163" s="280"/>
      <c r="AB163" s="280"/>
      <c r="AC163" s="280"/>
      <c r="AD163" s="280"/>
      <c r="AE163" s="280"/>
      <c r="AF163" s="280"/>
    </row>
    <row r="164" spans="5:32" x14ac:dyDescent="0.25">
      <c r="E164" s="280"/>
      <c r="F164" s="280"/>
      <c r="H164" s="280"/>
      <c r="I164" s="280"/>
      <c r="P164" s="280"/>
      <c r="Q164" s="280"/>
      <c r="R164" s="280"/>
      <c r="S164" s="280"/>
      <c r="T164" s="280"/>
      <c r="U164" s="280"/>
      <c r="V164" s="280"/>
      <c r="W164" s="280"/>
      <c r="X164" s="280"/>
      <c r="Y164" s="280"/>
      <c r="Z164" s="280"/>
      <c r="AA164" s="280"/>
      <c r="AB164" s="280"/>
      <c r="AC164" s="280"/>
      <c r="AD164" s="280"/>
      <c r="AE164" s="280"/>
      <c r="AF164" s="280"/>
    </row>
    <row r="165" spans="5:32" x14ac:dyDescent="0.25">
      <c r="E165" s="280"/>
      <c r="F165" s="280"/>
      <c r="H165" s="280"/>
      <c r="I165" s="280"/>
      <c r="P165" s="280"/>
      <c r="Q165" s="280"/>
      <c r="R165" s="280"/>
      <c r="S165" s="280"/>
      <c r="T165" s="280"/>
      <c r="U165" s="280"/>
      <c r="V165" s="280"/>
      <c r="W165" s="280"/>
      <c r="X165" s="280"/>
      <c r="Y165" s="280"/>
      <c r="Z165" s="280"/>
      <c r="AA165" s="280"/>
      <c r="AB165" s="280"/>
      <c r="AC165" s="280"/>
      <c r="AD165" s="280"/>
      <c r="AE165" s="280"/>
      <c r="AF165" s="280"/>
    </row>
    <row r="166" spans="5:32" x14ac:dyDescent="0.25">
      <c r="E166" s="280"/>
      <c r="F166" s="280"/>
      <c r="H166" s="280"/>
      <c r="I166" s="280"/>
      <c r="P166" s="280"/>
      <c r="Q166" s="280"/>
      <c r="R166" s="280"/>
      <c r="S166" s="280"/>
      <c r="T166" s="280"/>
      <c r="U166" s="280"/>
      <c r="V166" s="280"/>
      <c r="W166" s="280"/>
      <c r="X166" s="280"/>
      <c r="Y166" s="280"/>
      <c r="Z166" s="280"/>
      <c r="AA166" s="280"/>
      <c r="AB166" s="280"/>
      <c r="AC166" s="280"/>
      <c r="AD166" s="280"/>
      <c r="AE166" s="280"/>
      <c r="AF166" s="280"/>
    </row>
    <row r="167" spans="5:32" x14ac:dyDescent="0.25">
      <c r="E167" s="280"/>
      <c r="F167" s="280"/>
      <c r="H167" s="280"/>
      <c r="I167" s="280"/>
      <c r="P167" s="280"/>
      <c r="Q167" s="280"/>
      <c r="R167" s="280"/>
      <c r="S167" s="280"/>
      <c r="T167" s="280"/>
      <c r="U167" s="280"/>
      <c r="V167" s="280"/>
      <c r="W167" s="280"/>
      <c r="X167" s="280"/>
      <c r="Y167" s="280"/>
      <c r="Z167" s="280"/>
      <c r="AA167" s="280"/>
      <c r="AB167" s="280"/>
      <c r="AC167" s="280"/>
      <c r="AD167" s="280"/>
      <c r="AE167" s="280"/>
      <c r="AF167" s="280"/>
    </row>
    <row r="168" spans="5:32" x14ac:dyDescent="0.25">
      <c r="P168" s="280"/>
      <c r="Q168" s="280"/>
      <c r="R168" s="280"/>
      <c r="S168" s="280"/>
      <c r="T168" s="280"/>
      <c r="U168" s="280"/>
      <c r="V168" s="280"/>
      <c r="W168" s="280"/>
      <c r="X168" s="280"/>
      <c r="Y168" s="280"/>
      <c r="Z168" s="280"/>
      <c r="AA168" s="280"/>
      <c r="AB168" s="280"/>
      <c r="AC168" s="280"/>
      <c r="AD168" s="280"/>
      <c r="AE168" s="280"/>
      <c r="AF168" s="280"/>
    </row>
    <row r="169" spans="5:32" x14ac:dyDescent="0.25">
      <c r="P169" s="280"/>
      <c r="Q169" s="280"/>
      <c r="R169" s="280"/>
      <c r="S169" s="280"/>
      <c r="T169" s="280"/>
      <c r="U169" s="280"/>
      <c r="V169" s="280"/>
      <c r="W169" s="280"/>
      <c r="X169" s="280"/>
      <c r="Y169" s="280"/>
      <c r="Z169" s="280"/>
      <c r="AA169" s="280"/>
      <c r="AB169" s="280"/>
      <c r="AC169" s="280"/>
      <c r="AD169" s="280"/>
      <c r="AE169" s="280"/>
      <c r="AF169" s="280"/>
    </row>
    <row r="170" spans="5:32" x14ac:dyDescent="0.25">
      <c r="P170" s="280"/>
      <c r="Q170" s="280"/>
      <c r="R170" s="280"/>
      <c r="S170" s="280"/>
      <c r="T170" s="280"/>
      <c r="U170" s="280"/>
      <c r="V170" s="280"/>
      <c r="W170" s="280"/>
      <c r="X170" s="280"/>
      <c r="Y170" s="280"/>
      <c r="Z170" s="280"/>
      <c r="AA170" s="280"/>
      <c r="AB170" s="280"/>
      <c r="AC170" s="280"/>
      <c r="AD170" s="280"/>
      <c r="AE170" s="280"/>
      <c r="AF170" s="280"/>
    </row>
    <row r="171" spans="5:32" x14ac:dyDescent="0.25">
      <c r="P171" s="280"/>
      <c r="Q171" s="280"/>
      <c r="R171" s="280"/>
      <c r="S171" s="280"/>
      <c r="T171" s="280"/>
      <c r="U171" s="280"/>
      <c r="V171" s="280"/>
      <c r="W171" s="280"/>
      <c r="X171" s="280"/>
      <c r="Y171" s="280"/>
      <c r="Z171" s="280"/>
      <c r="AA171" s="280"/>
      <c r="AB171" s="280"/>
      <c r="AC171" s="280"/>
      <c r="AD171" s="280"/>
      <c r="AE171" s="280"/>
      <c r="AF171" s="280"/>
    </row>
    <row r="172" spans="5:32" x14ac:dyDescent="0.25">
      <c r="P172" s="280"/>
      <c r="Q172" s="280"/>
      <c r="R172" s="280"/>
      <c r="S172" s="280"/>
      <c r="T172" s="280"/>
      <c r="U172" s="280"/>
      <c r="V172" s="280"/>
      <c r="W172" s="280"/>
      <c r="X172" s="280"/>
      <c r="Y172" s="280"/>
      <c r="Z172" s="280"/>
      <c r="AA172" s="280"/>
      <c r="AB172" s="280"/>
      <c r="AC172" s="280"/>
      <c r="AD172" s="280"/>
      <c r="AE172" s="280"/>
      <c r="AF172" s="280"/>
    </row>
    <row r="173" spans="5:32" x14ac:dyDescent="0.25">
      <c r="P173" s="280"/>
      <c r="Q173" s="280"/>
      <c r="R173" s="280"/>
      <c r="S173" s="280"/>
      <c r="T173" s="280"/>
      <c r="U173" s="280"/>
      <c r="V173" s="280"/>
      <c r="W173" s="280"/>
      <c r="X173" s="280"/>
      <c r="Y173" s="280"/>
      <c r="Z173" s="280"/>
      <c r="AA173" s="280"/>
      <c r="AB173" s="280"/>
      <c r="AC173" s="280"/>
      <c r="AD173" s="280"/>
      <c r="AE173" s="280"/>
      <c r="AF173" s="280"/>
    </row>
    <row r="174" spans="5:32" x14ac:dyDescent="0.25">
      <c r="P174" s="280"/>
      <c r="Q174" s="280"/>
      <c r="R174" s="280"/>
      <c r="S174" s="280"/>
      <c r="T174" s="280"/>
      <c r="U174" s="280"/>
      <c r="V174" s="280"/>
      <c r="W174" s="280"/>
      <c r="X174" s="280"/>
      <c r="Y174" s="280"/>
      <c r="Z174" s="280"/>
      <c r="AA174" s="280"/>
      <c r="AB174" s="280"/>
      <c r="AC174" s="280"/>
      <c r="AD174" s="280"/>
      <c r="AE174" s="280"/>
      <c r="AF174" s="280"/>
    </row>
    <row r="175" spans="5:32" x14ac:dyDescent="0.25">
      <c r="P175" s="280"/>
      <c r="Q175" s="280"/>
      <c r="R175" s="280"/>
      <c r="S175" s="280"/>
      <c r="T175" s="280"/>
      <c r="U175" s="280"/>
      <c r="V175" s="280"/>
      <c r="W175" s="280"/>
      <c r="X175" s="280"/>
      <c r="Y175" s="280"/>
      <c r="Z175" s="280"/>
      <c r="AA175" s="280"/>
      <c r="AB175" s="280"/>
      <c r="AC175" s="280"/>
      <c r="AD175" s="280"/>
      <c r="AE175" s="280"/>
      <c r="AF175" s="280"/>
    </row>
    <row r="176" spans="5:32" x14ac:dyDescent="0.25">
      <c r="P176" s="280"/>
      <c r="Q176" s="280"/>
      <c r="R176" s="280"/>
      <c r="S176" s="280"/>
      <c r="T176" s="280"/>
      <c r="U176" s="280"/>
      <c r="V176" s="280"/>
      <c r="W176" s="280"/>
      <c r="X176" s="280"/>
      <c r="Y176" s="280"/>
      <c r="Z176" s="280"/>
      <c r="AA176" s="280"/>
      <c r="AB176" s="280"/>
      <c r="AC176" s="280"/>
      <c r="AD176" s="280"/>
      <c r="AE176" s="280"/>
      <c r="AF176" s="280"/>
    </row>
    <row r="177" spans="16:32" x14ac:dyDescent="0.25">
      <c r="P177" s="280"/>
      <c r="Q177" s="280"/>
      <c r="R177" s="280"/>
      <c r="S177" s="280"/>
      <c r="T177" s="280"/>
      <c r="U177" s="280"/>
      <c r="V177" s="280"/>
      <c r="W177" s="280"/>
      <c r="X177" s="280"/>
      <c r="Y177" s="280"/>
      <c r="Z177" s="280"/>
      <c r="AA177" s="280"/>
      <c r="AB177" s="280"/>
      <c r="AC177" s="280"/>
      <c r="AD177" s="280"/>
      <c r="AE177" s="280"/>
      <c r="AF177" s="280"/>
    </row>
    <row r="178" spans="16:32" x14ac:dyDescent="0.25">
      <c r="P178" s="280"/>
      <c r="Q178" s="280"/>
      <c r="R178" s="280"/>
      <c r="S178" s="280"/>
      <c r="T178" s="280"/>
      <c r="U178" s="280"/>
      <c r="V178" s="280"/>
      <c r="W178" s="280"/>
      <c r="X178" s="280"/>
      <c r="Y178" s="280"/>
      <c r="Z178" s="280"/>
      <c r="AA178" s="280"/>
      <c r="AB178" s="280"/>
      <c r="AC178" s="280"/>
      <c r="AD178" s="280"/>
      <c r="AE178" s="280"/>
      <c r="AF178" s="280"/>
    </row>
    <row r="179" spans="16:32" x14ac:dyDescent="0.25">
      <c r="P179" s="280"/>
      <c r="Q179" s="280"/>
      <c r="R179" s="280"/>
      <c r="S179" s="280"/>
      <c r="T179" s="280"/>
      <c r="U179" s="280"/>
      <c r="V179" s="280"/>
      <c r="W179" s="280"/>
      <c r="X179" s="280"/>
      <c r="Y179" s="280"/>
      <c r="Z179" s="280"/>
      <c r="AA179" s="280"/>
      <c r="AB179" s="280"/>
      <c r="AC179" s="280"/>
      <c r="AD179" s="280"/>
      <c r="AE179" s="280"/>
      <c r="AF179" s="280"/>
    </row>
    <row r="180" spans="16:32" x14ac:dyDescent="0.25">
      <c r="P180" s="280"/>
      <c r="Q180" s="280"/>
      <c r="R180" s="280"/>
      <c r="S180" s="280"/>
      <c r="T180" s="280"/>
      <c r="U180" s="280"/>
      <c r="V180" s="280"/>
      <c r="W180" s="280"/>
      <c r="X180" s="280"/>
      <c r="Y180" s="280"/>
      <c r="Z180" s="280"/>
      <c r="AA180" s="280"/>
      <c r="AB180" s="280"/>
      <c r="AC180" s="280"/>
      <c r="AD180" s="280"/>
      <c r="AE180" s="280"/>
      <c r="AF180" s="280"/>
    </row>
    <row r="181" spans="16:32" x14ac:dyDescent="0.25">
      <c r="P181" s="280"/>
      <c r="Q181" s="280"/>
      <c r="R181" s="280"/>
      <c r="S181" s="280"/>
      <c r="T181" s="280"/>
      <c r="U181" s="280"/>
      <c r="V181" s="280"/>
      <c r="W181" s="280"/>
      <c r="X181" s="280"/>
      <c r="Y181" s="280"/>
      <c r="Z181" s="280"/>
      <c r="AA181" s="280"/>
      <c r="AB181" s="280"/>
      <c r="AC181" s="280"/>
      <c r="AD181" s="280"/>
      <c r="AE181" s="280"/>
      <c r="AF181" s="280"/>
    </row>
    <row r="182" spans="16:32" x14ac:dyDescent="0.25">
      <c r="P182" s="280"/>
      <c r="Q182" s="280"/>
      <c r="R182" s="280"/>
      <c r="S182" s="280"/>
      <c r="T182" s="280"/>
      <c r="U182" s="280"/>
      <c r="V182" s="280"/>
      <c r="W182" s="280"/>
      <c r="X182" s="280"/>
      <c r="Y182" s="280"/>
      <c r="Z182" s="280"/>
      <c r="AA182" s="280"/>
      <c r="AB182" s="280"/>
      <c r="AC182" s="280"/>
      <c r="AD182" s="280"/>
      <c r="AE182" s="280"/>
      <c r="AF182" s="280"/>
    </row>
    <row r="183" spans="16:32" x14ac:dyDescent="0.25">
      <c r="P183" s="280"/>
      <c r="Q183" s="280"/>
      <c r="R183" s="280"/>
      <c r="S183" s="280"/>
      <c r="T183" s="280"/>
      <c r="U183" s="280"/>
      <c r="V183" s="280"/>
      <c r="W183" s="280"/>
      <c r="X183" s="280"/>
      <c r="Y183" s="280"/>
      <c r="Z183" s="280"/>
      <c r="AA183" s="280"/>
      <c r="AB183" s="280"/>
      <c r="AC183" s="280"/>
      <c r="AD183" s="280"/>
      <c r="AE183" s="280"/>
      <c r="AF183" s="280"/>
    </row>
    <row r="184" spans="16:32" x14ac:dyDescent="0.25">
      <c r="P184" s="280"/>
      <c r="Q184" s="280"/>
      <c r="R184" s="280"/>
      <c r="S184" s="280"/>
      <c r="T184" s="280"/>
      <c r="U184" s="280"/>
      <c r="V184" s="280"/>
      <c r="W184" s="280"/>
      <c r="X184" s="280"/>
      <c r="Y184" s="280"/>
      <c r="Z184" s="280"/>
      <c r="AA184" s="280"/>
      <c r="AB184" s="280"/>
      <c r="AC184" s="280"/>
      <c r="AD184" s="280"/>
      <c r="AE184" s="280"/>
      <c r="AF184" s="280"/>
    </row>
    <row r="185" spans="16:32" x14ac:dyDescent="0.25">
      <c r="P185" s="280"/>
      <c r="Q185" s="280"/>
      <c r="R185" s="280"/>
      <c r="S185" s="280"/>
      <c r="T185" s="280"/>
      <c r="U185" s="280"/>
      <c r="V185" s="280"/>
      <c r="W185" s="280"/>
      <c r="X185" s="280"/>
      <c r="Y185" s="280"/>
      <c r="Z185" s="280"/>
      <c r="AA185" s="280"/>
      <c r="AB185" s="280"/>
      <c r="AC185" s="280"/>
      <c r="AD185" s="280"/>
      <c r="AE185" s="280"/>
      <c r="AF185" s="280"/>
    </row>
    <row r="186" spans="16:32" x14ac:dyDescent="0.25">
      <c r="P186" s="215"/>
      <c r="Q186" s="215"/>
      <c r="R186" s="215"/>
      <c r="S186" s="215"/>
      <c r="T186" s="215"/>
    </row>
  </sheetData>
  <mergeCells count="85">
    <mergeCell ref="B45:B46"/>
    <mergeCell ref="B47:B48"/>
    <mergeCell ref="B50:J50"/>
    <mergeCell ref="O50:AG50"/>
    <mergeCell ref="E52:G52"/>
    <mergeCell ref="H52:J52"/>
    <mergeCell ref="P52:AE52"/>
    <mergeCell ref="B35:B36"/>
    <mergeCell ref="B37:B38"/>
    <mergeCell ref="B39:B40"/>
    <mergeCell ref="B41:B42"/>
    <mergeCell ref="B43:B44"/>
    <mergeCell ref="B30:D30"/>
    <mergeCell ref="B32:I32"/>
    <mergeCell ref="D33:F33"/>
    <mergeCell ref="G33:H33"/>
    <mergeCell ref="I33:L33"/>
    <mergeCell ref="G28:G29"/>
    <mergeCell ref="H28:H29"/>
    <mergeCell ref="I28:I29"/>
    <mergeCell ref="J28:J29"/>
    <mergeCell ref="K28:K29"/>
    <mergeCell ref="B28:B29"/>
    <mergeCell ref="C28:C29"/>
    <mergeCell ref="D28:D29"/>
    <mergeCell ref="E28:E29"/>
    <mergeCell ref="F28:F29"/>
    <mergeCell ref="G26:G27"/>
    <mergeCell ref="H26:H27"/>
    <mergeCell ref="I26:I27"/>
    <mergeCell ref="J26:J27"/>
    <mergeCell ref="K26:K27"/>
    <mergeCell ref="B26:B27"/>
    <mergeCell ref="C26:C27"/>
    <mergeCell ref="D26:D27"/>
    <mergeCell ref="E26:E27"/>
    <mergeCell ref="F26:F27"/>
    <mergeCell ref="G24:G25"/>
    <mergeCell ref="H24:H25"/>
    <mergeCell ref="I24:I25"/>
    <mergeCell ref="J24:J25"/>
    <mergeCell ref="K24:K25"/>
    <mergeCell ref="B24:B25"/>
    <mergeCell ref="C24:C25"/>
    <mergeCell ref="D24:D25"/>
    <mergeCell ref="E24:E25"/>
    <mergeCell ref="F24:F25"/>
    <mergeCell ref="G22:G23"/>
    <mergeCell ref="H22:H23"/>
    <mergeCell ref="I22:I23"/>
    <mergeCell ref="J22:J23"/>
    <mergeCell ref="K22:K23"/>
    <mergeCell ref="B22:B23"/>
    <mergeCell ref="C22:C23"/>
    <mergeCell ref="D22:D23"/>
    <mergeCell ref="E22:E23"/>
    <mergeCell ref="F22:F23"/>
    <mergeCell ref="O16:AG16"/>
    <mergeCell ref="E18:F18"/>
    <mergeCell ref="G18:H18"/>
    <mergeCell ref="B19:D19"/>
    <mergeCell ref="B20:B21"/>
    <mergeCell ref="C20:C21"/>
    <mergeCell ref="D20:D21"/>
    <mergeCell ref="E20:E21"/>
    <mergeCell ref="F20:F21"/>
    <mergeCell ref="G20:G21"/>
    <mergeCell ref="H20:H21"/>
    <mergeCell ref="I20:I21"/>
    <mergeCell ref="J20:J21"/>
    <mergeCell ref="K20:K21"/>
    <mergeCell ref="C11:C12"/>
    <mergeCell ref="D11:D12"/>
    <mergeCell ref="E11:H14"/>
    <mergeCell ref="C13:C14"/>
    <mergeCell ref="D13:D14"/>
    <mergeCell ref="D2:E2"/>
    <mergeCell ref="O3:AG3"/>
    <mergeCell ref="C4:C10"/>
    <mergeCell ref="J5:J6"/>
    <mergeCell ref="K5:K6"/>
    <mergeCell ref="J7:J8"/>
    <mergeCell ref="K7:K8"/>
    <mergeCell ref="J9:J10"/>
    <mergeCell ref="K9:K10"/>
  </mergeCells>
  <conditionalFormatting sqref="B35">
    <cfRule type="cellIs" dxfId="1503" priority="369" operator="equal">
      <formula>0</formula>
    </cfRule>
  </conditionalFormatting>
  <conditionalFormatting sqref="B37 B39 B41 B43">
    <cfRule type="cellIs" dxfId="1502" priority="371" operator="equal">
      <formula>0</formula>
    </cfRule>
  </conditionalFormatting>
  <conditionalFormatting sqref="B45 B47">
    <cfRule type="cellIs" dxfId="1501" priority="356" operator="equal">
      <formula>0</formula>
    </cfRule>
  </conditionalFormatting>
  <conditionalFormatting sqref="B54:B65 B99:B110 B114:B125 B128:B140 B144:B155">
    <cfRule type="cellIs" dxfId="1500" priority="624" operator="equal">
      <formula>"P1"</formula>
    </cfRule>
    <cfRule type="cellIs" dxfId="1499" priority="623" operator="equal">
      <formula>"P2"</formula>
    </cfRule>
    <cfRule type="cellIs" dxfId="1498" priority="622" operator="equal">
      <formula>"P3"</formula>
    </cfRule>
    <cfRule type="cellIs" dxfId="1497" priority="621" operator="equal">
      <formula>"P4"</formula>
    </cfRule>
  </conditionalFormatting>
  <conditionalFormatting sqref="B54:B65 B99:B110 B114:B125 B129:B140 B144:B155">
    <cfRule type="cellIs" dxfId="1496" priority="620" operator="equal">
      <formula>"P5"</formula>
    </cfRule>
  </conditionalFormatting>
  <conditionalFormatting sqref="B69:B80">
    <cfRule type="cellIs" dxfId="1495" priority="536" operator="equal">
      <formula>"P5"</formula>
    </cfRule>
    <cfRule type="cellIs" dxfId="1494" priority="538" operator="equal">
      <formula>"P3"</formula>
    </cfRule>
    <cfRule type="cellIs" dxfId="1493" priority="539" operator="equal">
      <formula>"P2"</formula>
    </cfRule>
    <cfRule type="cellIs" dxfId="1492" priority="540" operator="equal">
      <formula>"P1"</formula>
    </cfRule>
    <cfRule type="cellIs" dxfId="1491" priority="537" operator="equal">
      <formula>"P4"</formula>
    </cfRule>
  </conditionalFormatting>
  <conditionalFormatting sqref="B84:B95">
    <cfRule type="cellIs" dxfId="1490" priority="542" operator="equal">
      <formula>"P5"</formula>
    </cfRule>
    <cfRule type="cellIs" dxfId="1489" priority="545" operator="equal">
      <formula>"P2"</formula>
    </cfRule>
    <cfRule type="cellIs" dxfId="1488" priority="544" operator="equal">
      <formula>"P3"</formula>
    </cfRule>
    <cfRule type="cellIs" dxfId="1487" priority="543" operator="equal">
      <formula>"P4"</formula>
    </cfRule>
    <cfRule type="cellIs" dxfId="1486" priority="546" operator="equal">
      <formula>"P1"</formula>
    </cfRule>
  </conditionalFormatting>
  <conditionalFormatting sqref="B35:J48">
    <cfRule type="cellIs" dxfId="1485" priority="251" operator="equal">
      <formula>0</formula>
    </cfRule>
  </conditionalFormatting>
  <conditionalFormatting sqref="B34:M34">
    <cfRule type="cellIs" dxfId="1484" priority="372" operator="equal">
      <formula>0</formula>
    </cfRule>
  </conditionalFormatting>
  <conditionalFormatting sqref="C34">
    <cfRule type="cellIs" dxfId="1483" priority="375" operator="equal">
      <formula>"P5"</formula>
    </cfRule>
  </conditionalFormatting>
  <conditionalFormatting sqref="C35:C36">
    <cfRule type="cellIs" dxfId="1482" priority="357" operator="equal">
      <formula>"P5"</formula>
    </cfRule>
  </conditionalFormatting>
  <conditionalFormatting sqref="C35:C44">
    <cfRule type="cellIs" dxfId="1481" priority="368" operator="equal">
      <formula>"P1"</formula>
    </cfRule>
    <cfRule type="cellIs" dxfId="1480" priority="363" operator="equal">
      <formula>"P5"</formula>
    </cfRule>
    <cfRule type="cellIs" dxfId="1479" priority="370" operator="equal">
      <formula>0</formula>
    </cfRule>
    <cfRule type="cellIs" dxfId="1478" priority="362" operator="equal">
      <formula>0</formula>
    </cfRule>
  </conditionalFormatting>
  <conditionalFormatting sqref="C35:C48">
    <cfRule type="cellIs" dxfId="1477" priority="346" operator="equal">
      <formula>"P3"</formula>
    </cfRule>
    <cfRule type="cellIs" dxfId="1476" priority="345" operator="equal">
      <formula>"P4"</formula>
    </cfRule>
    <cfRule type="cellIs" dxfId="1475" priority="347" operator="equal">
      <formula>"P2"</formula>
    </cfRule>
    <cfRule type="cellIs" dxfId="1474" priority="354" operator="equal">
      <formula>"P1"</formula>
    </cfRule>
  </conditionalFormatting>
  <conditionalFormatting sqref="C45:C48">
    <cfRule type="cellIs" dxfId="1473" priority="355" operator="equal">
      <formula>0</formula>
    </cfRule>
    <cfRule type="cellIs" dxfId="1472" priority="350" operator="equal">
      <formula>"P5"</formula>
    </cfRule>
    <cfRule type="cellIs" dxfId="1471" priority="349" operator="equal">
      <formula>0</formula>
    </cfRule>
    <cfRule type="cellIs" dxfId="1470" priority="348" operator="equal">
      <formula>"P1"</formula>
    </cfRule>
  </conditionalFormatting>
  <conditionalFormatting sqref="C69:C80">
    <cfRule type="cellIs" dxfId="1469" priority="555" operator="equal">
      <formula>0</formula>
    </cfRule>
  </conditionalFormatting>
  <conditionalFormatting sqref="C84:C95">
    <cfRule type="cellIs" dxfId="1466" priority="548" operator="equal">
      <formula>0</formula>
    </cfRule>
  </conditionalFormatting>
  <conditionalFormatting sqref="D54:D66">
    <cfRule type="expression" dxfId="1465" priority="535">
      <formula>$D$54=0</formula>
    </cfRule>
  </conditionalFormatting>
  <conditionalFormatting sqref="D55:D65">
    <cfRule type="cellIs" dxfId="1464" priority="534" operator="equal">
      <formula>0</formula>
    </cfRule>
  </conditionalFormatting>
  <conditionalFormatting sqref="D69:D81">
    <cfRule type="expression" dxfId="1463" priority="533">
      <formula>$D$54=0</formula>
    </cfRule>
  </conditionalFormatting>
  <conditionalFormatting sqref="D70:D80">
    <cfRule type="cellIs" dxfId="1462" priority="532" operator="equal">
      <formula>0</formula>
    </cfRule>
  </conditionalFormatting>
  <conditionalFormatting sqref="D84:D96">
    <cfRule type="expression" dxfId="1461" priority="531">
      <formula>$D$54=0</formula>
    </cfRule>
  </conditionalFormatting>
  <conditionalFormatting sqref="D85:D95">
    <cfRule type="cellIs" dxfId="1460" priority="530" operator="equal">
      <formula>0</formula>
    </cfRule>
  </conditionalFormatting>
  <conditionalFormatting sqref="D99:D111">
    <cfRule type="expression" dxfId="1459" priority="529">
      <formula>$D$54=0</formula>
    </cfRule>
  </conditionalFormatting>
  <conditionalFormatting sqref="D100:D110">
    <cfRule type="cellIs" dxfId="1458" priority="528" operator="equal">
      <formula>0</formula>
    </cfRule>
  </conditionalFormatting>
  <conditionalFormatting sqref="D114:D126">
    <cfRule type="expression" dxfId="1457" priority="527">
      <formula>$D$54=0</formula>
    </cfRule>
  </conditionalFormatting>
  <conditionalFormatting sqref="D115:D125">
    <cfRule type="cellIs" dxfId="1456" priority="526" operator="equal">
      <formula>0</formula>
    </cfRule>
  </conditionalFormatting>
  <conditionalFormatting sqref="D129:D141">
    <cfRule type="expression" dxfId="1455" priority="525">
      <formula>$D$54=0</formula>
    </cfRule>
  </conditionalFormatting>
  <conditionalFormatting sqref="D130:D140">
    <cfRule type="cellIs" dxfId="1454" priority="524" operator="equal">
      <formula>0</formula>
    </cfRule>
  </conditionalFormatting>
  <conditionalFormatting sqref="D144:D156">
    <cfRule type="expression" dxfId="1453" priority="523">
      <formula>$D$54=0</formula>
    </cfRule>
  </conditionalFormatting>
  <conditionalFormatting sqref="D145:D155">
    <cfRule type="cellIs" dxfId="1452" priority="522" operator="equal">
      <formula>0</formula>
    </cfRule>
  </conditionalFormatting>
  <conditionalFormatting sqref="D35:M48">
    <cfRule type="cellIs" dxfId="1451" priority="130" operator="equal">
      <formula>0</formula>
    </cfRule>
  </conditionalFormatting>
  <conditionalFormatting sqref="E31 H31">
    <cfRule type="cellIs" dxfId="1450" priority="397" operator="equal">
      <formula>"P5"</formula>
    </cfRule>
  </conditionalFormatting>
  <conditionalFormatting sqref="E35">
    <cfRule type="cellIs" dxfId="1449" priority="263" operator="equal">
      <formula>0</formula>
    </cfRule>
  </conditionalFormatting>
  <conditionalFormatting sqref="E37 E39 E41 E43 E45 E47">
    <cfRule type="cellIs" dxfId="1448" priority="250" operator="equal">
      <formula>0</formula>
    </cfRule>
  </conditionalFormatting>
  <conditionalFormatting sqref="E37">
    <cfRule type="cellIs" dxfId="1447" priority="262" operator="equal">
      <formula>0</formula>
    </cfRule>
  </conditionalFormatting>
  <conditionalFormatting sqref="E39">
    <cfRule type="cellIs" dxfId="1446" priority="261" operator="equal">
      <formula>0</formula>
    </cfRule>
  </conditionalFormatting>
  <conditionalFormatting sqref="E41">
    <cfRule type="cellIs" dxfId="1445" priority="260" operator="equal">
      <formula>0</formula>
    </cfRule>
  </conditionalFormatting>
  <conditionalFormatting sqref="E43">
    <cfRule type="cellIs" dxfId="1444" priority="259" operator="equal">
      <formula>0</formula>
    </cfRule>
  </conditionalFormatting>
  <conditionalFormatting sqref="E45 E47">
    <cfRule type="cellIs" dxfId="1443" priority="258" operator="equal">
      <formula>0</formula>
    </cfRule>
  </conditionalFormatting>
  <conditionalFormatting sqref="E54:E65">
    <cfRule type="expression" dxfId="1442" priority="489">
      <formula>$B54=""</formula>
    </cfRule>
  </conditionalFormatting>
  <conditionalFormatting sqref="E69:E80">
    <cfRule type="expression" dxfId="1441" priority="35">
      <formula>$B69=""</formula>
    </cfRule>
  </conditionalFormatting>
  <conditionalFormatting sqref="E84:E95">
    <cfRule type="expression" dxfId="1440" priority="27">
      <formula>$B84=""</formula>
    </cfRule>
  </conditionalFormatting>
  <conditionalFormatting sqref="E99:E110">
    <cfRule type="expression" dxfId="1439" priority="19">
      <formula>$B99=""</formula>
    </cfRule>
  </conditionalFormatting>
  <conditionalFormatting sqref="E114:E125">
    <cfRule type="expression" dxfId="1438" priority="438">
      <formula>$B114=""</formula>
    </cfRule>
  </conditionalFormatting>
  <conditionalFormatting sqref="E129:E140">
    <cfRule type="expression" dxfId="1437" priority="414">
      <formula>$B129=""</formula>
    </cfRule>
  </conditionalFormatting>
  <conditionalFormatting sqref="E144:E155">
    <cfRule type="expression" dxfId="1436" priority="562">
      <formula>$B144=""</formula>
    </cfRule>
  </conditionalFormatting>
  <conditionalFormatting sqref="E49:H49">
    <cfRule type="cellIs" dxfId="1435" priority="625" operator="equal">
      <formula>0</formula>
    </cfRule>
  </conditionalFormatting>
  <conditionalFormatting sqref="F54:F156">
    <cfRule type="cellIs" dxfId="1434" priority="566" operator="equal">
      <formula>0</formula>
    </cfRule>
  </conditionalFormatting>
  <conditionalFormatting sqref="G54:H65">
    <cfRule type="expression" dxfId="1433" priority="39">
      <formula>$B54=""</formula>
    </cfRule>
  </conditionalFormatting>
  <conditionalFormatting sqref="G69:H80">
    <cfRule type="expression" dxfId="1432" priority="31">
      <formula>$B69=""</formula>
    </cfRule>
  </conditionalFormatting>
  <conditionalFormatting sqref="G84:H95">
    <cfRule type="expression" dxfId="1431" priority="23">
      <formula>$B84=""</formula>
    </cfRule>
  </conditionalFormatting>
  <conditionalFormatting sqref="G99:H110">
    <cfRule type="expression" dxfId="1430" priority="15">
      <formula>$B99=""</formula>
    </cfRule>
  </conditionalFormatting>
  <conditionalFormatting sqref="G114:H125">
    <cfRule type="expression" dxfId="1429" priority="412">
      <formula>$B114=""</formula>
    </cfRule>
  </conditionalFormatting>
  <conditionalFormatting sqref="G129:H140">
    <cfRule type="expression" dxfId="1428" priority="419">
      <formula>$B129=""</formula>
    </cfRule>
  </conditionalFormatting>
  <conditionalFormatting sqref="G144:H155">
    <cfRule type="expression" dxfId="1427" priority="560">
      <formula>$B144=""</formula>
    </cfRule>
  </conditionalFormatting>
  <conditionalFormatting sqref="H20">
    <cfRule type="cellIs" dxfId="1426" priority="245" operator="notEqual">
      <formula>0</formula>
    </cfRule>
  </conditionalFormatting>
  <conditionalFormatting sqref="H22 H24 H26 H28">
    <cfRule type="cellIs" dxfId="1425" priority="246" operator="notEqual">
      <formula>0</formula>
    </cfRule>
  </conditionalFormatting>
  <conditionalFormatting sqref="H35">
    <cfRule type="cellIs" dxfId="1424" priority="257" operator="equal">
      <formula>0</formula>
    </cfRule>
  </conditionalFormatting>
  <conditionalFormatting sqref="H37 H39 H41 H43 H45 H47">
    <cfRule type="cellIs" dxfId="1423" priority="249" operator="equal">
      <formula>0</formula>
    </cfRule>
  </conditionalFormatting>
  <conditionalFormatting sqref="H37">
    <cfRule type="cellIs" dxfId="1422" priority="256" operator="equal">
      <formula>0</formula>
    </cfRule>
  </conditionalFormatting>
  <conditionalFormatting sqref="H39">
    <cfRule type="cellIs" dxfId="1421" priority="255" operator="equal">
      <formula>0</formula>
    </cfRule>
  </conditionalFormatting>
  <conditionalFormatting sqref="H41">
    <cfRule type="cellIs" dxfId="1420" priority="254" operator="equal">
      <formula>0</formula>
    </cfRule>
  </conditionalFormatting>
  <conditionalFormatting sqref="H43">
    <cfRule type="cellIs" dxfId="1419" priority="253" operator="equal">
      <formula>0</formula>
    </cfRule>
  </conditionalFormatting>
  <conditionalFormatting sqref="H45 H47">
    <cfRule type="cellIs" dxfId="1418" priority="252" operator="equal">
      <formula>0</formula>
    </cfRule>
  </conditionalFormatting>
  <conditionalFormatting sqref="H68">
    <cfRule type="cellIs" dxfId="1417" priority="610" operator="equal">
      <formula>0</formula>
    </cfRule>
  </conditionalFormatting>
  <conditionalFormatting sqref="H83">
    <cfRule type="cellIs" dxfId="1416" priority="609" operator="equal">
      <formula>0</formula>
    </cfRule>
  </conditionalFormatting>
  <conditionalFormatting sqref="H98">
    <cfRule type="cellIs" dxfId="1415" priority="608" operator="equal">
      <formula>0</formula>
    </cfRule>
  </conditionalFormatting>
  <conditionalFormatting sqref="H113">
    <cfRule type="cellIs" dxfId="1414" priority="607" operator="equal">
      <formula>0</formula>
    </cfRule>
  </conditionalFormatting>
  <conditionalFormatting sqref="H128">
    <cfRule type="cellIs" dxfId="1413" priority="606" operator="equal">
      <formula>0</formula>
    </cfRule>
  </conditionalFormatting>
  <conditionalFormatting sqref="H143">
    <cfRule type="cellIs" dxfId="1412" priority="605" operator="equal">
      <formula>0</formula>
    </cfRule>
  </conditionalFormatting>
  <conditionalFormatting sqref="I54:I66">
    <cfRule type="cellIs" dxfId="1411" priority="616" operator="equal">
      <formula>0</formula>
    </cfRule>
  </conditionalFormatting>
  <conditionalFormatting sqref="I69:I81">
    <cfRule type="cellIs" dxfId="1410" priority="599" operator="equal">
      <formula>0</formula>
    </cfRule>
  </conditionalFormatting>
  <conditionalFormatting sqref="I84:I96">
    <cfRule type="cellIs" dxfId="1409" priority="593" operator="equal">
      <formula>0</formula>
    </cfRule>
  </conditionalFormatting>
  <conditionalFormatting sqref="I99:I111">
    <cfRule type="cellIs" dxfId="1408" priority="587" operator="equal">
      <formula>0</formula>
    </cfRule>
  </conditionalFormatting>
  <conditionalFormatting sqref="I114:I126">
    <cfRule type="cellIs" dxfId="1407" priority="581" operator="equal">
      <formula>0</formula>
    </cfRule>
  </conditionalFormatting>
  <conditionalFormatting sqref="I129:I141">
    <cfRule type="cellIs" dxfId="1406" priority="575" operator="equal">
      <formula>0</formula>
    </cfRule>
  </conditionalFormatting>
  <conditionalFormatting sqref="I144:I156">
    <cfRule type="cellIs" dxfId="1405" priority="563" operator="equal">
      <formula>0</formula>
    </cfRule>
  </conditionalFormatting>
  <conditionalFormatting sqref="I49:J49">
    <cfRule type="cellIs" dxfId="1404" priority="626" operator="notEqual">
      <formula>0</formula>
    </cfRule>
  </conditionalFormatting>
  <conditionalFormatting sqref="I35:K48">
    <cfRule type="cellIs" dxfId="1403" priority="40" operator="equal">
      <formula>0</formula>
    </cfRule>
  </conditionalFormatting>
  <conditionalFormatting sqref="J37:J48">
    <cfRule type="cellIs" dxfId="1402" priority="291" operator="equal">
      <formula>0</formula>
    </cfRule>
  </conditionalFormatting>
  <conditionalFormatting sqref="J54:J65">
    <cfRule type="expression" dxfId="1401" priority="37">
      <formula>$B54=""</formula>
    </cfRule>
  </conditionalFormatting>
  <conditionalFormatting sqref="J69:J80">
    <cfRule type="expression" dxfId="1400" priority="29">
      <formula>$B69=""</formula>
    </cfRule>
  </conditionalFormatting>
  <conditionalFormatting sqref="J84:J95">
    <cfRule type="expression" dxfId="1399" priority="21">
      <formula>$B84=""</formula>
    </cfRule>
  </conditionalFormatting>
  <conditionalFormatting sqref="J99:J110">
    <cfRule type="expression" dxfId="1398" priority="13">
      <formula>$B99=""</formula>
    </cfRule>
  </conditionalFormatting>
  <conditionalFormatting sqref="J114:J125">
    <cfRule type="expression" dxfId="1397" priority="410">
      <formula>$B114=""</formula>
    </cfRule>
  </conditionalFormatting>
  <conditionalFormatting sqref="J129:J140">
    <cfRule type="expression" dxfId="1396" priority="409">
      <formula>$B129=""</formula>
    </cfRule>
  </conditionalFormatting>
  <conditionalFormatting sqref="J144:J155">
    <cfRule type="expression" dxfId="1395" priority="559">
      <formula>$B144=""</formula>
    </cfRule>
  </conditionalFormatting>
  <conditionalFormatting sqref="K22:K28">
    <cfRule type="cellIs" dxfId="1394" priority="395" operator="lessThan">
      <formula>0</formula>
    </cfRule>
    <cfRule type="cellIs" dxfId="1393" priority="396" operator="greaterThan">
      <formula>0</formula>
    </cfRule>
  </conditionalFormatting>
  <conditionalFormatting sqref="K22:K29">
    <cfRule type="cellIs" dxfId="1392" priority="394" operator="lessThan">
      <formula>0</formula>
    </cfRule>
  </conditionalFormatting>
  <conditionalFormatting sqref="K30:K31">
    <cfRule type="cellIs" dxfId="1391" priority="405" operator="notEqual">
      <formula>0</formula>
    </cfRule>
  </conditionalFormatting>
  <conditionalFormatting sqref="L35:L48">
    <cfRule type="cellIs" dxfId="1390" priority="321" operator="lessThan">
      <formula>0</formula>
    </cfRule>
    <cfRule type="cellIs" dxfId="1389" priority="322" operator="greaterThan">
      <formula>0</formula>
    </cfRule>
    <cfRule type="expression" dxfId="1388" priority="324">
      <formula>0</formula>
    </cfRule>
  </conditionalFormatting>
  <conditionalFormatting sqref="M35:M48">
    <cfRule type="expression" dxfId="1387" priority="343">
      <formula>$L35&lt;0</formula>
    </cfRule>
  </conditionalFormatting>
  <conditionalFormatting sqref="M35:N48">
    <cfRule type="cellIs" dxfId="1386" priority="288" operator="equal">
      <formula>0</formula>
    </cfRule>
  </conditionalFormatting>
  <conditionalFormatting sqref="O54:O66">
    <cfRule type="expression" dxfId="1385" priority="502">
      <formula>$D$54=0</formula>
    </cfRule>
  </conditionalFormatting>
  <conditionalFormatting sqref="O55:O65">
    <cfRule type="cellIs" dxfId="1384" priority="520" operator="equal">
      <formula>0</formula>
    </cfRule>
  </conditionalFormatting>
  <conditionalFormatting sqref="O69:O81">
    <cfRule type="expression" dxfId="1383" priority="501">
      <formula>$D$54=0</formula>
    </cfRule>
  </conditionalFormatting>
  <conditionalFormatting sqref="O70:O80">
    <cfRule type="cellIs" dxfId="1382" priority="500" operator="equal">
      <formula>0</formula>
    </cfRule>
  </conditionalFormatting>
  <conditionalFormatting sqref="O84:O96">
    <cfRule type="expression" dxfId="1381" priority="499">
      <formula>$D$54=0</formula>
    </cfRule>
  </conditionalFormatting>
  <conditionalFormatting sqref="O85:O95">
    <cfRule type="cellIs" dxfId="1380" priority="498" operator="equal">
      <formula>0</formula>
    </cfRule>
  </conditionalFormatting>
  <conditionalFormatting sqref="O99:O111">
    <cfRule type="expression" dxfId="1379" priority="497">
      <formula>$D$54=0</formula>
    </cfRule>
  </conditionalFormatting>
  <conditionalFormatting sqref="O100:O110">
    <cfRule type="cellIs" dxfId="1378" priority="496" operator="equal">
      <formula>0</formula>
    </cfRule>
  </conditionalFormatting>
  <conditionalFormatting sqref="O114:O126">
    <cfRule type="expression" dxfId="1377" priority="495">
      <formula>$D$54=0</formula>
    </cfRule>
  </conditionalFormatting>
  <conditionalFormatting sqref="O115:O125">
    <cfRule type="cellIs" dxfId="1376" priority="494" operator="equal">
      <formula>0</formula>
    </cfRule>
  </conditionalFormatting>
  <conditionalFormatting sqref="O129:O141">
    <cfRule type="expression" dxfId="1375" priority="493">
      <formula>$D$54=0</formula>
    </cfRule>
  </conditionalFormatting>
  <conditionalFormatting sqref="O130:O140">
    <cfRule type="cellIs" dxfId="1374" priority="492" operator="equal">
      <formula>0</formula>
    </cfRule>
  </conditionalFormatting>
  <conditionalFormatting sqref="O144:O156">
    <cfRule type="expression" dxfId="1373" priority="491">
      <formula>$D$54=0</formula>
    </cfRule>
  </conditionalFormatting>
  <conditionalFormatting sqref="O145:O155">
    <cfRule type="cellIs" dxfId="1372" priority="490" operator="equal">
      <formula>0</formula>
    </cfRule>
  </conditionalFormatting>
  <conditionalFormatting sqref="P5">
    <cfRule type="cellIs" dxfId="1371" priority="12" operator="equal">
      <formula>0</formula>
    </cfRule>
  </conditionalFormatting>
  <conditionalFormatting sqref="P10:T13">
    <cfRule type="cellIs" dxfId="1363" priority="558" operator="equal">
      <formula>0</formula>
    </cfRule>
  </conditionalFormatting>
  <conditionalFormatting sqref="P5:AD13">
    <cfRule type="cellIs" dxfId="1362" priority="11" operator="equal">
      <formula>0</formula>
    </cfRule>
  </conditionalFormatting>
  <conditionalFormatting sqref="P20:AE28">
    <cfRule type="cellIs" dxfId="1361" priority="247" operator="equal">
      <formula>0</formula>
    </cfRule>
  </conditionalFormatting>
  <conditionalFormatting sqref="P66:AE67 P68:U68 P81:AE82 P83:U83 P96:AE97 P98:U98 P111:AE112 P113:U113 P126:AE127 P128:U128 P141:AE142 P143:U143 P156:AE157">
    <cfRule type="cellIs" dxfId="1360" priority="505" operator="equal">
      <formula>0</formula>
    </cfRule>
  </conditionalFormatting>
  <conditionalFormatting sqref="Q35:Q48">
    <cfRule type="cellIs" dxfId="1359" priority="376" operator="equal">
      <formula>0</formula>
    </cfRule>
  </conditionalFormatting>
  <conditionalFormatting sqref="W35:Y48">
    <cfRule type="cellIs" dxfId="1344" priority="378" operator="equal">
      <formula>0</formula>
    </cfRule>
  </conditionalFormatting>
  <conditionalFormatting sqref="W68:AE68 AE69:AE80 W83:AE83 AE84:AE95 W98:AE98 AE99:AE110 W113:AE113 AE114:AE125 W128:AE128 AE129:AE140 W143:AE143 AE144:AE155">
    <cfRule type="cellIs" dxfId="1343" priority="503" operator="equal">
      <formula>0</formula>
    </cfRule>
  </conditionalFormatting>
  <conditionalFormatting sqref="Y35:Y48">
    <cfRule type="cellIs" dxfId="1340" priority="379" operator="greaterThan">
      <formula>0</formula>
    </cfRule>
    <cfRule type="cellIs" dxfId="1339" priority="380" operator="lessThan">
      <formula>0</formula>
    </cfRule>
  </conditionalFormatting>
  <conditionalFormatting sqref="AE5:AE13 AE54:AE65">
    <cfRule type="cellIs" dxfId="1326" priority="634" operator="equal">
      <formula>0</formula>
    </cfRule>
  </conditionalFormatting>
  <conditionalFormatting sqref="AE15 C54:C65 C99:C110 C114:C125 C129:C140 C144:C155 G157:G192">
    <cfRule type="cellIs" dxfId="1325" priority="635" operator="equal">
      <formula>0</formula>
    </cfRule>
  </conditionalFormatting>
  <conditionalFormatting sqref="AF20:AF28">
    <cfRule type="cellIs" dxfId="1324" priority="3" operator="equal">
      <formula>0</formula>
    </cfRule>
  </conditionalFormatting>
  <conditionalFormatting sqref="AF21 AF23 AF25 AF27">
    <cfRule type="cellIs" dxfId="1323" priority="6" operator="equal">
      <formula>0</formula>
    </cfRule>
  </conditionalFormatting>
  <conditionalFormatting sqref="AG5:AG13">
    <cfRule type="cellIs" dxfId="1322" priority="10" operator="equal">
      <formula>0</formula>
    </cfRule>
    <cfRule type="cellIs" dxfId="1321" priority="9" operator="equal">
      <formula>0</formula>
    </cfRule>
  </conditionalFormatting>
  <conditionalFormatting sqref="AG20:AG27">
    <cfRule type="cellIs" dxfId="1320" priority="2" operator="equal">
      <formula>"""adjustment needed"""</formula>
    </cfRule>
    <cfRule type="cellIs" dxfId="1319" priority="1" operator="equal">
      <formula>"adjustment needed"</formula>
    </cfRule>
  </conditionalFormatting>
  <dataValidations disablePrompts="1" count="1">
    <dataValidation type="list" allowBlank="1" showInputMessage="1" showErrorMessage="1" sqref="D13:D14" xr:uid="{0007003C-003F-4042-BDBB-00410011004B}">
      <formula1>INDIRECT(D11)</formula1>
    </dataValidation>
  </dataValidations>
  <pageMargins left="0.7" right="0.7" top="0.78740157500000008" bottom="0.78740157500000008" header="0.3" footer="0.3"/>
  <pageSetup paperSize="9" scale="30"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553" operator="greaterThan" id="{004C00ED-001B-4A05-BCED-003100230066}">
            <xm:f>'Basic project data'!$C$7</xm:f>
            <x14:dxf>
              <font>
                <color rgb="FFF2F2F2"/>
              </font>
            </x14:dxf>
          </x14:cfRule>
          <xm:sqref>C69:C80</xm:sqref>
        </x14:conditionalFormatting>
        <x14:conditionalFormatting xmlns:xm="http://schemas.microsoft.com/office/excel/2006/main">
          <x14:cfRule type="cellIs" priority="547" operator="greaterThan" id="{007D00EC-0065-4D35-89C8-005700B900E4}">
            <xm:f>'Basic project data'!$C$7</xm:f>
            <x14:dxf>
              <font>
                <color rgb="FFF2F2F2"/>
              </font>
            </x14:dxf>
          </x14:cfRule>
          <xm:sqref>C84:C95</xm:sqref>
        </x14:conditionalFormatting>
        <x14:conditionalFormatting xmlns:xm="http://schemas.microsoft.com/office/excel/2006/main">
          <x14:cfRule type="expression" priority="452" id="{005A003D-0068-48BC-B9D3-0027009F00AC}">
            <xm:f>AND($D54&gt;='Basic project data'!$D$20,$D54&lt;='Basic project data'!$E$20,'Basic project data'!$F$20="x")</xm:f>
            <x14:dxf>
              <fill>
                <patternFill patternType="solid">
                  <fgColor indexed="26"/>
                  <bgColor indexed="26"/>
                </patternFill>
              </fill>
            </x14:dxf>
          </x14:cfRule>
          <xm:sqref>P54:P65</xm:sqref>
        </x14:conditionalFormatting>
        <x14:conditionalFormatting xmlns:xm="http://schemas.microsoft.com/office/excel/2006/main">
          <x14:cfRule type="expression" priority="453" id="{000400BC-00F0-459E-8214-005600BA004B}">
            <xm:f>AND($D69&gt;='Basic project data'!$D$20,$D69&lt;='Basic project data'!$E$20,'Basic project data'!$F$20="x")</xm:f>
            <x14:dxf>
              <fill>
                <patternFill patternType="solid">
                  <fgColor indexed="26"/>
                  <bgColor indexed="26"/>
                </patternFill>
              </fill>
            </x14:dxf>
          </x14:cfRule>
          <xm:sqref>P69:P80</xm:sqref>
        </x14:conditionalFormatting>
        <x14:conditionalFormatting xmlns:xm="http://schemas.microsoft.com/office/excel/2006/main">
          <x14:cfRule type="expression" priority="455" id="{00EC0064-00E6-4708-BDAD-00F900ED0013}">
            <xm:f>AND($D84&gt;='Basic project data'!$D$20,$D84&lt;='Basic project data'!$E$20,'Basic project data'!$F$20="x")</xm:f>
            <x14:dxf>
              <fill>
                <patternFill patternType="solid">
                  <fgColor indexed="26"/>
                  <bgColor indexed="26"/>
                </patternFill>
              </fill>
            </x14:dxf>
          </x14:cfRule>
          <xm:sqref>P84:P95</xm:sqref>
        </x14:conditionalFormatting>
        <x14:conditionalFormatting xmlns:xm="http://schemas.microsoft.com/office/excel/2006/main">
          <x14:cfRule type="expression" priority="422" id="{00CE0052-008D-4D21-BCD3-00A000BC009F}">
            <xm:f>AND($D99&gt;='Basic project data'!$D$20,$D99&lt;='Basic project data'!$E$20,'Basic project data'!$F$20="x")</xm:f>
            <x14:dxf>
              <fill>
                <patternFill patternType="solid">
                  <fgColor indexed="26"/>
                  <bgColor indexed="26"/>
                </patternFill>
              </fill>
            </x14:dxf>
          </x14:cfRule>
          <xm:sqref>P99:P110</xm:sqref>
        </x14:conditionalFormatting>
        <x14:conditionalFormatting xmlns:xm="http://schemas.microsoft.com/office/excel/2006/main">
          <x14:cfRule type="expression" priority="417" id="{002D0043-0047-4DE1-A955-000A0079002C}">
            <xm:f>AND($D114&gt;='Basic project data'!$D$20,$D114&lt;='Basic project data'!$E$20,'Basic project data'!$F$20="x")</xm:f>
            <x14:dxf>
              <fill>
                <patternFill patternType="solid">
                  <fgColor indexed="26"/>
                  <bgColor indexed="26"/>
                </patternFill>
              </fill>
            </x14:dxf>
          </x14:cfRule>
          <xm:sqref>P114:P125</xm:sqref>
        </x14:conditionalFormatting>
        <x14:conditionalFormatting xmlns:xm="http://schemas.microsoft.com/office/excel/2006/main">
          <x14:cfRule type="expression" priority="416" id="{009C00A5-00E2-4289-AEE1-002600990002}">
            <xm:f>AND($D129&gt;='Basic project data'!$D$20,$D129&lt;='Basic project data'!$E$20,'Basic project data'!$F$20="x")</xm:f>
            <x14:dxf>
              <fill>
                <patternFill patternType="solid">
                  <fgColor indexed="26"/>
                  <bgColor indexed="26"/>
                </patternFill>
              </fill>
            </x14:dxf>
          </x14:cfRule>
          <xm:sqref>P129:P140</xm:sqref>
        </x14:conditionalFormatting>
        <x14:conditionalFormatting xmlns:xm="http://schemas.microsoft.com/office/excel/2006/main">
          <x14:cfRule type="expression" priority="636" id="{002400C3-0018-4385-87E3-00B4009E00CF}">
            <xm:f>AND($D144&gt;='Basic project data'!$D$20,$D144&lt;='Basic project data'!$E$20,'Basic project data'!$F$20="x")</xm:f>
            <x14:dxf>
              <fill>
                <patternFill patternType="solid">
                  <fgColor indexed="26"/>
                  <bgColor indexed="26"/>
                </patternFill>
              </fill>
            </x14:dxf>
          </x14:cfRule>
          <xm:sqref>P144:P155</xm:sqref>
        </x14:conditionalFormatting>
        <x14:conditionalFormatting xmlns:xm="http://schemas.microsoft.com/office/excel/2006/main">
          <x14:cfRule type="expression" priority="637" id="{001C00C4-004B-44F0-8A49-00F9006300D4}">
            <xm:f>AND($D54&gt;='Basic project data'!$D$21,$D54&lt;='Basic project data'!$E$21,'Basic project data'!$F$21="x")</xm:f>
            <x14:dxf>
              <fill>
                <patternFill patternType="solid">
                  <fgColor indexed="26"/>
                  <bgColor indexed="26"/>
                </patternFill>
              </fill>
            </x14:dxf>
          </x14:cfRule>
          <xm:sqref>Q54:Q65 Q84:Q95 Q99:Q110 Q114:Q125 Q129:Q140 Q144:Q155</xm:sqref>
        </x14:conditionalFormatting>
        <x14:conditionalFormatting xmlns:xm="http://schemas.microsoft.com/office/excel/2006/main">
          <x14:cfRule type="expression" priority="506" id="{001800D3-0048-4916-9EA8-000500CE00C5}">
            <xm:f>AND($D69&gt;='Basic project data'!$D$21,$D69&lt;='Basic project data'!$E$21,'Basic project data'!$F$21="x")</xm:f>
            <x14:dxf>
              <fill>
                <patternFill patternType="solid">
                  <fgColor indexed="26"/>
                  <bgColor indexed="26"/>
                </patternFill>
              </fill>
            </x14:dxf>
          </x14:cfRule>
          <xm:sqref>Q69:Q80</xm:sqref>
        </x14:conditionalFormatting>
        <x14:conditionalFormatting xmlns:xm="http://schemas.microsoft.com/office/excel/2006/main">
          <x14:cfRule type="expression" priority="638" id="{00AA0006-005D-4BDB-896D-00B800F900E1}">
            <xm:f>AND($D54&gt;='Basic project data'!$D$22,$D54&lt;='Basic project data'!$E$22,'Basic project data'!$F$22="x")</xm:f>
            <x14:dxf>
              <fill>
                <patternFill patternType="solid">
                  <fgColor indexed="26"/>
                  <bgColor indexed="26"/>
                </patternFill>
              </fill>
            </x14:dxf>
          </x14:cfRule>
          <xm:sqref>R54:R65 R84:R95 R99:R110 R114:R125 R129:R140 R144:R155</xm:sqref>
        </x14:conditionalFormatting>
        <x14:conditionalFormatting xmlns:xm="http://schemas.microsoft.com/office/excel/2006/main">
          <x14:cfRule type="expression" priority="507" id="{00A700A5-0044-4ED2-B28B-008100BA00FC}">
            <xm:f>AND($D69&gt;='Basic project data'!$D$22,$D69&lt;='Basic project data'!$E$22,'Basic project data'!$F$22="x")</xm:f>
            <x14:dxf>
              <fill>
                <patternFill patternType="solid">
                  <fgColor indexed="26"/>
                  <bgColor indexed="26"/>
                </patternFill>
              </fill>
            </x14:dxf>
          </x14:cfRule>
          <xm:sqref>R69:R80</xm:sqref>
        </x14:conditionalFormatting>
        <x14:conditionalFormatting xmlns:xm="http://schemas.microsoft.com/office/excel/2006/main">
          <x14:cfRule type="expression" priority="639" id="{00AF00B5-0061-45EA-8977-009D009F00A8}">
            <xm:f>AND($D54&gt;='Basic project data'!$D$23,$D54&lt;='Basic project data'!$E$23,'Basic project data'!$F$23="x")</xm:f>
            <x14:dxf>
              <fill>
                <patternFill patternType="solid">
                  <fgColor indexed="26"/>
                  <bgColor indexed="26"/>
                </patternFill>
              </fill>
            </x14:dxf>
          </x14:cfRule>
          <xm:sqref>S54:S65 S84:S95 S99:S110 S114:S125 S129:S140 S144:S155</xm:sqref>
        </x14:conditionalFormatting>
        <x14:conditionalFormatting xmlns:xm="http://schemas.microsoft.com/office/excel/2006/main">
          <x14:cfRule type="expression" priority="508" id="{00E3005D-0029-4302-A880-005600BA002F}">
            <xm:f>AND($D69&gt;='Basic project data'!$D$23,$D69&lt;='Basic project data'!$E$23,'Basic project data'!$F$23="x")</xm:f>
            <x14:dxf>
              <fill>
                <patternFill patternType="solid">
                  <fgColor indexed="26"/>
                  <bgColor indexed="26"/>
                </patternFill>
              </fill>
            </x14:dxf>
          </x14:cfRule>
          <xm:sqref>S69:S80</xm:sqref>
        </x14:conditionalFormatting>
        <x14:conditionalFormatting xmlns:xm="http://schemas.microsoft.com/office/excel/2006/main">
          <x14:cfRule type="expression" priority="640" id="{006F00A9-0053-4573-AE72-004D00160023}">
            <xm:f>AND($D54&gt;='Basic project data'!$D$24,$D54&lt;='Basic project data'!$E$24,'Basic project data'!$F$24="x")</xm:f>
            <x14:dxf>
              <fill>
                <patternFill patternType="solid">
                  <fgColor indexed="26"/>
                  <bgColor indexed="26"/>
                </patternFill>
              </fill>
            </x14:dxf>
          </x14:cfRule>
          <xm:sqref>T54:T65 T84:T95 T99:T110 T114:T125 T129:T140 T144:T155</xm:sqref>
        </x14:conditionalFormatting>
        <x14:conditionalFormatting xmlns:xm="http://schemas.microsoft.com/office/excel/2006/main">
          <x14:cfRule type="expression" priority="509" id="{00170086-0096-466F-9726-00F0002A000D}">
            <xm:f>AND($D69&gt;='Basic project data'!$D$24,$D69&lt;='Basic project data'!$E$24,'Basic project data'!$F$24="x")</xm:f>
            <x14:dxf>
              <fill>
                <patternFill patternType="solid">
                  <fgColor indexed="26"/>
                  <bgColor indexed="26"/>
                </patternFill>
              </fill>
            </x14:dxf>
          </x14:cfRule>
          <xm:sqref>T69:T80</xm:sqref>
        </x14:conditionalFormatting>
        <x14:conditionalFormatting xmlns:xm="http://schemas.microsoft.com/office/excel/2006/main">
          <x14:cfRule type="expression" priority="641" id="{00B400CF-0064-4E84-8C46-00AF00230035}">
            <xm:f>AND($D54&gt;='Basic project data'!$D$25,$D54&lt;='Basic project data'!$E$25,'Basic project data'!$F$25="x")</xm:f>
            <x14:dxf>
              <fill>
                <patternFill patternType="solid">
                  <fgColor indexed="26"/>
                  <bgColor indexed="26"/>
                </patternFill>
              </fill>
            </x14:dxf>
          </x14:cfRule>
          <xm:sqref>U54:U65 U84:U95 U99:U110 U114:U125 U129:U140 U144:U155</xm:sqref>
        </x14:conditionalFormatting>
        <x14:conditionalFormatting xmlns:xm="http://schemas.microsoft.com/office/excel/2006/main">
          <x14:cfRule type="expression" priority="510" id="{00710003-0057-4F4E-9516-00F90025001E}">
            <xm:f>AND($D69&gt;='Basic project data'!$D$25,$D69&lt;='Basic project data'!$E$25,'Basic project data'!$F$25="x")</xm:f>
            <x14:dxf>
              <fill>
                <patternFill patternType="solid">
                  <fgColor indexed="26"/>
                  <bgColor indexed="26"/>
                </patternFill>
              </fill>
            </x14:dxf>
          </x14:cfRule>
          <xm:sqref>U69:U80</xm:sqref>
        </x14:conditionalFormatting>
        <x14:conditionalFormatting xmlns:xm="http://schemas.microsoft.com/office/excel/2006/main">
          <x14:cfRule type="expression" priority="642" id="{00B00050-0019-48A3-AA95-00700050006D}">
            <xm:f>AND($D54&gt;='Basic project data'!$D$26,$D54&lt;='Basic project data'!$E$26,'Basic project data'!$F$26="x")</xm:f>
            <x14:dxf>
              <fill>
                <patternFill patternType="solid">
                  <fgColor indexed="26"/>
                  <bgColor indexed="26"/>
                </patternFill>
              </fill>
            </x14:dxf>
          </x14:cfRule>
          <xm:sqref>V54:V65 V84:V95 V99:V110 V114:V125 V129:V140 V144:V155</xm:sqref>
        </x14:conditionalFormatting>
        <x14:conditionalFormatting xmlns:xm="http://schemas.microsoft.com/office/excel/2006/main">
          <x14:cfRule type="expression" priority="511" id="{000B00C9-0016-40D6-B4D0-009000400043}">
            <xm:f>AND($D69&gt;='Basic project data'!$D$26,$D69&lt;='Basic project data'!$E$26,'Basic project data'!$F$26="x")</xm:f>
            <x14:dxf>
              <fill>
                <patternFill patternType="solid">
                  <fgColor indexed="26"/>
                  <bgColor indexed="26"/>
                </patternFill>
              </fill>
            </x14:dxf>
          </x14:cfRule>
          <xm:sqref>V69:V80</xm:sqref>
        </x14:conditionalFormatting>
        <x14:conditionalFormatting xmlns:xm="http://schemas.microsoft.com/office/excel/2006/main">
          <x14:cfRule type="expression" priority="643" id="{00FC0072-00FA-42DD-9298-002B0079003A}">
            <xm:f>AND(D54&gt;='Basic project data'!$D$27,D54&lt;='Basic project data'!$E$27,'Basic project data'!$F$27="x")</xm:f>
            <x14:dxf>
              <fill>
                <patternFill patternType="solid">
                  <fgColor indexed="26"/>
                  <bgColor indexed="26"/>
                </patternFill>
              </fill>
            </x14:dxf>
          </x14:cfRule>
          <xm:sqref>W54:W65 W84:W95 W99:W110 W114:W125 W129:W140 W144:W155</xm:sqref>
        </x14:conditionalFormatting>
        <x14:conditionalFormatting xmlns:xm="http://schemas.microsoft.com/office/excel/2006/main">
          <x14:cfRule type="expression" priority="512" id="{003000DF-0020-4EC3-865B-001C006C001F}">
            <xm:f>AND(D69&gt;='Basic project data'!$D$27,D69&lt;='Basic project data'!$E$27,'Basic project data'!$F$27="x")</xm:f>
            <x14:dxf>
              <fill>
                <patternFill patternType="solid">
                  <fgColor indexed="26"/>
                  <bgColor indexed="26"/>
                </patternFill>
              </fill>
            </x14:dxf>
          </x14:cfRule>
          <xm:sqref>W69:W80</xm:sqref>
        </x14:conditionalFormatting>
        <x14:conditionalFormatting xmlns:xm="http://schemas.microsoft.com/office/excel/2006/main">
          <x14:cfRule type="expression" priority="644" id="{00AB00C4-0060-4B68-A956-0010004F0070}">
            <xm:f>AND($D54&gt;='Basic project data'!$D$28,$D54&lt;='Basic project data'!$E$28,'Basic project data'!$F$28="x")</xm:f>
            <x14:dxf>
              <fill>
                <patternFill patternType="solid">
                  <fgColor indexed="26"/>
                  <bgColor indexed="26"/>
                </patternFill>
              </fill>
            </x14:dxf>
          </x14:cfRule>
          <xm:sqref>X54:X65 X84:X95 X99:X110 X114:X125 X129:X140 X144:X155</xm:sqref>
        </x14:conditionalFormatting>
        <x14:conditionalFormatting xmlns:xm="http://schemas.microsoft.com/office/excel/2006/main">
          <x14:cfRule type="expression" priority="513" id="{00A50083-0027-426B-81E5-005E005400A1}">
            <xm:f>AND($D69&gt;='Basic project data'!$D$28,$D69&lt;='Basic project data'!$E$28,'Basic project data'!$F$28="x")</xm:f>
            <x14:dxf>
              <fill>
                <patternFill patternType="solid">
                  <fgColor indexed="26"/>
                  <bgColor indexed="26"/>
                </patternFill>
              </fill>
            </x14:dxf>
          </x14:cfRule>
          <xm:sqref>X69:X80</xm:sqref>
        </x14:conditionalFormatting>
        <x14:conditionalFormatting xmlns:xm="http://schemas.microsoft.com/office/excel/2006/main">
          <x14:cfRule type="expression" priority="645" id="{00C7007A-00D6-48A8-AD9A-006300AE00A0}">
            <xm:f>AND($D54&gt;='Basic project data'!$D$29,$D54&lt;='Basic project data'!$E$29,'Basic project data'!$F$29="x")</xm:f>
            <x14:dxf>
              <fill>
                <patternFill patternType="solid">
                  <fgColor indexed="26"/>
                  <bgColor indexed="26"/>
                </patternFill>
              </fill>
            </x14:dxf>
          </x14:cfRule>
          <xm:sqref>Y54:Y65 Y84:Y95 Y99:Y110 Y114:Y125 Y129:Y140 Y144:Y155</xm:sqref>
        </x14:conditionalFormatting>
        <x14:conditionalFormatting xmlns:xm="http://schemas.microsoft.com/office/excel/2006/main">
          <x14:cfRule type="expression" priority="514" id="{00270035-0013-48B6-BBA5-003400960042}">
            <xm:f>AND($D69&gt;='Basic project data'!$D$29,$D69&lt;='Basic project data'!$E$29,'Basic project data'!$F$29="x")</xm:f>
            <x14:dxf>
              <fill>
                <patternFill patternType="solid">
                  <fgColor indexed="26"/>
                  <bgColor indexed="26"/>
                </patternFill>
              </fill>
            </x14:dxf>
          </x14:cfRule>
          <xm:sqref>Y69:Y80</xm:sqref>
        </x14:conditionalFormatting>
        <x14:conditionalFormatting xmlns:xm="http://schemas.microsoft.com/office/excel/2006/main">
          <x14:cfRule type="expression" priority="646" id="{00470076-00FF-40A6-BD2B-003B00450062}">
            <xm:f>AND($D54&gt;='Basic project data'!$D$30,$D54&lt;='Basic project data'!$E$30,'Basic project data'!$F$30="x")</xm:f>
            <x14:dxf>
              <fill>
                <patternFill patternType="solid">
                  <fgColor indexed="26"/>
                  <bgColor indexed="26"/>
                </patternFill>
              </fill>
            </x14:dxf>
          </x14:cfRule>
          <xm:sqref>Z54:Z65 Z84:Z95 Z99:Z110 Z114:Z125 Z129:Z140 Z144:Z155</xm:sqref>
        </x14:conditionalFormatting>
        <x14:conditionalFormatting xmlns:xm="http://schemas.microsoft.com/office/excel/2006/main">
          <x14:cfRule type="expression" priority="515" id="{009C0064-0041-4CFB-A3FA-00BE00D40054}">
            <xm:f>AND($D69&gt;='Basic project data'!$D$30,$D69&lt;='Basic project data'!$E$30,'Basic project data'!$F$30="x")</xm:f>
            <x14:dxf>
              <fill>
                <patternFill patternType="solid">
                  <fgColor indexed="26"/>
                  <bgColor indexed="26"/>
                </patternFill>
              </fill>
            </x14:dxf>
          </x14:cfRule>
          <xm:sqref>Z69:Z80</xm:sqref>
        </x14:conditionalFormatting>
        <x14:conditionalFormatting xmlns:xm="http://schemas.microsoft.com/office/excel/2006/main">
          <x14:cfRule type="expression" priority="647" id="{00DF005E-0094-4A9D-ACF2-001A00C700EF}">
            <xm:f>AND($D54&gt;='Basic project data'!$D$31,$D54&lt;='Basic project data'!$E$31,'Basic project data'!$F$31="x")</xm:f>
            <x14:dxf>
              <fill>
                <patternFill patternType="solid">
                  <fgColor indexed="26"/>
                  <bgColor indexed="26"/>
                </patternFill>
              </fill>
            </x14:dxf>
          </x14:cfRule>
          <xm:sqref>AA54:AA65 AA84:AA95 AA99:AA110 AA114:AA125 AA129:AA140 AA144:AA155</xm:sqref>
        </x14:conditionalFormatting>
        <x14:conditionalFormatting xmlns:xm="http://schemas.microsoft.com/office/excel/2006/main">
          <x14:cfRule type="expression" priority="516" id="{00090008-0019-42A6-B0CE-00E40093002A}">
            <xm:f>AND($D69&gt;='Basic project data'!$D$31,$D69&lt;='Basic project data'!$E$31,'Basic project data'!$F$31="x")</xm:f>
            <x14:dxf>
              <fill>
                <patternFill patternType="solid">
                  <fgColor indexed="26"/>
                  <bgColor indexed="26"/>
                </patternFill>
              </fill>
            </x14:dxf>
          </x14:cfRule>
          <xm:sqref>AA69:AA80</xm:sqref>
        </x14:conditionalFormatting>
        <x14:conditionalFormatting xmlns:xm="http://schemas.microsoft.com/office/excel/2006/main">
          <x14:cfRule type="expression" priority="648" id="{0096004C-0049-4E42-BFAB-00D30043005F}">
            <xm:f>AND($D54&gt;='Basic project data'!$D$32,$D54&lt;='Basic project data'!$E$32,'Basic project data'!$F$32="x")</xm:f>
            <x14:dxf>
              <fill>
                <patternFill patternType="solid">
                  <fgColor indexed="26"/>
                  <bgColor indexed="26"/>
                </patternFill>
              </fill>
            </x14:dxf>
          </x14:cfRule>
          <xm:sqref>AB54:AB65 AB84:AB95 AB99:AB110 AB114:AB125 AB129:AB140 AB144:AB155</xm:sqref>
        </x14:conditionalFormatting>
        <x14:conditionalFormatting xmlns:xm="http://schemas.microsoft.com/office/excel/2006/main">
          <x14:cfRule type="expression" priority="517" id="{003B00B5-00B9-4B4C-A442-0055000A001D}">
            <xm:f>AND($D69&gt;='Basic project data'!$D$32,$D69&lt;='Basic project data'!$E$32,'Basic project data'!$F$32="x")</xm:f>
            <x14:dxf>
              <fill>
                <patternFill patternType="solid">
                  <fgColor indexed="26"/>
                  <bgColor indexed="26"/>
                </patternFill>
              </fill>
            </x14:dxf>
          </x14:cfRule>
          <xm:sqref>AB69:AB80</xm:sqref>
        </x14:conditionalFormatting>
        <x14:conditionalFormatting xmlns:xm="http://schemas.microsoft.com/office/excel/2006/main">
          <x14:cfRule type="expression" priority="649" id="{008D00FE-0031-4F63-9B87-00D300CF0081}">
            <xm:f>AND($D54&gt;='Basic project data'!$D$33,$D54&lt;='Basic project data'!$E$33,'Basic project data'!$F$33="x")</xm:f>
            <x14:dxf>
              <fill>
                <patternFill patternType="solid">
                  <fgColor indexed="26"/>
                  <bgColor indexed="26"/>
                </patternFill>
              </fill>
            </x14:dxf>
          </x14:cfRule>
          <xm:sqref>AC54:AC65 AC84:AC95 AC99:AC110 AC114:AC125 AC129:AC140 AC144:AC155</xm:sqref>
        </x14:conditionalFormatting>
        <x14:conditionalFormatting xmlns:xm="http://schemas.microsoft.com/office/excel/2006/main">
          <x14:cfRule type="expression" priority="518" id="{005B0074-0076-47FC-A374-006E00E200C4}">
            <xm:f>AND($D69&gt;='Basic project data'!$D$33,$D69&lt;='Basic project data'!$E$33,'Basic project data'!$F$33="x")</xm:f>
            <x14:dxf>
              <fill>
                <patternFill patternType="solid">
                  <fgColor indexed="26"/>
                  <bgColor indexed="26"/>
                </patternFill>
              </fill>
            </x14:dxf>
          </x14:cfRule>
          <xm:sqref>AC69:AC80</xm:sqref>
        </x14:conditionalFormatting>
        <x14:conditionalFormatting xmlns:xm="http://schemas.microsoft.com/office/excel/2006/main">
          <x14:cfRule type="expression" priority="650" id="{00AE0092-00AC-4C91-94ED-0060004700B9}">
            <xm:f>AND($D54&gt;='Basic project data'!$D$34,$D54&lt;='Basic project data'!$E$34,'Basic project data'!$F$34="x")</xm:f>
            <x14:dxf>
              <fill>
                <patternFill patternType="solid">
                  <fgColor indexed="26"/>
                  <bgColor indexed="26"/>
                </patternFill>
              </fill>
            </x14:dxf>
          </x14:cfRule>
          <xm:sqref>AD54:AD65 AD84:AD95 AD99:AD110 AD114:AD125 AD129:AD140 AD144:AD155</xm:sqref>
        </x14:conditionalFormatting>
        <x14:conditionalFormatting xmlns:xm="http://schemas.microsoft.com/office/excel/2006/main">
          <x14:cfRule type="expression" priority="519" id="{0022003E-007C-47A1-AB2D-00C700E800B6}">
            <xm:f>AND($D69&gt;='Basic project data'!$D$34,$D69&lt;='Basic project data'!$E$34,'Basic project data'!$F$34="x")</xm:f>
            <x14:dxf>
              <fill>
                <patternFill patternType="solid">
                  <fgColor indexed="26"/>
                  <bgColor indexed="26"/>
                </patternFill>
              </fill>
            </x14:dxf>
          </x14:cfRule>
          <xm:sqref>AD69:AD80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800-000001000000}">
          <x14:formula1>
            <xm:f>'Drop-down Liste'!$B$2:$B$3</xm:f>
          </x14:formula1>
          <xm:sqref>D11:D12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vt:i4>
      </vt:variant>
    </vt:vector>
  </HeadingPairs>
  <TitlesOfParts>
    <vt:vector size="19" baseType="lpstr">
      <vt:lpstr>Disclaimer</vt:lpstr>
      <vt:lpstr>Liesmich Readme</vt:lpstr>
      <vt:lpstr>Basic project data</vt:lpstr>
      <vt:lpstr>Overview employees</vt:lpstr>
      <vt:lpstr>Overview reports</vt:lpstr>
      <vt:lpstr>Drop-down Liste</vt:lpstr>
      <vt:lpstr>Example</vt:lpstr>
      <vt:lpstr>Musterfrau</vt:lpstr>
      <vt:lpstr>Mustermann</vt:lpstr>
      <vt:lpstr>Musterhaft</vt:lpstr>
      <vt:lpstr>Studi_Mustermensch</vt:lpstr>
      <vt:lpstr>fester_Mustermitarbeiter</vt:lpstr>
      <vt:lpstr>Musterdoktor</vt:lpstr>
      <vt:lpstr>Musterreport</vt:lpstr>
      <vt:lpstr>Name_9</vt:lpstr>
      <vt:lpstr>Name_10</vt:lpstr>
      <vt:lpstr>languages</vt:lpstr>
      <vt:lpstr>languages_ex</vt:lpstr>
      <vt:lpstr>'Liesmich Readme'!Druckbereich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Böttcher,Katja</dc:creator>
  <cp:lastModifiedBy>Sarah Henkel</cp:lastModifiedBy>
  <cp:revision>19</cp:revision>
  <dcterms:created xsi:type="dcterms:W3CDTF">2023-09-11T11:54:12Z</dcterms:created>
  <dcterms:modified xsi:type="dcterms:W3CDTF">2026-02-05T12:15:37Z</dcterms:modified>
</cp:coreProperties>
</file>