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P:\Horizon Europe\5_Projektmanagement\2 Gruppen\AG_Peko\Version_2.2 öffentlich\"/>
    </mc:Choice>
  </mc:AlternateContent>
  <xr:revisionPtr revIDLastSave="0" documentId="13_ncr:1_{D8024273-CE42-46B9-933E-295E44A6D155}" xr6:coauthVersionLast="47" xr6:coauthVersionMax="47" xr10:uidLastSave="{00000000-0000-0000-0000-000000000000}"/>
  <bookViews>
    <workbookView xWindow="-120" yWindow="-120" windowWidth="29040" windowHeight="15720" tabRatio="894" xr2:uid="{00000000-000D-0000-FFFF-FFFF00000000}"/>
  </bookViews>
  <sheets>
    <sheet name="Disclaimer" sheetId="1" r:id="rId1"/>
    <sheet name="Liesmich Readme" sheetId="2" r:id="rId2"/>
    <sheet name="Basic project data" sheetId="3" r:id="rId3"/>
    <sheet name="Overview employees" sheetId="4" r:id="rId4"/>
    <sheet name="Overview reports" sheetId="5" r:id="rId5"/>
    <sheet name="Example" sheetId="6" r:id="rId6"/>
    <sheet name="Musterfrau" sheetId="7" r:id="rId7"/>
    <sheet name="Drop-down Liste" sheetId="8" state="hidden" r:id="rId8"/>
    <sheet name="Mustermann" sheetId="9" r:id="rId9"/>
    <sheet name="Musterhaft" sheetId="10" r:id="rId10"/>
    <sheet name="Mustermensch" sheetId="11" r:id="rId11"/>
    <sheet name="Studi_Mustermensch" sheetId="12" r:id="rId12"/>
    <sheet name="fester_Mustermitarbeiter" sheetId="13" r:id="rId13"/>
    <sheet name="Musterreport" sheetId="15" r:id="rId14"/>
    <sheet name="Musterdoktor" sheetId="14" r:id="rId15"/>
    <sheet name="Name_10" sheetId="16" r:id="rId16"/>
    <sheet name="languages" sheetId="17" state="hidden" r:id="rId17"/>
    <sheet name="languages_ex" sheetId="18" state="hidden" r:id="rId18"/>
  </sheets>
  <definedNames>
    <definedName name="_xlnm.Print_Area" localSheetId="1">'Liesmich Readme'!$A$1:$A$6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D150" i="14" l="1"/>
  <c r="AC150" i="14"/>
  <c r="AB150" i="14"/>
  <c r="AA150" i="14"/>
  <c r="Z150" i="14"/>
  <c r="Y150" i="14"/>
  <c r="X150" i="14"/>
  <c r="W150" i="14"/>
  <c r="V150" i="14"/>
  <c r="U150" i="14"/>
  <c r="T150" i="14"/>
  <c r="S150" i="14"/>
  <c r="R150" i="14"/>
  <c r="Q150" i="14"/>
  <c r="P150" i="14"/>
  <c r="AD135" i="14"/>
  <c r="AC135" i="14"/>
  <c r="AB135" i="14"/>
  <c r="AA135" i="14"/>
  <c r="Z135" i="14"/>
  <c r="Y135" i="14"/>
  <c r="X135" i="14"/>
  <c r="W135" i="14"/>
  <c r="V135" i="14"/>
  <c r="U135" i="14"/>
  <c r="T135" i="14"/>
  <c r="S135" i="14"/>
  <c r="R135" i="14"/>
  <c r="Q135" i="14"/>
  <c r="P135" i="14"/>
  <c r="AD120" i="14"/>
  <c r="AC120" i="14"/>
  <c r="AB120" i="14"/>
  <c r="AA120" i="14"/>
  <c r="Z120" i="14"/>
  <c r="Y120" i="14"/>
  <c r="X120" i="14"/>
  <c r="W120" i="14"/>
  <c r="V120" i="14"/>
  <c r="U120" i="14"/>
  <c r="T120" i="14"/>
  <c r="S120" i="14"/>
  <c r="R120" i="14"/>
  <c r="Q120" i="14"/>
  <c r="P120" i="14"/>
  <c r="O89" i="14"/>
  <c r="AD105" i="14"/>
  <c r="AC105" i="14"/>
  <c r="AB105" i="14"/>
  <c r="AA105" i="14"/>
  <c r="Z105" i="14"/>
  <c r="Y105" i="14"/>
  <c r="X105" i="14"/>
  <c r="W105" i="14"/>
  <c r="V105" i="14"/>
  <c r="U105" i="14"/>
  <c r="T105" i="14"/>
  <c r="S105" i="14"/>
  <c r="R105" i="14"/>
  <c r="Q105" i="14"/>
  <c r="P105" i="14"/>
  <c r="AD90" i="14"/>
  <c r="AC90" i="14"/>
  <c r="AB90" i="14"/>
  <c r="AA90" i="14"/>
  <c r="Z90" i="14"/>
  <c r="Y90" i="14"/>
  <c r="X90" i="14"/>
  <c r="W90" i="14"/>
  <c r="V90" i="14"/>
  <c r="U90" i="14"/>
  <c r="T90" i="14"/>
  <c r="S90" i="14"/>
  <c r="R90" i="14"/>
  <c r="Q90" i="14"/>
  <c r="P90" i="14"/>
  <c r="AD75" i="14"/>
  <c r="AC75" i="14"/>
  <c r="AB75" i="14"/>
  <c r="AA75" i="14"/>
  <c r="Z75" i="14"/>
  <c r="Y75" i="14"/>
  <c r="X75" i="14"/>
  <c r="W75" i="14"/>
  <c r="V75" i="14"/>
  <c r="U75" i="14"/>
  <c r="T75" i="14"/>
  <c r="S75" i="14"/>
  <c r="R75" i="14"/>
  <c r="Q75" i="14"/>
  <c r="P75" i="14"/>
  <c r="AD60" i="14" a="1"/>
  <c r="AD60" i="14" s="1"/>
  <c r="AC60" i="14" a="1"/>
  <c r="AC60" i="14" s="1"/>
  <c r="AB60" i="14" a="1"/>
  <c r="AB60" i="14" s="1"/>
  <c r="AA60" i="14" a="1"/>
  <c r="AA60" i="14" s="1"/>
  <c r="Z60" i="14" a="1"/>
  <c r="Z60" i="14" s="1"/>
  <c r="Y60" i="14" a="1"/>
  <c r="Y60" i="14" s="1"/>
  <c r="X60" i="14" a="1"/>
  <c r="X60" i="14" s="1"/>
  <c r="W60" i="14" a="1"/>
  <c r="W60" i="14" s="1"/>
  <c r="V60" i="14" a="1"/>
  <c r="V60" i="14" s="1"/>
  <c r="U60" i="14" a="1"/>
  <c r="U60" i="14" s="1"/>
  <c r="T60" i="14" a="1"/>
  <c r="T60" i="14" s="1"/>
  <c r="S60" i="14" a="1"/>
  <c r="S60" i="14" s="1"/>
  <c r="R60" i="14" a="1"/>
  <c r="R60" i="14" s="1"/>
  <c r="Q60" i="14" a="1"/>
  <c r="Q60" i="14" s="1"/>
  <c r="P60" i="14" a="1"/>
  <c r="P60" i="14" s="1"/>
  <c r="K41" i="14"/>
  <c r="K40" i="14"/>
  <c r="K39" i="14"/>
  <c r="K38" i="14"/>
  <c r="K37" i="14"/>
  <c r="K36" i="14"/>
  <c r="K35" i="14"/>
  <c r="F41" i="14"/>
  <c r="F40" i="14"/>
  <c r="F39" i="14"/>
  <c r="F38" i="14"/>
  <c r="F37" i="14"/>
  <c r="F36" i="14"/>
  <c r="F35" i="14"/>
  <c r="H28" i="14"/>
  <c r="H26" i="14"/>
  <c r="H24" i="14"/>
  <c r="AF21" i="16" l="1"/>
  <c r="B26" i="18" l="1"/>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3" i="18"/>
  <c r="B4" i="18"/>
  <c r="B5" i="18"/>
  <c r="B6" i="18"/>
  <c r="B7" i="18"/>
  <c r="B8" i="18"/>
  <c r="B9" i="18"/>
  <c r="B10" i="18"/>
  <c r="B11" i="18"/>
  <c r="B12" i="18"/>
  <c r="B13" i="18"/>
  <c r="B14" i="18"/>
  <c r="B15" i="18"/>
  <c r="B16" i="18"/>
  <c r="B17" i="18"/>
  <c r="B18" i="18"/>
  <c r="B19" i="18"/>
  <c r="B20" i="18"/>
  <c r="B21" i="18"/>
  <c r="B22" i="18"/>
  <c r="B23" i="18"/>
  <c r="B24" i="18"/>
  <c r="B25" i="18"/>
  <c r="B2" i="18"/>
  <c r="AD149" i="16"/>
  <c r="AD150" i="16" s="1"/>
  <c r="AC149" i="16"/>
  <c r="AC150" i="16" s="1"/>
  <c r="AB149" i="16"/>
  <c r="AB150" i="16" s="1"/>
  <c r="AA149" i="16"/>
  <c r="AA150" i="16" s="1"/>
  <c r="Z149" i="16"/>
  <c r="Z150" i="16" s="1"/>
  <c r="Y149" i="16"/>
  <c r="Y150" i="16" s="1"/>
  <c r="X149" i="16"/>
  <c r="X150" i="16" s="1"/>
  <c r="W149" i="16"/>
  <c r="W150" i="16" s="1"/>
  <c r="V149" i="16"/>
  <c r="V150" i="16" s="1"/>
  <c r="U149" i="16"/>
  <c r="U150" i="16" s="1"/>
  <c r="T149" i="16"/>
  <c r="T150" i="16" s="1"/>
  <c r="S149" i="16"/>
  <c r="S150" i="16" s="1"/>
  <c r="R149" i="16"/>
  <c r="R150" i="16" s="1"/>
  <c r="Q149" i="16"/>
  <c r="Q150" i="16" s="1"/>
  <c r="P149" i="16"/>
  <c r="P150" i="16" s="1"/>
  <c r="J149" i="16"/>
  <c r="G149" i="16"/>
  <c r="AE148" i="16"/>
  <c r="I148" i="16"/>
  <c r="F148" i="16"/>
  <c r="AE147" i="16"/>
  <c r="I147" i="16"/>
  <c r="F147" i="16"/>
  <c r="AE146" i="16"/>
  <c r="I146" i="16"/>
  <c r="F146" i="16"/>
  <c r="AE145" i="16"/>
  <c r="I145" i="16"/>
  <c r="F145" i="16"/>
  <c r="AE144" i="16"/>
  <c r="I144" i="16"/>
  <c r="F144" i="16"/>
  <c r="AE143" i="16"/>
  <c r="I143" i="16"/>
  <c r="F143" i="16"/>
  <c r="AE142" i="16"/>
  <c r="I142" i="16"/>
  <c r="F142" i="16"/>
  <c r="AE141" i="16"/>
  <c r="I141" i="16"/>
  <c r="F141" i="16"/>
  <c r="AE140" i="16"/>
  <c r="I140" i="16"/>
  <c r="F140" i="16"/>
  <c r="AE139" i="16"/>
  <c r="I139" i="16"/>
  <c r="F139" i="16"/>
  <c r="AE138" i="16"/>
  <c r="I138" i="16"/>
  <c r="F138" i="16"/>
  <c r="AE137" i="16"/>
  <c r="AE149" i="16" s="1"/>
  <c r="AE150" i="16" s="1"/>
  <c r="I137" i="16"/>
  <c r="I149" i="16" s="1"/>
  <c r="F137" i="16"/>
  <c r="F149" i="16" s="1"/>
  <c r="AD134" i="16"/>
  <c r="AD135" i="16" s="1"/>
  <c r="AC134" i="16"/>
  <c r="AC135" i="16" s="1"/>
  <c r="AB134" i="16"/>
  <c r="AB135" i="16" s="1"/>
  <c r="AA134" i="16"/>
  <c r="AA135" i="16" s="1"/>
  <c r="Z134" i="16"/>
  <c r="Z135" i="16" s="1"/>
  <c r="Y134" i="16"/>
  <c r="Y135" i="16" s="1"/>
  <c r="X134" i="16"/>
  <c r="X135" i="16" s="1"/>
  <c r="W134" i="16"/>
  <c r="W135" i="16" s="1"/>
  <c r="V134" i="16"/>
  <c r="V135" i="16" s="1"/>
  <c r="U134" i="16"/>
  <c r="U135" i="16" s="1"/>
  <c r="T134" i="16"/>
  <c r="T135" i="16" s="1"/>
  <c r="S134" i="16"/>
  <c r="S135" i="16" s="1"/>
  <c r="R134" i="16"/>
  <c r="R135" i="16" s="1"/>
  <c r="Q134" i="16"/>
  <c r="Q135" i="16" s="1"/>
  <c r="P134" i="16"/>
  <c r="P135" i="16" s="1"/>
  <c r="J134" i="16"/>
  <c r="G134" i="16"/>
  <c r="AE133" i="16"/>
  <c r="I133" i="16"/>
  <c r="F133" i="16"/>
  <c r="AE132" i="16"/>
  <c r="I132" i="16"/>
  <c r="F132" i="16"/>
  <c r="AE131" i="16"/>
  <c r="I131" i="16"/>
  <c r="F131" i="16"/>
  <c r="AE130" i="16"/>
  <c r="I130" i="16"/>
  <c r="F130" i="16"/>
  <c r="AE129" i="16"/>
  <c r="I129" i="16"/>
  <c r="F129" i="16"/>
  <c r="AE128" i="16"/>
  <c r="I128" i="16"/>
  <c r="F128" i="16"/>
  <c r="AE127" i="16"/>
  <c r="I127" i="16"/>
  <c r="F127" i="16"/>
  <c r="AE126" i="16"/>
  <c r="I126" i="16"/>
  <c r="F126" i="16"/>
  <c r="AE125" i="16"/>
  <c r="I125" i="16"/>
  <c r="F125" i="16"/>
  <c r="AE124" i="16"/>
  <c r="I124" i="16"/>
  <c r="F124" i="16"/>
  <c r="AE123" i="16"/>
  <c r="I123" i="16"/>
  <c r="F123" i="16"/>
  <c r="AE122" i="16"/>
  <c r="AE134" i="16" s="1"/>
  <c r="AE135" i="16" s="1"/>
  <c r="I122" i="16"/>
  <c r="I134" i="16" s="1"/>
  <c r="F122" i="16"/>
  <c r="F134" i="16" s="1"/>
  <c r="AD119" i="16"/>
  <c r="AD120" i="16" s="1"/>
  <c r="AC119" i="16"/>
  <c r="AC120" i="16" s="1"/>
  <c r="AB119" i="16"/>
  <c r="AB120" i="16" s="1"/>
  <c r="AA119" i="16"/>
  <c r="AA120" i="16" s="1"/>
  <c r="Z119" i="16"/>
  <c r="Z120" i="16" s="1"/>
  <c r="Y119" i="16"/>
  <c r="Y120" i="16" s="1"/>
  <c r="X119" i="16"/>
  <c r="X120" i="16" s="1"/>
  <c r="W119" i="16"/>
  <c r="W120" i="16" s="1"/>
  <c r="V119" i="16"/>
  <c r="V120" i="16" s="1"/>
  <c r="U119" i="16"/>
  <c r="U120" i="16" s="1"/>
  <c r="T119" i="16"/>
  <c r="T120" i="16" s="1"/>
  <c r="S119" i="16"/>
  <c r="S120" i="16" s="1"/>
  <c r="R119" i="16"/>
  <c r="R120" i="16" s="1"/>
  <c r="Q119" i="16"/>
  <c r="Q120" i="16" s="1"/>
  <c r="P119" i="16"/>
  <c r="P120" i="16" s="1"/>
  <c r="J119" i="16"/>
  <c r="G119" i="16"/>
  <c r="AE118" i="16"/>
  <c r="I118" i="16"/>
  <c r="F118" i="16"/>
  <c r="AE117" i="16"/>
  <c r="I117" i="16"/>
  <c r="F117" i="16"/>
  <c r="AE116" i="16"/>
  <c r="I116" i="16"/>
  <c r="F116" i="16"/>
  <c r="AE115" i="16"/>
  <c r="I115" i="16"/>
  <c r="F115" i="16"/>
  <c r="AE114" i="16"/>
  <c r="I114" i="16"/>
  <c r="F114" i="16"/>
  <c r="AE113" i="16"/>
  <c r="I113" i="16"/>
  <c r="F113" i="16"/>
  <c r="AE112" i="16"/>
  <c r="I112" i="16"/>
  <c r="F112" i="16"/>
  <c r="AE111" i="16"/>
  <c r="I111" i="16"/>
  <c r="F111" i="16"/>
  <c r="AE110" i="16"/>
  <c r="I110" i="16"/>
  <c r="F110" i="16"/>
  <c r="F119" i="16" s="1"/>
  <c r="AE109" i="16"/>
  <c r="I109" i="16"/>
  <c r="F109" i="16"/>
  <c r="AE108" i="16"/>
  <c r="I108" i="16"/>
  <c r="F108" i="16"/>
  <c r="AE107" i="16"/>
  <c r="AE119" i="16" s="1"/>
  <c r="AE120" i="16" s="1"/>
  <c r="I107" i="16"/>
  <c r="I119" i="16" s="1"/>
  <c r="F107" i="16"/>
  <c r="AD104" i="16"/>
  <c r="AD105" i="16" s="1"/>
  <c r="AC104" i="16"/>
  <c r="AC105" i="16" s="1"/>
  <c r="AB104" i="16"/>
  <c r="AB105" i="16" s="1"/>
  <c r="AA104" i="16"/>
  <c r="AA105" i="16" s="1"/>
  <c r="Z104" i="16"/>
  <c r="Z105" i="16" s="1"/>
  <c r="Y104" i="16"/>
  <c r="Y105" i="16" s="1"/>
  <c r="X104" i="16"/>
  <c r="X105" i="16" s="1"/>
  <c r="W104" i="16"/>
  <c r="W105" i="16" s="1"/>
  <c r="V104" i="16"/>
  <c r="V105" i="16" s="1"/>
  <c r="U104" i="16"/>
  <c r="U105" i="16" s="1"/>
  <c r="T104" i="16"/>
  <c r="T105" i="16" s="1"/>
  <c r="S104" i="16"/>
  <c r="S105" i="16" s="1"/>
  <c r="R104" i="16"/>
  <c r="R105" i="16" s="1"/>
  <c r="Q104" i="16"/>
  <c r="Q105" i="16" s="1"/>
  <c r="P104" i="16"/>
  <c r="P105" i="16" s="1"/>
  <c r="J104" i="16"/>
  <c r="G104" i="16"/>
  <c r="AE103" i="16"/>
  <c r="I103" i="16"/>
  <c r="F103" i="16"/>
  <c r="AE102" i="16"/>
  <c r="I102" i="16"/>
  <c r="F102" i="16"/>
  <c r="AE101" i="16"/>
  <c r="I101" i="16"/>
  <c r="F101" i="16"/>
  <c r="AE100" i="16"/>
  <c r="I100" i="16"/>
  <c r="F100" i="16"/>
  <c r="AE99" i="16"/>
  <c r="I99" i="16"/>
  <c r="F99" i="16"/>
  <c r="AE98" i="16"/>
  <c r="I98" i="16"/>
  <c r="F98" i="16"/>
  <c r="AE97" i="16"/>
  <c r="I97" i="16"/>
  <c r="F97" i="16"/>
  <c r="AE96" i="16"/>
  <c r="I96" i="16"/>
  <c r="F96" i="16"/>
  <c r="AE95" i="16"/>
  <c r="I95" i="16"/>
  <c r="F95" i="16"/>
  <c r="AE94" i="16"/>
  <c r="I94" i="16"/>
  <c r="F94" i="16"/>
  <c r="AE93" i="16"/>
  <c r="I93" i="16"/>
  <c r="F93" i="16"/>
  <c r="AE92" i="16"/>
  <c r="AE104" i="16" s="1"/>
  <c r="AE105" i="16" s="1"/>
  <c r="I92" i="16"/>
  <c r="I104" i="16" s="1"/>
  <c r="F92" i="16"/>
  <c r="F104" i="16" s="1"/>
  <c r="AD89" i="16"/>
  <c r="AD90" i="16" s="1"/>
  <c r="AC89" i="16"/>
  <c r="AC90" i="16" s="1"/>
  <c r="AB89" i="16"/>
  <c r="AB90" i="16" s="1"/>
  <c r="AA89" i="16"/>
  <c r="AA90" i="16" s="1"/>
  <c r="Z89" i="16"/>
  <c r="Z90" i="16" s="1"/>
  <c r="Y89" i="16"/>
  <c r="Y90" i="16" s="1"/>
  <c r="X89" i="16"/>
  <c r="X90" i="16" s="1"/>
  <c r="W89" i="16"/>
  <c r="W90" i="16" s="1"/>
  <c r="V89" i="16"/>
  <c r="V90" i="16" s="1"/>
  <c r="U89" i="16"/>
  <c r="U90" i="16" s="1"/>
  <c r="T89" i="16"/>
  <c r="T90" i="16" s="1"/>
  <c r="S89" i="16"/>
  <c r="S90" i="16" s="1"/>
  <c r="R89" i="16"/>
  <c r="R90" i="16" s="1"/>
  <c r="Q89" i="16"/>
  <c r="Q90" i="16" s="1"/>
  <c r="P89" i="16"/>
  <c r="P90" i="16" s="1"/>
  <c r="J89" i="16"/>
  <c r="G89" i="16"/>
  <c r="AE88" i="16"/>
  <c r="I88" i="16"/>
  <c r="F88" i="16"/>
  <c r="AE87" i="16"/>
  <c r="I87" i="16"/>
  <c r="F87" i="16"/>
  <c r="AE86" i="16"/>
  <c r="I86" i="16"/>
  <c r="F86" i="16"/>
  <c r="AE85" i="16"/>
  <c r="I85" i="16"/>
  <c r="F85" i="16"/>
  <c r="AE84" i="16"/>
  <c r="I84" i="16"/>
  <c r="F84" i="16"/>
  <c r="AE83" i="16"/>
  <c r="I83" i="16"/>
  <c r="F83" i="16"/>
  <c r="AE82" i="16"/>
  <c r="I82" i="16"/>
  <c r="F82" i="16"/>
  <c r="AE81" i="16"/>
  <c r="I81" i="16"/>
  <c r="F81" i="16"/>
  <c r="AE80" i="16"/>
  <c r="I80" i="16"/>
  <c r="F80" i="16"/>
  <c r="AE79" i="16"/>
  <c r="I79" i="16"/>
  <c r="F79" i="16"/>
  <c r="AE78" i="16"/>
  <c r="I78" i="16"/>
  <c r="F78" i="16"/>
  <c r="AE77" i="16"/>
  <c r="AE89" i="16" s="1"/>
  <c r="AE90" i="16" s="1"/>
  <c r="I77" i="16"/>
  <c r="I89" i="16" s="1"/>
  <c r="F77" i="16"/>
  <c r="F89" i="16" s="1"/>
  <c r="AD74" i="16"/>
  <c r="AD75" i="16" s="1"/>
  <c r="AC74" i="16"/>
  <c r="AC75" i="16" s="1"/>
  <c r="AB74" i="16"/>
  <c r="AB75" i="16" s="1"/>
  <c r="AA74" i="16"/>
  <c r="AA75" i="16" s="1"/>
  <c r="Z74" i="16"/>
  <c r="Z75" i="16" s="1"/>
  <c r="Y74" i="16"/>
  <c r="Y75" i="16" s="1"/>
  <c r="X74" i="16"/>
  <c r="X75" i="16" s="1"/>
  <c r="W74" i="16"/>
  <c r="W75" i="16" s="1"/>
  <c r="V74" i="16"/>
  <c r="V75" i="16" s="1"/>
  <c r="U74" i="16"/>
  <c r="U75" i="16" s="1"/>
  <c r="T74" i="16"/>
  <c r="T75" i="16" s="1"/>
  <c r="S74" i="16"/>
  <c r="S75" i="16" s="1"/>
  <c r="R74" i="16"/>
  <c r="R75" i="16" s="1"/>
  <c r="Q74" i="16"/>
  <c r="Q75" i="16" s="1"/>
  <c r="P74" i="16"/>
  <c r="P75" i="16" s="1"/>
  <c r="J74" i="16"/>
  <c r="G74" i="16"/>
  <c r="AE73" i="16"/>
  <c r="I73" i="16"/>
  <c r="F73" i="16"/>
  <c r="AE72" i="16"/>
  <c r="I72" i="16"/>
  <c r="F72" i="16"/>
  <c r="AE71" i="16"/>
  <c r="I71" i="16"/>
  <c r="F71" i="16"/>
  <c r="AE70" i="16"/>
  <c r="I70" i="16"/>
  <c r="F70" i="16"/>
  <c r="AE69" i="16"/>
  <c r="I69" i="16"/>
  <c r="F69" i="16"/>
  <c r="AE68" i="16"/>
  <c r="I68" i="16"/>
  <c r="F68" i="16"/>
  <c r="AE67" i="16"/>
  <c r="I67" i="16"/>
  <c r="F67" i="16"/>
  <c r="AE66" i="16"/>
  <c r="I66" i="16"/>
  <c r="F66" i="16"/>
  <c r="AE65" i="16"/>
  <c r="I65" i="16"/>
  <c r="F65" i="16"/>
  <c r="AE64" i="16"/>
  <c r="I64" i="16"/>
  <c r="F64" i="16"/>
  <c r="AE63" i="16"/>
  <c r="I63" i="16"/>
  <c r="F63" i="16"/>
  <c r="AE62" i="16"/>
  <c r="AE74" i="16" s="1"/>
  <c r="AE75" i="16" s="1"/>
  <c r="I62" i="16"/>
  <c r="I74" i="16" s="1"/>
  <c r="F62" i="16"/>
  <c r="F74" i="16" s="1"/>
  <c r="AD59" i="16"/>
  <c r="AD60" i="16" s="1"/>
  <c r="AC59" i="16"/>
  <c r="AC60" i="16" s="1"/>
  <c r="AB59" i="16"/>
  <c r="AB60" i="16" s="1"/>
  <c r="AA59" i="16"/>
  <c r="AA60" i="16" s="1"/>
  <c r="Z59" i="16"/>
  <c r="Z60" i="16" s="1"/>
  <c r="Y59" i="16"/>
  <c r="Y60" i="16" s="1"/>
  <c r="X59" i="16"/>
  <c r="X60" i="16" s="1"/>
  <c r="W59" i="16"/>
  <c r="W60" i="16" s="1"/>
  <c r="V59" i="16"/>
  <c r="V60" i="16" s="1"/>
  <c r="U59" i="16"/>
  <c r="U60" i="16" s="1"/>
  <c r="T59" i="16"/>
  <c r="T60" i="16" s="1"/>
  <c r="S59" i="16"/>
  <c r="S60" i="16" s="1"/>
  <c r="R59" i="16"/>
  <c r="R60" i="16" s="1"/>
  <c r="Q59" i="16"/>
  <c r="Q60" i="16" s="1"/>
  <c r="P59" i="16"/>
  <c r="P60" i="16" s="1"/>
  <c r="J59" i="16"/>
  <c r="G59" i="16"/>
  <c r="AE58" i="16"/>
  <c r="I58" i="16"/>
  <c r="F58" i="16"/>
  <c r="AE57" i="16"/>
  <c r="I57" i="16"/>
  <c r="F57" i="16"/>
  <c r="AE56" i="16"/>
  <c r="I56" i="16"/>
  <c r="F56" i="16"/>
  <c r="AE55" i="16"/>
  <c r="I55" i="16"/>
  <c r="F55" i="16"/>
  <c r="AE54" i="16"/>
  <c r="I54" i="16"/>
  <c r="F54" i="16"/>
  <c r="AE53" i="16"/>
  <c r="I53" i="16"/>
  <c r="F53" i="16"/>
  <c r="AE52" i="16"/>
  <c r="I52" i="16"/>
  <c r="F52" i="16"/>
  <c r="AE51" i="16"/>
  <c r="I51" i="16"/>
  <c r="F51" i="16"/>
  <c r="AE50" i="16"/>
  <c r="I50" i="16"/>
  <c r="F50" i="16"/>
  <c r="AE49" i="16"/>
  <c r="I49" i="16"/>
  <c r="F49" i="16"/>
  <c r="AE48" i="16"/>
  <c r="I48" i="16"/>
  <c r="F48" i="16"/>
  <c r="AE47" i="16"/>
  <c r="AE59" i="16" s="1"/>
  <c r="AE60" i="16" s="1"/>
  <c r="I47" i="16"/>
  <c r="I59" i="16" s="1"/>
  <c r="F47" i="16"/>
  <c r="F59" i="16" s="1"/>
  <c r="D47" i="16"/>
  <c r="O47" i="16" s="1"/>
  <c r="O43" i="16"/>
  <c r="B43" i="16"/>
  <c r="C36" i="16"/>
  <c r="C37" i="16" s="1"/>
  <c r="C38" i="16" s="1"/>
  <c r="C39" i="16" s="1"/>
  <c r="C40" i="16" s="1"/>
  <c r="C41" i="16" s="1"/>
  <c r="C35" i="16"/>
  <c r="B32" i="16"/>
  <c r="M19" i="16"/>
  <c r="O16" i="16"/>
  <c r="B16" i="16"/>
  <c r="AE13" i="16"/>
  <c r="AE12" i="16"/>
  <c r="AE11" i="16"/>
  <c r="AE10" i="16"/>
  <c r="AE9" i="16"/>
  <c r="J9" i="16"/>
  <c r="AE8" i="16"/>
  <c r="AE7" i="16"/>
  <c r="AE6" i="16"/>
  <c r="AE5" i="16"/>
  <c r="O3" i="16"/>
  <c r="B3" i="16"/>
  <c r="AD149" i="15"/>
  <c r="AD150" i="15" s="1"/>
  <c r="AC149" i="15"/>
  <c r="AC150" i="15" s="1"/>
  <c r="AB149" i="15"/>
  <c r="AB150" i="15" s="1"/>
  <c r="AA149" i="15"/>
  <c r="AA150" i="15" s="1"/>
  <c r="Z149" i="15"/>
  <c r="Z150" i="15" s="1"/>
  <c r="Y149" i="15"/>
  <c r="Y150" i="15" s="1"/>
  <c r="X149" i="15"/>
  <c r="X150" i="15" s="1"/>
  <c r="W149" i="15"/>
  <c r="W150" i="15" s="1"/>
  <c r="V149" i="15"/>
  <c r="V150" i="15" s="1"/>
  <c r="U149" i="15"/>
  <c r="U150" i="15" s="1"/>
  <c r="T149" i="15"/>
  <c r="T150" i="15" s="1"/>
  <c r="S149" i="15"/>
  <c r="S150" i="15" s="1"/>
  <c r="R149" i="15"/>
  <c r="R150" i="15" s="1"/>
  <c r="Q149" i="15"/>
  <c r="Q150" i="15" s="1"/>
  <c r="P149" i="15"/>
  <c r="P150" i="15" s="1"/>
  <c r="J149" i="15"/>
  <c r="G149" i="15"/>
  <c r="AE148" i="15"/>
  <c r="I148" i="15"/>
  <c r="F148" i="15"/>
  <c r="AE147" i="15"/>
  <c r="I147" i="15"/>
  <c r="F147" i="15"/>
  <c r="AE146" i="15"/>
  <c r="I146" i="15"/>
  <c r="F146" i="15"/>
  <c r="AE145" i="15"/>
  <c r="I145" i="15"/>
  <c r="F145" i="15"/>
  <c r="AE144" i="15"/>
  <c r="I144" i="15"/>
  <c r="F144" i="15"/>
  <c r="AE143" i="15"/>
  <c r="I143" i="15"/>
  <c r="F143" i="15"/>
  <c r="AE142" i="15"/>
  <c r="I142" i="15"/>
  <c r="F142" i="15"/>
  <c r="AE141" i="15"/>
  <c r="I141" i="15"/>
  <c r="F141" i="15"/>
  <c r="AE140" i="15"/>
  <c r="I140" i="15"/>
  <c r="F140" i="15"/>
  <c r="AE139" i="15"/>
  <c r="I139" i="15"/>
  <c r="F139" i="15"/>
  <c r="AE138" i="15"/>
  <c r="I138" i="15"/>
  <c r="F138" i="15"/>
  <c r="AE137" i="15"/>
  <c r="I137" i="15"/>
  <c r="F137" i="15"/>
  <c r="F149" i="15" s="1"/>
  <c r="V135" i="15"/>
  <c r="AD134" i="15"/>
  <c r="AD135" i="15" s="1"/>
  <c r="AC134" i="15"/>
  <c r="AC135" i="15" s="1"/>
  <c r="AB134" i="15"/>
  <c r="AB135" i="15" s="1"/>
  <c r="AA134" i="15"/>
  <c r="AA135" i="15" s="1"/>
  <c r="Z134" i="15"/>
  <c r="Z135" i="15" s="1"/>
  <c r="Y134" i="15"/>
  <c r="Y135" i="15" s="1"/>
  <c r="X134" i="15"/>
  <c r="X135" i="15" s="1"/>
  <c r="W134" i="15"/>
  <c r="W135" i="15" s="1"/>
  <c r="V134" i="15"/>
  <c r="U134" i="15"/>
  <c r="U135" i="15" s="1"/>
  <c r="T134" i="15"/>
  <c r="T135" i="15" s="1"/>
  <c r="S134" i="15"/>
  <c r="S135" i="15" s="1"/>
  <c r="R134" i="15"/>
  <c r="R135" i="15" s="1"/>
  <c r="Q134" i="15"/>
  <c r="Q135" i="15" s="1"/>
  <c r="P134" i="15"/>
  <c r="P135" i="15" s="1"/>
  <c r="J134" i="15"/>
  <c r="G134" i="15"/>
  <c r="AE133" i="15"/>
  <c r="I133" i="15"/>
  <c r="F133" i="15"/>
  <c r="AE132" i="15"/>
  <c r="I132" i="15"/>
  <c r="F132" i="15"/>
  <c r="AE131" i="15"/>
  <c r="I131" i="15"/>
  <c r="F131" i="15"/>
  <c r="AE130" i="15"/>
  <c r="I130" i="15"/>
  <c r="F130" i="15"/>
  <c r="AE129" i="15"/>
  <c r="I129" i="15"/>
  <c r="F129" i="15"/>
  <c r="AE128" i="15"/>
  <c r="I128" i="15"/>
  <c r="F128" i="15"/>
  <c r="AE127" i="15"/>
  <c r="I127" i="15"/>
  <c r="F127" i="15"/>
  <c r="AE126" i="15"/>
  <c r="I126" i="15"/>
  <c r="F126" i="15"/>
  <c r="AE125" i="15"/>
  <c r="I125" i="15"/>
  <c r="F125" i="15"/>
  <c r="F134" i="15" s="1"/>
  <c r="AE124" i="15"/>
  <c r="I124" i="15"/>
  <c r="F124" i="15"/>
  <c r="AE123" i="15"/>
  <c r="I123" i="15"/>
  <c r="F123" i="15"/>
  <c r="AE122" i="15"/>
  <c r="AE134" i="15" s="1"/>
  <c r="AE135" i="15" s="1"/>
  <c r="I122" i="15"/>
  <c r="F122" i="15"/>
  <c r="P120" i="15"/>
  <c r="AD119" i="15"/>
  <c r="AD120" i="15" s="1"/>
  <c r="AC119" i="15"/>
  <c r="AC120" i="15" s="1"/>
  <c r="AB119" i="15"/>
  <c r="AB120" i="15" s="1"/>
  <c r="AA119" i="15"/>
  <c r="AA120" i="15" s="1"/>
  <c r="Z119" i="15"/>
  <c r="Z120" i="15" s="1"/>
  <c r="Y119" i="15"/>
  <c r="Y120" i="15" s="1"/>
  <c r="X119" i="15"/>
  <c r="X120" i="15" s="1"/>
  <c r="W119" i="15"/>
  <c r="W120" i="15" s="1"/>
  <c r="V119" i="15"/>
  <c r="V120" i="15" s="1"/>
  <c r="U119" i="15"/>
  <c r="U120" i="15" s="1"/>
  <c r="T119" i="15"/>
  <c r="T120" i="15" s="1"/>
  <c r="S119" i="15"/>
  <c r="S120" i="15" s="1"/>
  <c r="R119" i="15"/>
  <c r="R120" i="15" s="1"/>
  <c r="Q119" i="15"/>
  <c r="Q120" i="15" s="1"/>
  <c r="P119" i="15"/>
  <c r="J119" i="15"/>
  <c r="G119" i="15"/>
  <c r="AE118" i="15"/>
  <c r="I118" i="15"/>
  <c r="F118" i="15"/>
  <c r="AE117" i="15"/>
  <c r="I117" i="15"/>
  <c r="F117" i="15"/>
  <c r="AE116" i="15"/>
  <c r="I116" i="15"/>
  <c r="F116" i="15"/>
  <c r="AE115" i="15"/>
  <c r="I115" i="15"/>
  <c r="F115" i="15"/>
  <c r="AE114" i="15"/>
  <c r="I114" i="15"/>
  <c r="F114" i="15"/>
  <c r="AE113" i="15"/>
  <c r="I113" i="15"/>
  <c r="F113" i="15"/>
  <c r="AE112" i="15"/>
  <c r="I112" i="15"/>
  <c r="F112" i="15"/>
  <c r="AE111" i="15"/>
  <c r="I111" i="15"/>
  <c r="F111" i="15"/>
  <c r="AE110" i="15"/>
  <c r="I110" i="15"/>
  <c r="F110" i="15"/>
  <c r="AE109" i="15"/>
  <c r="I109" i="15"/>
  <c r="F109" i="15"/>
  <c r="AE108" i="15"/>
  <c r="I108" i="15"/>
  <c r="F108" i="15"/>
  <c r="AE107" i="15"/>
  <c r="I107" i="15"/>
  <c r="F107" i="15"/>
  <c r="F119" i="15" s="1"/>
  <c r="AD104" i="15"/>
  <c r="AD105" i="15" s="1"/>
  <c r="AC104" i="15"/>
  <c r="AC105" i="15" s="1"/>
  <c r="AB104" i="15"/>
  <c r="AB105" i="15" s="1"/>
  <c r="AA104" i="15"/>
  <c r="AA105" i="15" s="1"/>
  <c r="Z104" i="15"/>
  <c r="Z105" i="15" s="1"/>
  <c r="Y104" i="15"/>
  <c r="Y105" i="15" s="1"/>
  <c r="X104" i="15"/>
  <c r="X105" i="15" s="1"/>
  <c r="W104" i="15"/>
  <c r="W105" i="15" s="1"/>
  <c r="V104" i="15"/>
  <c r="V105" i="15" s="1"/>
  <c r="U104" i="15"/>
  <c r="U105" i="15" s="1"/>
  <c r="T104" i="15"/>
  <c r="T105" i="15" s="1"/>
  <c r="S104" i="15"/>
  <c r="S105" i="15" s="1"/>
  <c r="R104" i="15"/>
  <c r="R105" i="15" s="1"/>
  <c r="Q104" i="15"/>
  <c r="Q105" i="15" s="1"/>
  <c r="P104" i="15"/>
  <c r="P105" i="15" s="1"/>
  <c r="G104" i="15"/>
  <c r="AE103" i="15"/>
  <c r="I103" i="15"/>
  <c r="F103" i="15"/>
  <c r="AE102" i="15"/>
  <c r="I102" i="15"/>
  <c r="F102" i="15"/>
  <c r="AE101" i="15"/>
  <c r="I101" i="15"/>
  <c r="F101" i="15"/>
  <c r="AE100" i="15"/>
  <c r="I100" i="15"/>
  <c r="F100" i="15"/>
  <c r="AE99" i="15"/>
  <c r="I99" i="15"/>
  <c r="F99" i="15"/>
  <c r="AE98" i="15"/>
  <c r="I98" i="15"/>
  <c r="F98" i="15"/>
  <c r="AE97" i="15"/>
  <c r="I97" i="15"/>
  <c r="F97" i="15"/>
  <c r="AE96" i="15"/>
  <c r="H96" i="15" s="1"/>
  <c r="I96" i="15" s="1"/>
  <c r="F96" i="15"/>
  <c r="AE95" i="15"/>
  <c r="H95" i="15"/>
  <c r="I95" i="15" s="1"/>
  <c r="F95" i="15"/>
  <c r="AE94" i="15"/>
  <c r="I94" i="15"/>
  <c r="F94" i="15"/>
  <c r="AE93" i="15"/>
  <c r="I93" i="15"/>
  <c r="F93" i="15"/>
  <c r="AE92" i="15"/>
  <c r="I92" i="15"/>
  <c r="F92" i="15"/>
  <c r="F104" i="15" s="1"/>
  <c r="V90" i="15"/>
  <c r="AD89" i="15"/>
  <c r="AD90" i="15" s="1"/>
  <c r="AC89" i="15"/>
  <c r="AC90" i="15" s="1"/>
  <c r="AB89" i="15"/>
  <c r="AB90" i="15" s="1"/>
  <c r="AA89" i="15"/>
  <c r="AA90" i="15" s="1"/>
  <c r="Z89" i="15"/>
  <c r="Z90" i="15" s="1"/>
  <c r="Y89" i="15"/>
  <c r="Y90" i="15" s="1"/>
  <c r="X89" i="15"/>
  <c r="X90" i="15" s="1"/>
  <c r="W89" i="15"/>
  <c r="W90" i="15" s="1"/>
  <c r="V89" i="15"/>
  <c r="U89" i="15"/>
  <c r="U90" i="15" s="1"/>
  <c r="T89" i="15"/>
  <c r="T90" i="15" s="1"/>
  <c r="S89" i="15"/>
  <c r="S90" i="15" s="1"/>
  <c r="R89" i="15"/>
  <c r="R90" i="15" s="1"/>
  <c r="Q89" i="15"/>
  <c r="Q90" i="15" s="1"/>
  <c r="P89" i="15"/>
  <c r="P90" i="15" s="1"/>
  <c r="J89" i="15"/>
  <c r="G89" i="15"/>
  <c r="AE88" i="15"/>
  <c r="I88" i="15"/>
  <c r="F88" i="15"/>
  <c r="AE87" i="15"/>
  <c r="I87" i="15"/>
  <c r="F87" i="15"/>
  <c r="AE86" i="15"/>
  <c r="I86" i="15"/>
  <c r="F86" i="15"/>
  <c r="AE85" i="15"/>
  <c r="I85" i="15"/>
  <c r="F85" i="15"/>
  <c r="AE84" i="15"/>
  <c r="I84" i="15"/>
  <c r="F84" i="15"/>
  <c r="AE83" i="15"/>
  <c r="I83" i="15"/>
  <c r="F83" i="15"/>
  <c r="AE82" i="15"/>
  <c r="I82" i="15"/>
  <c r="F82" i="15"/>
  <c r="AE81" i="15"/>
  <c r="I81" i="15"/>
  <c r="F81" i="15"/>
  <c r="AE80" i="15"/>
  <c r="I80" i="15"/>
  <c r="F80" i="15"/>
  <c r="AE79" i="15"/>
  <c r="I79" i="15"/>
  <c r="F79" i="15"/>
  <c r="AE78" i="15"/>
  <c r="I78" i="15"/>
  <c r="F78" i="15"/>
  <c r="AE77" i="15"/>
  <c r="AE89" i="15" s="1"/>
  <c r="AE90" i="15" s="1"/>
  <c r="I77" i="15"/>
  <c r="F77" i="15"/>
  <c r="P75" i="15"/>
  <c r="AD74" i="15"/>
  <c r="AD75" i="15" s="1"/>
  <c r="AC74" i="15"/>
  <c r="AC75" i="15" s="1"/>
  <c r="AB74" i="15"/>
  <c r="AB75" i="15" s="1"/>
  <c r="AA74" i="15"/>
  <c r="AA75" i="15" s="1"/>
  <c r="Z74" i="15"/>
  <c r="Z75" i="15" s="1"/>
  <c r="Y74" i="15"/>
  <c r="Y75" i="15" s="1"/>
  <c r="X74" i="15"/>
  <c r="X75" i="15" s="1"/>
  <c r="W74" i="15"/>
  <c r="W75" i="15" s="1"/>
  <c r="V74" i="15"/>
  <c r="V75" i="15" s="1"/>
  <c r="U74" i="15"/>
  <c r="U75" i="15" s="1"/>
  <c r="T74" i="15"/>
  <c r="T75" i="15" s="1"/>
  <c r="S74" i="15"/>
  <c r="S75" i="15" s="1"/>
  <c r="R74" i="15"/>
  <c r="R75" i="15" s="1"/>
  <c r="Q74" i="15"/>
  <c r="Q75" i="15" s="1"/>
  <c r="P74" i="15"/>
  <c r="G74" i="15"/>
  <c r="AE73" i="15"/>
  <c r="I73" i="15"/>
  <c r="F73" i="15"/>
  <c r="AE72" i="15"/>
  <c r="J72" i="15"/>
  <c r="J74" i="15" s="1"/>
  <c r="I72" i="15"/>
  <c r="F72" i="15"/>
  <c r="AE71" i="15"/>
  <c r="I71" i="15"/>
  <c r="F71" i="15"/>
  <c r="AE70" i="15"/>
  <c r="I70" i="15"/>
  <c r="F70" i="15"/>
  <c r="AE69" i="15"/>
  <c r="I69" i="15"/>
  <c r="F69" i="15"/>
  <c r="AE68" i="15"/>
  <c r="I68" i="15"/>
  <c r="F68" i="15"/>
  <c r="AE67" i="15"/>
  <c r="I67" i="15"/>
  <c r="F67" i="15"/>
  <c r="AE66" i="15"/>
  <c r="I66" i="15"/>
  <c r="F66" i="15"/>
  <c r="AE65" i="15"/>
  <c r="I65" i="15"/>
  <c r="F65" i="15"/>
  <c r="AE64" i="15"/>
  <c r="I64" i="15"/>
  <c r="F64" i="15"/>
  <c r="AE63" i="15"/>
  <c r="I63" i="15"/>
  <c r="F63" i="15"/>
  <c r="AE62" i="15"/>
  <c r="I62" i="15"/>
  <c r="F62" i="15"/>
  <c r="AD59" i="15"/>
  <c r="AD60" i="15" s="1"/>
  <c r="AC59" i="15"/>
  <c r="AC60" i="15" s="1"/>
  <c r="AB59" i="15"/>
  <c r="AB60" i="15" s="1"/>
  <c r="AA59" i="15"/>
  <c r="AA60" i="15" s="1"/>
  <c r="Z59" i="15"/>
  <c r="Z60" i="15" s="1"/>
  <c r="Y59" i="15"/>
  <c r="Y60" i="15" s="1"/>
  <c r="X59" i="15"/>
  <c r="X60" i="15" s="1"/>
  <c r="W59" i="15"/>
  <c r="W60" i="15" s="1"/>
  <c r="V59" i="15"/>
  <c r="V60" i="15" s="1"/>
  <c r="U59" i="15"/>
  <c r="U60" i="15" s="1"/>
  <c r="T59" i="15"/>
  <c r="T60" i="15" s="1"/>
  <c r="S59" i="15"/>
  <c r="S60" i="15" s="1"/>
  <c r="R59" i="15"/>
  <c r="R60" i="15" s="1"/>
  <c r="Q59" i="15"/>
  <c r="Q60" i="15" s="1"/>
  <c r="P59" i="15"/>
  <c r="P60" i="15" s="1"/>
  <c r="J59" i="15"/>
  <c r="G59" i="15"/>
  <c r="AE58" i="15"/>
  <c r="I58" i="15"/>
  <c r="F58" i="15"/>
  <c r="AE57" i="15"/>
  <c r="I57" i="15"/>
  <c r="F57" i="15"/>
  <c r="AE56" i="15"/>
  <c r="I56" i="15"/>
  <c r="F56" i="15"/>
  <c r="AE55" i="15"/>
  <c r="I55" i="15"/>
  <c r="F55" i="15"/>
  <c r="AE54" i="15"/>
  <c r="I54" i="15"/>
  <c r="F54" i="15"/>
  <c r="AE53" i="15"/>
  <c r="I53" i="15"/>
  <c r="F53" i="15"/>
  <c r="AE52" i="15"/>
  <c r="I52" i="15"/>
  <c r="F52" i="15"/>
  <c r="AE51" i="15"/>
  <c r="I51" i="15"/>
  <c r="F51" i="15"/>
  <c r="AE50" i="15"/>
  <c r="I50" i="15"/>
  <c r="F50" i="15"/>
  <c r="AE49" i="15"/>
  <c r="I49" i="15"/>
  <c r="F49" i="15"/>
  <c r="AE48" i="15"/>
  <c r="I48" i="15"/>
  <c r="F48" i="15"/>
  <c r="AE47" i="15"/>
  <c r="I47" i="15"/>
  <c r="F47" i="15"/>
  <c r="F59" i="15" s="1"/>
  <c r="D47" i="15"/>
  <c r="D48" i="15" s="1"/>
  <c r="O43" i="15"/>
  <c r="B43" i="15"/>
  <c r="C35" i="15"/>
  <c r="C36" i="15" s="1"/>
  <c r="C37" i="15" s="1"/>
  <c r="C38" i="15" s="1"/>
  <c r="C39" i="15" s="1"/>
  <c r="C40" i="15" s="1"/>
  <c r="C41" i="15" s="1"/>
  <c r="B32" i="15"/>
  <c r="M19" i="15"/>
  <c r="O16" i="15"/>
  <c r="B16" i="15"/>
  <c r="AE13" i="15"/>
  <c r="AE12" i="15"/>
  <c r="AE11" i="15"/>
  <c r="AE10" i="15"/>
  <c r="AE9" i="15"/>
  <c r="J9" i="15"/>
  <c r="AE8" i="15"/>
  <c r="AE7" i="15"/>
  <c r="AE6" i="15"/>
  <c r="AE5" i="15"/>
  <c r="O3" i="15"/>
  <c r="B3" i="15"/>
  <c r="AD149" i="14"/>
  <c r="AC149" i="14"/>
  <c r="AB149" i="14"/>
  <c r="AA149" i="14"/>
  <c r="Z149" i="14"/>
  <c r="Y149" i="14"/>
  <c r="X149" i="14"/>
  <c r="W149" i="14"/>
  <c r="V149" i="14"/>
  <c r="U149" i="14"/>
  <c r="T149" i="14"/>
  <c r="S149" i="14"/>
  <c r="R149" i="14"/>
  <c r="Q149" i="14"/>
  <c r="P149" i="14"/>
  <c r="J149" i="14"/>
  <c r="G149" i="14"/>
  <c r="AE148" i="14"/>
  <c r="I148" i="14"/>
  <c r="F148" i="14"/>
  <c r="AE147" i="14"/>
  <c r="I147" i="14"/>
  <c r="F147" i="14"/>
  <c r="AE146" i="14"/>
  <c r="I146" i="14"/>
  <c r="F146" i="14"/>
  <c r="AE145" i="14"/>
  <c r="I145" i="14"/>
  <c r="F145" i="14"/>
  <c r="AE144" i="14"/>
  <c r="I144" i="14"/>
  <c r="F144" i="14"/>
  <c r="AE143" i="14"/>
  <c r="I143" i="14"/>
  <c r="F143" i="14"/>
  <c r="AE142" i="14"/>
  <c r="I142" i="14"/>
  <c r="F142" i="14"/>
  <c r="AE141" i="14"/>
  <c r="I141" i="14"/>
  <c r="F141" i="14"/>
  <c r="AE140" i="14"/>
  <c r="I140" i="14"/>
  <c r="F140" i="14"/>
  <c r="AE139" i="14"/>
  <c r="I139" i="14"/>
  <c r="F139" i="14"/>
  <c r="AE138" i="14"/>
  <c r="I138" i="14"/>
  <c r="F138" i="14"/>
  <c r="AE137" i="14"/>
  <c r="I137" i="14"/>
  <c r="I149" i="14" s="1"/>
  <c r="F137" i="14"/>
  <c r="AD134" i="14"/>
  <c r="AC134" i="14"/>
  <c r="AB134" i="14"/>
  <c r="AA134" i="14"/>
  <c r="Z134" i="14"/>
  <c r="Y134" i="14"/>
  <c r="X134" i="14"/>
  <c r="W134" i="14"/>
  <c r="V134" i="14"/>
  <c r="U134" i="14"/>
  <c r="T134" i="14"/>
  <c r="S134" i="14"/>
  <c r="R134" i="14"/>
  <c r="Q134" i="14"/>
  <c r="P134" i="14"/>
  <c r="J134" i="14"/>
  <c r="G134" i="14"/>
  <c r="AE133" i="14"/>
  <c r="I133" i="14"/>
  <c r="F133" i="14"/>
  <c r="AE132" i="14"/>
  <c r="I132" i="14"/>
  <c r="F132" i="14"/>
  <c r="AE131" i="14"/>
  <c r="I131" i="14"/>
  <c r="F131" i="14"/>
  <c r="AE130" i="14"/>
  <c r="I130" i="14"/>
  <c r="F130" i="14"/>
  <c r="AE129" i="14"/>
  <c r="I129" i="14"/>
  <c r="F129" i="14"/>
  <c r="AE128" i="14"/>
  <c r="I128" i="14"/>
  <c r="F128" i="14"/>
  <c r="F134" i="14" s="1"/>
  <c r="AE127" i="14"/>
  <c r="I127" i="14"/>
  <c r="F127" i="14"/>
  <c r="AE126" i="14"/>
  <c r="I126" i="14"/>
  <c r="F126" i="14"/>
  <c r="AE125" i="14"/>
  <c r="I125" i="14"/>
  <c r="F125" i="14"/>
  <c r="AE124" i="14"/>
  <c r="I124" i="14"/>
  <c r="I134" i="14" s="1"/>
  <c r="F124" i="14"/>
  <c r="AE123" i="14"/>
  <c r="I123" i="14"/>
  <c r="F123" i="14"/>
  <c r="AE122" i="14"/>
  <c r="I122" i="14"/>
  <c r="F122" i="14"/>
  <c r="AD119" i="14"/>
  <c r="AC119" i="14"/>
  <c r="AB119" i="14"/>
  <c r="AA119" i="14"/>
  <c r="Z119" i="14"/>
  <c r="Y119" i="14"/>
  <c r="X119" i="14"/>
  <c r="W119" i="14"/>
  <c r="V119" i="14"/>
  <c r="U119" i="14"/>
  <c r="T119" i="14"/>
  <c r="S119" i="14"/>
  <c r="R119" i="14"/>
  <c r="Q119" i="14"/>
  <c r="P119" i="14"/>
  <c r="J119" i="14"/>
  <c r="G119" i="14"/>
  <c r="AE118" i="14"/>
  <c r="I118" i="14"/>
  <c r="F118" i="14"/>
  <c r="AE117" i="14"/>
  <c r="I117" i="14"/>
  <c r="F117" i="14"/>
  <c r="AE116" i="14"/>
  <c r="I116" i="14"/>
  <c r="F116" i="14"/>
  <c r="AE115" i="14"/>
  <c r="I115" i="14"/>
  <c r="F115" i="14"/>
  <c r="AE114" i="14"/>
  <c r="I114" i="14"/>
  <c r="F114" i="14"/>
  <c r="AE113" i="14"/>
  <c r="I113" i="14"/>
  <c r="F113" i="14"/>
  <c r="AE112" i="14"/>
  <c r="I112" i="14"/>
  <c r="F112" i="14"/>
  <c r="AE111" i="14"/>
  <c r="I111" i="14"/>
  <c r="F111" i="14"/>
  <c r="AE110" i="14"/>
  <c r="I110" i="14"/>
  <c r="F110" i="14"/>
  <c r="AE109" i="14"/>
  <c r="I109" i="14"/>
  <c r="F109" i="14"/>
  <c r="AE108" i="14"/>
  <c r="I108" i="14"/>
  <c r="F108" i="14"/>
  <c r="AE107" i="14"/>
  <c r="I107" i="14"/>
  <c r="F107" i="14"/>
  <c r="AD104" i="14"/>
  <c r="AC104" i="14"/>
  <c r="AB104" i="14"/>
  <c r="AA104" i="14"/>
  <c r="Z104" i="14"/>
  <c r="Y104" i="14"/>
  <c r="X104" i="14"/>
  <c r="W104" i="14"/>
  <c r="V104" i="14"/>
  <c r="U104" i="14"/>
  <c r="T104" i="14"/>
  <c r="S104" i="14"/>
  <c r="R104" i="14"/>
  <c r="Q104" i="14"/>
  <c r="P104" i="14"/>
  <c r="J104" i="14"/>
  <c r="G104" i="14"/>
  <c r="AE103" i="14"/>
  <c r="I103" i="14"/>
  <c r="F103" i="14"/>
  <c r="AE102" i="14"/>
  <c r="I102" i="14"/>
  <c r="F102" i="14"/>
  <c r="AE101" i="14"/>
  <c r="I101" i="14"/>
  <c r="F101" i="14"/>
  <c r="AE100" i="14"/>
  <c r="I100" i="14"/>
  <c r="F100" i="14"/>
  <c r="AE99" i="14"/>
  <c r="I99" i="14"/>
  <c r="F99" i="14"/>
  <c r="AE98" i="14"/>
  <c r="I98" i="14"/>
  <c r="F98" i="14"/>
  <c r="AE97" i="14"/>
  <c r="I97" i="14"/>
  <c r="F97" i="14"/>
  <c r="AE96" i="14"/>
  <c r="AE104" i="14" s="1"/>
  <c r="I96" i="14"/>
  <c r="F96" i="14"/>
  <c r="AE95" i="14"/>
  <c r="I95" i="14"/>
  <c r="F95" i="14"/>
  <c r="AE94" i="14"/>
  <c r="I94" i="14"/>
  <c r="F94" i="14"/>
  <c r="AE93" i="14"/>
  <c r="I93" i="14"/>
  <c r="F93" i="14"/>
  <c r="F104" i="14" s="1"/>
  <c r="AE92" i="14"/>
  <c r="I92" i="14"/>
  <c r="F92" i="14"/>
  <c r="AD89" i="14"/>
  <c r="AC89" i="14"/>
  <c r="AB89" i="14"/>
  <c r="AA89" i="14"/>
  <c r="Z89" i="14"/>
  <c r="Y89" i="14"/>
  <c r="X89" i="14"/>
  <c r="W89" i="14"/>
  <c r="V89" i="14"/>
  <c r="U89" i="14"/>
  <c r="T89" i="14"/>
  <c r="S89" i="14"/>
  <c r="R89" i="14"/>
  <c r="Q89" i="14"/>
  <c r="P89" i="14"/>
  <c r="J89" i="14"/>
  <c r="G89" i="14"/>
  <c r="AE88" i="14"/>
  <c r="I88" i="14"/>
  <c r="F88" i="14"/>
  <c r="AE87" i="14"/>
  <c r="I87" i="14"/>
  <c r="F87" i="14"/>
  <c r="AE86" i="14"/>
  <c r="I86" i="14"/>
  <c r="F86" i="14"/>
  <c r="AE85" i="14"/>
  <c r="I85" i="14"/>
  <c r="F85" i="14"/>
  <c r="AE84" i="14"/>
  <c r="I84" i="14"/>
  <c r="F84" i="14"/>
  <c r="AE83" i="14"/>
  <c r="I83" i="14"/>
  <c r="F83" i="14"/>
  <c r="AE82" i="14"/>
  <c r="I82" i="14"/>
  <c r="F82" i="14"/>
  <c r="AE81" i="14"/>
  <c r="I81" i="14"/>
  <c r="F81" i="14"/>
  <c r="AE80" i="14"/>
  <c r="I80" i="14"/>
  <c r="F80" i="14"/>
  <c r="AE79" i="14"/>
  <c r="I79" i="14"/>
  <c r="F79" i="14"/>
  <c r="AE78" i="14"/>
  <c r="I78" i="14"/>
  <c r="F78" i="14"/>
  <c r="AE77" i="14"/>
  <c r="AE89" i="14" s="1"/>
  <c r="I77" i="14"/>
  <c r="I89" i="14" s="1"/>
  <c r="F77" i="14"/>
  <c r="AD74" i="14"/>
  <c r="AC74" i="14"/>
  <c r="AB74" i="14"/>
  <c r="AA74" i="14"/>
  <c r="Z74" i="14"/>
  <c r="Y74" i="14"/>
  <c r="X74" i="14"/>
  <c r="W74" i="14"/>
  <c r="V74" i="14"/>
  <c r="U74" i="14"/>
  <c r="T74" i="14"/>
  <c r="S74" i="14"/>
  <c r="R74" i="14"/>
  <c r="Q74" i="14"/>
  <c r="P74" i="14"/>
  <c r="J74" i="14"/>
  <c r="G74" i="14"/>
  <c r="AE73" i="14"/>
  <c r="I73" i="14"/>
  <c r="F73" i="14"/>
  <c r="AE72" i="14"/>
  <c r="I72" i="14"/>
  <c r="F72" i="14"/>
  <c r="AE71" i="14"/>
  <c r="I71" i="14"/>
  <c r="F71" i="14"/>
  <c r="AE70" i="14"/>
  <c r="I70" i="14"/>
  <c r="F70" i="14"/>
  <c r="AE69" i="14"/>
  <c r="I69" i="14"/>
  <c r="F69" i="14"/>
  <c r="AE68" i="14"/>
  <c r="I68" i="14"/>
  <c r="F68" i="14"/>
  <c r="AE67" i="14"/>
  <c r="I67" i="14"/>
  <c r="F67" i="14"/>
  <c r="F74" i="14" s="1"/>
  <c r="AE66" i="14"/>
  <c r="I66" i="14"/>
  <c r="F66" i="14"/>
  <c r="AE65" i="14"/>
  <c r="I65" i="14"/>
  <c r="F65" i="14"/>
  <c r="AE64" i="14"/>
  <c r="I64" i="14"/>
  <c r="F64" i="14"/>
  <c r="AE63" i="14"/>
  <c r="I63" i="14"/>
  <c r="F63" i="14"/>
  <c r="AE62" i="14"/>
  <c r="I62" i="14"/>
  <c r="F62" i="14"/>
  <c r="AD59" i="14"/>
  <c r="AC59" i="14"/>
  <c r="AB59" i="14"/>
  <c r="AA59" i="14"/>
  <c r="Z59" i="14"/>
  <c r="Y59" i="14"/>
  <c r="X59" i="14"/>
  <c r="W59" i="14"/>
  <c r="V59" i="14"/>
  <c r="U59" i="14"/>
  <c r="T59" i="14"/>
  <c r="S59" i="14"/>
  <c r="R59" i="14"/>
  <c r="Q59" i="14"/>
  <c r="P59" i="14"/>
  <c r="J59" i="14"/>
  <c r="G59" i="14"/>
  <c r="AE58" i="14"/>
  <c r="I58" i="14"/>
  <c r="F58" i="14"/>
  <c r="AE57" i="14"/>
  <c r="I57" i="14"/>
  <c r="F57" i="14"/>
  <c r="AE56" i="14"/>
  <c r="I56" i="14"/>
  <c r="F56" i="14"/>
  <c r="AE55" i="14"/>
  <c r="I55" i="14"/>
  <c r="F55" i="14"/>
  <c r="AE54" i="14"/>
  <c r="I54" i="14"/>
  <c r="F54" i="14"/>
  <c r="AE53" i="14"/>
  <c r="I53" i="14"/>
  <c r="F53" i="14"/>
  <c r="AE52" i="14"/>
  <c r="I52" i="14"/>
  <c r="F52" i="14"/>
  <c r="AE51" i="14"/>
  <c r="I51" i="14"/>
  <c r="F51" i="14"/>
  <c r="AE50" i="14"/>
  <c r="I50" i="14"/>
  <c r="F50" i="14"/>
  <c r="AE49" i="14"/>
  <c r="I49" i="14"/>
  <c r="F49" i="14"/>
  <c r="AE48" i="14"/>
  <c r="I48" i="14"/>
  <c r="F48" i="14"/>
  <c r="AE47" i="14"/>
  <c r="I47" i="14"/>
  <c r="F47" i="14"/>
  <c r="F59" i="14" s="1"/>
  <c r="D47" i="14"/>
  <c r="O47" i="14" s="1"/>
  <c r="O43" i="14"/>
  <c r="B43" i="14"/>
  <c r="C35" i="14"/>
  <c r="B32" i="14"/>
  <c r="M19" i="14"/>
  <c r="O16" i="14"/>
  <c r="B16" i="14"/>
  <c r="AE13" i="14"/>
  <c r="AE12" i="14"/>
  <c r="AE11" i="14"/>
  <c r="AE10" i="14"/>
  <c r="AE9" i="14"/>
  <c r="J9" i="14"/>
  <c r="AE8" i="14"/>
  <c r="AE7" i="14"/>
  <c r="AE6" i="14"/>
  <c r="AE5" i="14"/>
  <c r="O3" i="14"/>
  <c r="I3" i="14"/>
  <c r="B3" i="14"/>
  <c r="L2" i="14"/>
  <c r="X150" i="13"/>
  <c r="AD149" i="13"/>
  <c r="AD150" i="13" s="1"/>
  <c r="AC149" i="13"/>
  <c r="AC150" i="13" s="1"/>
  <c r="AB149" i="13"/>
  <c r="AB150" i="13" s="1"/>
  <c r="AA149" i="13"/>
  <c r="AA150" i="13" s="1"/>
  <c r="Z149" i="13"/>
  <c r="Z150" i="13" s="1"/>
  <c r="Y149" i="13"/>
  <c r="Y150" i="13" s="1"/>
  <c r="X149" i="13"/>
  <c r="W149" i="13"/>
  <c r="W150" i="13" s="1"/>
  <c r="V149" i="13"/>
  <c r="V150" i="13" s="1"/>
  <c r="U149" i="13"/>
  <c r="U150" i="13" s="1"/>
  <c r="T149" i="13"/>
  <c r="T150" i="13" s="1"/>
  <c r="S149" i="13"/>
  <c r="S150" i="13" s="1"/>
  <c r="R149" i="13"/>
  <c r="R150" i="13" s="1"/>
  <c r="Q149" i="13"/>
  <c r="Q150" i="13" s="1"/>
  <c r="P149" i="13"/>
  <c r="P150" i="13" s="1"/>
  <c r="J149" i="13"/>
  <c r="G149" i="13"/>
  <c r="AE148" i="13"/>
  <c r="I148" i="13"/>
  <c r="F148" i="13"/>
  <c r="AE147" i="13"/>
  <c r="I147" i="13"/>
  <c r="F147" i="13"/>
  <c r="AE146" i="13"/>
  <c r="I146" i="13"/>
  <c r="F146" i="13"/>
  <c r="AE145" i="13"/>
  <c r="I145" i="13"/>
  <c r="F145" i="13"/>
  <c r="AE144" i="13"/>
  <c r="I144" i="13"/>
  <c r="F144" i="13"/>
  <c r="AE143" i="13"/>
  <c r="I143" i="13"/>
  <c r="F143" i="13"/>
  <c r="AE142" i="13"/>
  <c r="I142" i="13"/>
  <c r="I149" i="13" s="1"/>
  <c r="F142" i="13"/>
  <c r="AE141" i="13"/>
  <c r="I141" i="13"/>
  <c r="F141" i="13"/>
  <c r="AE140" i="13"/>
  <c r="I140" i="13"/>
  <c r="F140" i="13"/>
  <c r="AE139" i="13"/>
  <c r="I139" i="13"/>
  <c r="F139" i="13"/>
  <c r="AE138" i="13"/>
  <c r="I138" i="13"/>
  <c r="F138" i="13"/>
  <c r="AE137" i="13"/>
  <c r="AE149" i="13" s="1"/>
  <c r="AE150" i="13" s="1"/>
  <c r="I137" i="13"/>
  <c r="F137" i="13"/>
  <c r="W135" i="13"/>
  <c r="AD134" i="13"/>
  <c r="AD135" i="13" s="1"/>
  <c r="AC134" i="13"/>
  <c r="AC135" i="13" s="1"/>
  <c r="AB134" i="13"/>
  <c r="AB135" i="13" s="1"/>
  <c r="AA134" i="13"/>
  <c r="AA135" i="13" s="1"/>
  <c r="Z134" i="13"/>
  <c r="Z135" i="13" s="1"/>
  <c r="Y134" i="13"/>
  <c r="Y135" i="13" s="1"/>
  <c r="X134" i="13"/>
  <c r="X135" i="13" s="1"/>
  <c r="W134" i="13"/>
  <c r="V134" i="13"/>
  <c r="V135" i="13" s="1"/>
  <c r="U134" i="13"/>
  <c r="U135" i="13" s="1"/>
  <c r="T134" i="13"/>
  <c r="T135" i="13" s="1"/>
  <c r="S134" i="13"/>
  <c r="S135" i="13" s="1"/>
  <c r="R134" i="13"/>
  <c r="R135" i="13" s="1"/>
  <c r="Q134" i="13"/>
  <c r="Q135" i="13" s="1"/>
  <c r="P134" i="13"/>
  <c r="P135" i="13" s="1"/>
  <c r="J134" i="13"/>
  <c r="G134" i="13"/>
  <c r="AE133" i="13"/>
  <c r="I133" i="13"/>
  <c r="F133" i="13"/>
  <c r="AE132" i="13"/>
  <c r="I132" i="13"/>
  <c r="F132" i="13"/>
  <c r="AE131" i="13"/>
  <c r="I131" i="13"/>
  <c r="F131" i="13"/>
  <c r="AE130" i="13"/>
  <c r="I130" i="13"/>
  <c r="F130" i="13"/>
  <c r="AE129" i="13"/>
  <c r="I129" i="13"/>
  <c r="F129" i="13"/>
  <c r="AE128" i="13"/>
  <c r="I128" i="13"/>
  <c r="F128" i="13"/>
  <c r="AE127" i="13"/>
  <c r="I127" i="13"/>
  <c r="F127" i="13"/>
  <c r="AE126" i="13"/>
  <c r="I126" i="13"/>
  <c r="F126" i="13"/>
  <c r="AE125" i="13"/>
  <c r="I125" i="13"/>
  <c r="F125" i="13"/>
  <c r="AE124" i="13"/>
  <c r="I124" i="13"/>
  <c r="F124" i="13"/>
  <c r="AE123" i="13"/>
  <c r="I123" i="13"/>
  <c r="F123" i="13"/>
  <c r="AE122" i="13"/>
  <c r="I122" i="13"/>
  <c r="I134" i="13" s="1"/>
  <c r="F122" i="13"/>
  <c r="Y120" i="13"/>
  <c r="Q120" i="13"/>
  <c r="AD119" i="13"/>
  <c r="AD120" i="13" s="1"/>
  <c r="AC119" i="13"/>
  <c r="AC120" i="13" s="1"/>
  <c r="AB119" i="13"/>
  <c r="AB120" i="13" s="1"/>
  <c r="AA119" i="13"/>
  <c r="AA120" i="13" s="1"/>
  <c r="Z119" i="13"/>
  <c r="Z120" i="13" s="1"/>
  <c r="Y119" i="13"/>
  <c r="X119" i="13"/>
  <c r="X120" i="13" s="1"/>
  <c r="W119" i="13"/>
  <c r="W120" i="13" s="1"/>
  <c r="V119" i="13"/>
  <c r="V120" i="13" s="1"/>
  <c r="U119" i="13"/>
  <c r="U120" i="13" s="1"/>
  <c r="T119" i="13"/>
  <c r="T120" i="13" s="1"/>
  <c r="S119" i="13"/>
  <c r="S120" i="13" s="1"/>
  <c r="R119" i="13"/>
  <c r="R120" i="13" s="1"/>
  <c r="Q119" i="13"/>
  <c r="P119" i="13"/>
  <c r="P120" i="13" s="1"/>
  <c r="J119" i="13"/>
  <c r="G119" i="13"/>
  <c r="AE118" i="13"/>
  <c r="I118" i="13"/>
  <c r="F118" i="13"/>
  <c r="AE117" i="13"/>
  <c r="I117" i="13"/>
  <c r="F117" i="13"/>
  <c r="AE116" i="13"/>
  <c r="I116" i="13"/>
  <c r="F116" i="13"/>
  <c r="AE115" i="13"/>
  <c r="I115" i="13"/>
  <c r="F115" i="13"/>
  <c r="AE114" i="13"/>
  <c r="I114" i="13"/>
  <c r="F114" i="13"/>
  <c r="AE113" i="13"/>
  <c r="I113" i="13"/>
  <c r="F113" i="13"/>
  <c r="AE112" i="13"/>
  <c r="I112" i="13"/>
  <c r="F112" i="13"/>
  <c r="AE111" i="13"/>
  <c r="I111" i="13"/>
  <c r="F111" i="13"/>
  <c r="AE110" i="13"/>
  <c r="I110" i="13"/>
  <c r="F110" i="13"/>
  <c r="AE109" i="13"/>
  <c r="I109" i="13"/>
  <c r="F109" i="13"/>
  <c r="AE108" i="13"/>
  <c r="I108" i="13"/>
  <c r="F108" i="13"/>
  <c r="AE107" i="13"/>
  <c r="AE119" i="13" s="1"/>
  <c r="AE120" i="13" s="1"/>
  <c r="I107" i="13"/>
  <c r="F107" i="13"/>
  <c r="Y105" i="13"/>
  <c r="V105" i="13"/>
  <c r="Q105" i="13"/>
  <c r="AD104" i="13"/>
  <c r="AD105" i="13" s="1"/>
  <c r="AC104" i="13"/>
  <c r="AC105" i="13" s="1"/>
  <c r="AB104" i="13"/>
  <c r="AB105" i="13" s="1"/>
  <c r="AA104" i="13"/>
  <c r="AA105" i="13" s="1"/>
  <c r="Z104" i="13"/>
  <c r="Z105" i="13" s="1"/>
  <c r="Y104" i="13"/>
  <c r="X104" i="13"/>
  <c r="X105" i="13" s="1"/>
  <c r="W104" i="13"/>
  <c r="W105" i="13" s="1"/>
  <c r="V104" i="13"/>
  <c r="U104" i="13"/>
  <c r="U105" i="13" s="1"/>
  <c r="T104" i="13"/>
  <c r="T105" i="13" s="1"/>
  <c r="S104" i="13"/>
  <c r="S105" i="13" s="1"/>
  <c r="R104" i="13"/>
  <c r="R105" i="13" s="1"/>
  <c r="Q104" i="13"/>
  <c r="P104" i="13"/>
  <c r="P105" i="13" s="1"/>
  <c r="J104" i="13"/>
  <c r="G104" i="13"/>
  <c r="AE103" i="13"/>
  <c r="I103" i="13"/>
  <c r="F103" i="13"/>
  <c r="AE102" i="13"/>
  <c r="I102" i="13"/>
  <c r="F102" i="13"/>
  <c r="AE101" i="13"/>
  <c r="I101" i="13"/>
  <c r="F101" i="13"/>
  <c r="AE100" i="13"/>
  <c r="I100" i="13"/>
  <c r="F100" i="13"/>
  <c r="AE99" i="13"/>
  <c r="I99" i="13"/>
  <c r="F99" i="13"/>
  <c r="AE98" i="13"/>
  <c r="I98" i="13"/>
  <c r="F98" i="13"/>
  <c r="AE97" i="13"/>
  <c r="I97" i="13"/>
  <c r="F97" i="13"/>
  <c r="AE96" i="13"/>
  <c r="I96" i="13"/>
  <c r="F96" i="13"/>
  <c r="AE95" i="13"/>
  <c r="I95" i="13"/>
  <c r="F95" i="13"/>
  <c r="AE94" i="13"/>
  <c r="I94" i="13"/>
  <c r="F94" i="13"/>
  <c r="AE93" i="13"/>
  <c r="I93" i="13"/>
  <c r="F93" i="13"/>
  <c r="AE92" i="13"/>
  <c r="I92" i="13"/>
  <c r="F92" i="13"/>
  <c r="F104" i="13" s="1"/>
  <c r="AB90" i="13"/>
  <c r="AA90" i="13"/>
  <c r="T90" i="13"/>
  <c r="S90" i="13"/>
  <c r="AD89" i="13"/>
  <c r="AD90" i="13" s="1"/>
  <c r="AC89" i="13"/>
  <c r="AC90" i="13" s="1"/>
  <c r="AB89" i="13"/>
  <c r="AA89" i="13"/>
  <c r="Z89" i="13"/>
  <c r="Z90" i="13" s="1"/>
  <c r="Y89" i="13"/>
  <c r="Y90" i="13" s="1"/>
  <c r="X89" i="13"/>
  <c r="X90" i="13" s="1"/>
  <c r="W89" i="13"/>
  <c r="W90" i="13" s="1"/>
  <c r="V89" i="13"/>
  <c r="V90" i="13" s="1"/>
  <c r="U89" i="13"/>
  <c r="U90" i="13" s="1"/>
  <c r="T89" i="13"/>
  <c r="S89" i="13"/>
  <c r="R89" i="13"/>
  <c r="R90" i="13" s="1"/>
  <c r="Q89" i="13"/>
  <c r="Q90" i="13" s="1"/>
  <c r="P89" i="13"/>
  <c r="P90" i="13" s="1"/>
  <c r="J89" i="13"/>
  <c r="G89" i="13"/>
  <c r="AE88" i="13"/>
  <c r="I88" i="13"/>
  <c r="F88" i="13"/>
  <c r="AE87" i="13"/>
  <c r="I87" i="13"/>
  <c r="F87" i="13"/>
  <c r="AE86" i="13"/>
  <c r="I86" i="13"/>
  <c r="F86" i="13"/>
  <c r="AE85" i="13"/>
  <c r="I85" i="13"/>
  <c r="F85" i="13"/>
  <c r="AE84" i="13"/>
  <c r="I84" i="13"/>
  <c r="F84" i="13"/>
  <c r="AE83" i="13"/>
  <c r="I83" i="13"/>
  <c r="F83" i="13"/>
  <c r="AE82" i="13"/>
  <c r="I82" i="13"/>
  <c r="F82" i="13"/>
  <c r="AE81" i="13"/>
  <c r="I81" i="13"/>
  <c r="F81" i="13"/>
  <c r="AE80" i="13"/>
  <c r="I80" i="13"/>
  <c r="F80" i="13"/>
  <c r="AE79" i="13"/>
  <c r="I79" i="13"/>
  <c r="I89" i="13" s="1"/>
  <c r="F79" i="13"/>
  <c r="AE78" i="13"/>
  <c r="I78" i="13"/>
  <c r="F78" i="13"/>
  <c r="AE77" i="13"/>
  <c r="I77" i="13"/>
  <c r="F77" i="13"/>
  <c r="AD75" i="13"/>
  <c r="AC75" i="13"/>
  <c r="X75" i="13"/>
  <c r="P75" i="13"/>
  <c r="AD74" i="13"/>
  <c r="AC74" i="13"/>
  <c r="AB74" i="13"/>
  <c r="AB75" i="13" s="1"/>
  <c r="AA74" i="13"/>
  <c r="AA75" i="13" s="1"/>
  <c r="Z74" i="13"/>
  <c r="Z75" i="13" s="1"/>
  <c r="Y74" i="13"/>
  <c r="Y75" i="13" s="1"/>
  <c r="X74" i="13"/>
  <c r="W74" i="13"/>
  <c r="W75" i="13" s="1"/>
  <c r="V74" i="13"/>
  <c r="V75" i="13" s="1"/>
  <c r="U74" i="13"/>
  <c r="U75" i="13" s="1"/>
  <c r="T74" i="13"/>
  <c r="T75" i="13" s="1"/>
  <c r="S74" i="13"/>
  <c r="S75" i="13" s="1"/>
  <c r="R74" i="13"/>
  <c r="R75" i="13" s="1"/>
  <c r="Q74" i="13"/>
  <c r="Q75" i="13" s="1"/>
  <c r="P74" i="13"/>
  <c r="G74" i="13"/>
  <c r="AE73" i="13"/>
  <c r="I73" i="13"/>
  <c r="F73" i="13"/>
  <c r="AE72" i="13"/>
  <c r="I72" i="13"/>
  <c r="F72" i="13"/>
  <c r="AE71" i="13"/>
  <c r="I71" i="13"/>
  <c r="F71" i="13"/>
  <c r="AE70" i="13"/>
  <c r="I70" i="13"/>
  <c r="F70" i="13"/>
  <c r="AE69" i="13"/>
  <c r="I69" i="13"/>
  <c r="F69" i="13"/>
  <c r="AE68" i="13"/>
  <c r="I68" i="13"/>
  <c r="F68" i="13"/>
  <c r="AE67" i="13"/>
  <c r="I67" i="13"/>
  <c r="F67" i="13"/>
  <c r="AE66" i="13"/>
  <c r="I66" i="13"/>
  <c r="F66" i="13"/>
  <c r="AE65" i="13"/>
  <c r="I65" i="13"/>
  <c r="F65" i="13"/>
  <c r="AE64" i="13"/>
  <c r="H64" i="13"/>
  <c r="I64" i="13" s="1"/>
  <c r="F64" i="13"/>
  <c r="AE63" i="13"/>
  <c r="H63" i="13" s="1"/>
  <c r="I63" i="13" s="1"/>
  <c r="F63" i="13"/>
  <c r="AE62" i="13"/>
  <c r="F62" i="13"/>
  <c r="AB60" i="13"/>
  <c r="P60" i="13"/>
  <c r="AD59" i="13"/>
  <c r="AD60" i="13" s="1"/>
  <c r="AC59" i="13"/>
  <c r="AC60" i="13" s="1"/>
  <c r="AB59" i="13"/>
  <c r="AA59" i="13"/>
  <c r="AA60" i="13" s="1"/>
  <c r="Z59" i="13"/>
  <c r="Z60" i="13" s="1"/>
  <c r="Y59" i="13"/>
  <c r="Y60" i="13" s="1"/>
  <c r="X59" i="13"/>
  <c r="X60" i="13" s="1"/>
  <c r="W59" i="13"/>
  <c r="W60" i="13" s="1"/>
  <c r="V59" i="13"/>
  <c r="V60" i="13" s="1"/>
  <c r="U59" i="13"/>
  <c r="U60" i="13" s="1"/>
  <c r="T59" i="13"/>
  <c r="T60" i="13" s="1"/>
  <c r="S59" i="13"/>
  <c r="S60" i="13" s="1"/>
  <c r="R59" i="13"/>
  <c r="R60" i="13" s="1"/>
  <c r="Q59" i="13"/>
  <c r="Q60" i="13" s="1"/>
  <c r="P59" i="13"/>
  <c r="G59" i="13"/>
  <c r="AE58" i="13"/>
  <c r="H58" i="13" s="1"/>
  <c r="I58" i="13" s="1"/>
  <c r="F58" i="13"/>
  <c r="AE57" i="13"/>
  <c r="H57" i="13"/>
  <c r="I57" i="13" s="1"/>
  <c r="F57" i="13"/>
  <c r="AE56" i="13"/>
  <c r="I56" i="13"/>
  <c r="H56" i="13"/>
  <c r="F56" i="13"/>
  <c r="AE55" i="13"/>
  <c r="H55" i="13" s="1"/>
  <c r="I55" i="13" s="1"/>
  <c r="F55" i="13"/>
  <c r="AE54" i="13"/>
  <c r="H54" i="13"/>
  <c r="I54" i="13" s="1"/>
  <c r="F54" i="13"/>
  <c r="AE53" i="13"/>
  <c r="H53" i="13" s="1"/>
  <c r="I53" i="13" s="1"/>
  <c r="F53" i="13"/>
  <c r="AE52" i="13"/>
  <c r="H52" i="13" s="1"/>
  <c r="I52" i="13" s="1"/>
  <c r="F52" i="13"/>
  <c r="AE51" i="13"/>
  <c r="H51" i="13"/>
  <c r="I51" i="13" s="1"/>
  <c r="F51" i="13"/>
  <c r="AE50" i="13"/>
  <c r="H50" i="13" s="1"/>
  <c r="I50" i="13" s="1"/>
  <c r="F50" i="13"/>
  <c r="AE49" i="13"/>
  <c r="I49" i="13"/>
  <c r="F49" i="13"/>
  <c r="D49" i="13"/>
  <c r="AE48" i="13"/>
  <c r="I48" i="13"/>
  <c r="F48" i="13"/>
  <c r="C48" i="13"/>
  <c r="AE47" i="13"/>
  <c r="I47" i="13"/>
  <c r="F47" i="13"/>
  <c r="D47" i="13"/>
  <c r="D48" i="13" s="1"/>
  <c r="O48" i="13" s="1"/>
  <c r="C47" i="13"/>
  <c r="B47" i="13"/>
  <c r="O43" i="13"/>
  <c r="B43" i="13"/>
  <c r="C36" i="13"/>
  <c r="C37" i="13" s="1"/>
  <c r="C38" i="13" s="1"/>
  <c r="C39" i="13" s="1"/>
  <c r="C40" i="13" s="1"/>
  <c r="C41" i="13" s="1"/>
  <c r="C35" i="13"/>
  <c r="B32" i="13"/>
  <c r="M19" i="13"/>
  <c r="O16" i="13"/>
  <c r="B16" i="13"/>
  <c r="AE13" i="13"/>
  <c r="AE12" i="13"/>
  <c r="AE11" i="13"/>
  <c r="AE10" i="13"/>
  <c r="AE9" i="13"/>
  <c r="J9" i="13"/>
  <c r="AE8" i="13"/>
  <c r="AE7" i="13"/>
  <c r="AE6" i="13"/>
  <c r="AE5" i="13"/>
  <c r="O3" i="13"/>
  <c r="B3" i="13"/>
  <c r="P150" i="12"/>
  <c r="AD149" i="12"/>
  <c r="AD150" i="12" s="1"/>
  <c r="AC149" i="12"/>
  <c r="AC150" i="12" s="1"/>
  <c r="AB149" i="12"/>
  <c r="AB150" i="12" s="1"/>
  <c r="AA149" i="12"/>
  <c r="AA150" i="12" s="1"/>
  <c r="Z149" i="12"/>
  <c r="Z150" i="12" s="1"/>
  <c r="Y149" i="12"/>
  <c r="Y150" i="12" s="1"/>
  <c r="X149" i="12"/>
  <c r="X150" i="12" s="1"/>
  <c r="W149" i="12"/>
  <c r="W150" i="12" s="1"/>
  <c r="V149" i="12"/>
  <c r="V150" i="12" s="1"/>
  <c r="U149" i="12"/>
  <c r="U150" i="12" s="1"/>
  <c r="T149" i="12"/>
  <c r="T150" i="12" s="1"/>
  <c r="S149" i="12"/>
  <c r="S150" i="12" s="1"/>
  <c r="R149" i="12"/>
  <c r="R150" i="12" s="1"/>
  <c r="Q149" i="12"/>
  <c r="Q150" i="12" s="1"/>
  <c r="P149" i="12"/>
  <c r="J149" i="12"/>
  <c r="G149" i="12"/>
  <c r="AE148" i="12"/>
  <c r="I148" i="12"/>
  <c r="F148" i="12"/>
  <c r="AE147" i="12"/>
  <c r="I147" i="12"/>
  <c r="F147" i="12"/>
  <c r="AE146" i="12"/>
  <c r="I146" i="12"/>
  <c r="F146" i="12"/>
  <c r="AE145" i="12"/>
  <c r="I145" i="12"/>
  <c r="F145" i="12"/>
  <c r="AE144" i="12"/>
  <c r="I144" i="12"/>
  <c r="F144" i="12"/>
  <c r="AE143" i="12"/>
  <c r="I143" i="12"/>
  <c r="F143" i="12"/>
  <c r="AE142" i="12"/>
  <c r="I142" i="12"/>
  <c r="F142" i="12"/>
  <c r="AE141" i="12"/>
  <c r="I141" i="12"/>
  <c r="F141" i="12"/>
  <c r="AE140" i="12"/>
  <c r="I140" i="12"/>
  <c r="F140" i="12"/>
  <c r="AE139" i="12"/>
  <c r="I139" i="12"/>
  <c r="F139" i="12"/>
  <c r="AE138" i="12"/>
  <c r="AE149" i="12" s="1"/>
  <c r="AE150" i="12" s="1"/>
  <c r="I138" i="12"/>
  <c r="F138" i="12"/>
  <c r="F149" i="12" s="1"/>
  <c r="AE137" i="12"/>
  <c r="I137" i="12"/>
  <c r="F137" i="12"/>
  <c r="R135" i="12"/>
  <c r="AD134" i="12"/>
  <c r="AD135" i="12" s="1"/>
  <c r="AC134" i="12"/>
  <c r="AC135" i="12" s="1"/>
  <c r="AB134" i="12"/>
  <c r="AB135" i="12" s="1"/>
  <c r="AA134" i="12"/>
  <c r="AA135" i="12" s="1"/>
  <c r="Z134" i="12"/>
  <c r="Z135" i="12" s="1"/>
  <c r="Y134" i="12"/>
  <c r="Y135" i="12" s="1"/>
  <c r="X134" i="12"/>
  <c r="X135" i="12" s="1"/>
  <c r="W134" i="12"/>
  <c r="W135" i="12" s="1"/>
  <c r="V134" i="12"/>
  <c r="V135" i="12" s="1"/>
  <c r="U134" i="12"/>
  <c r="U135" i="12" s="1"/>
  <c r="T134" i="12"/>
  <c r="T135" i="12" s="1"/>
  <c r="S134" i="12"/>
  <c r="S135" i="12" s="1"/>
  <c r="R134" i="12"/>
  <c r="Q134" i="12"/>
  <c r="Q135" i="12" s="1"/>
  <c r="P134" i="12"/>
  <c r="P135" i="12" s="1"/>
  <c r="J134" i="12"/>
  <c r="G134" i="12"/>
  <c r="AE133" i="12"/>
  <c r="I133" i="12"/>
  <c r="F133" i="12"/>
  <c r="AE132" i="12"/>
  <c r="I132" i="12"/>
  <c r="F132" i="12"/>
  <c r="AE131" i="12"/>
  <c r="I131" i="12"/>
  <c r="F131" i="12"/>
  <c r="AE130" i="12"/>
  <c r="I130" i="12"/>
  <c r="F130" i="12"/>
  <c r="AE129" i="12"/>
  <c r="I129" i="12"/>
  <c r="F129" i="12"/>
  <c r="AE128" i="12"/>
  <c r="I128" i="12"/>
  <c r="F128" i="12"/>
  <c r="AE127" i="12"/>
  <c r="I127" i="12"/>
  <c r="F127" i="12"/>
  <c r="AE126" i="12"/>
  <c r="I126" i="12"/>
  <c r="F126" i="12"/>
  <c r="AE125" i="12"/>
  <c r="I125" i="12"/>
  <c r="F125" i="12"/>
  <c r="AE124" i="12"/>
  <c r="I124" i="12"/>
  <c r="F124" i="12"/>
  <c r="AE123" i="12"/>
  <c r="I123" i="12"/>
  <c r="F123" i="12"/>
  <c r="AE122" i="12"/>
  <c r="I122" i="12"/>
  <c r="I134" i="12" s="1"/>
  <c r="F122" i="12"/>
  <c r="AD119" i="12"/>
  <c r="AD120" i="12" s="1"/>
  <c r="AC119" i="12"/>
  <c r="AC120" i="12" s="1"/>
  <c r="AB119" i="12"/>
  <c r="AB120" i="12" s="1"/>
  <c r="AA119" i="12"/>
  <c r="AA120" i="12" s="1"/>
  <c r="Z119" i="12"/>
  <c r="Z120" i="12" s="1"/>
  <c r="Y119" i="12"/>
  <c r="Y120" i="12" s="1"/>
  <c r="X119" i="12"/>
  <c r="X120" i="12" s="1"/>
  <c r="W119" i="12"/>
  <c r="W120" i="12" s="1"/>
  <c r="V119" i="12"/>
  <c r="V120" i="12" s="1"/>
  <c r="U119" i="12"/>
  <c r="U120" i="12" s="1"/>
  <c r="T119" i="12"/>
  <c r="T120" i="12" s="1"/>
  <c r="S119" i="12"/>
  <c r="S120" i="12" s="1"/>
  <c r="R119" i="12"/>
  <c r="R120" i="12" s="1"/>
  <c r="Q119" i="12"/>
  <c r="Q120" i="12" s="1"/>
  <c r="P119" i="12"/>
  <c r="P120" i="12" s="1"/>
  <c r="J119" i="12"/>
  <c r="G119" i="12"/>
  <c r="AE118" i="12"/>
  <c r="I118" i="12"/>
  <c r="F118" i="12"/>
  <c r="AE117" i="12"/>
  <c r="I117" i="12"/>
  <c r="F117" i="12"/>
  <c r="AE116" i="12"/>
  <c r="I116" i="12"/>
  <c r="F116" i="12"/>
  <c r="AE115" i="12"/>
  <c r="I115" i="12"/>
  <c r="F115" i="12"/>
  <c r="AE114" i="12"/>
  <c r="I114" i="12"/>
  <c r="F114" i="12"/>
  <c r="AE113" i="12"/>
  <c r="I113" i="12"/>
  <c r="F113" i="12"/>
  <c r="AE112" i="12"/>
  <c r="I112" i="12"/>
  <c r="F112" i="12"/>
  <c r="AE111" i="12"/>
  <c r="I111" i="12"/>
  <c r="F111" i="12"/>
  <c r="AE110" i="12"/>
  <c r="I110" i="12"/>
  <c r="F110" i="12"/>
  <c r="AE109" i="12"/>
  <c r="I109" i="12"/>
  <c r="F109" i="12"/>
  <c r="AE108" i="12"/>
  <c r="I108" i="12"/>
  <c r="I119" i="12" s="1"/>
  <c r="F108" i="12"/>
  <c r="AE107" i="12"/>
  <c r="AE119" i="12" s="1"/>
  <c r="AE120" i="12" s="1"/>
  <c r="I107" i="12"/>
  <c r="F107" i="12"/>
  <c r="AD104" i="12"/>
  <c r="AD105" i="12" s="1"/>
  <c r="AC104" i="12"/>
  <c r="AC105" i="12" s="1"/>
  <c r="AB104" i="12"/>
  <c r="AB105" i="12" s="1"/>
  <c r="AA104" i="12"/>
  <c r="AA105" i="12" s="1"/>
  <c r="Z104" i="12"/>
  <c r="Z105" i="12" s="1"/>
  <c r="Y104" i="12"/>
  <c r="Y105" i="12" s="1"/>
  <c r="X104" i="12"/>
  <c r="X105" i="12" s="1"/>
  <c r="W104" i="12"/>
  <c r="W105" i="12" s="1"/>
  <c r="V104" i="12"/>
  <c r="V105" i="12" s="1"/>
  <c r="U104" i="12"/>
  <c r="U105" i="12" s="1"/>
  <c r="T104" i="12"/>
  <c r="T105" i="12" s="1"/>
  <c r="S104" i="12"/>
  <c r="S105" i="12" s="1"/>
  <c r="R104" i="12"/>
  <c r="R105" i="12" s="1"/>
  <c r="Q104" i="12"/>
  <c r="Q105" i="12" s="1"/>
  <c r="P104" i="12"/>
  <c r="P105" i="12" s="1"/>
  <c r="J104" i="12"/>
  <c r="G104" i="12"/>
  <c r="AE103" i="12"/>
  <c r="I103" i="12"/>
  <c r="F103" i="12"/>
  <c r="AE102" i="12"/>
  <c r="I102" i="12"/>
  <c r="F102" i="12"/>
  <c r="AE101" i="12"/>
  <c r="I101" i="12"/>
  <c r="F101" i="12"/>
  <c r="AE100" i="12"/>
  <c r="I100" i="12"/>
  <c r="F100" i="12"/>
  <c r="AE99" i="12"/>
  <c r="I99" i="12"/>
  <c r="F99" i="12"/>
  <c r="AE98" i="12"/>
  <c r="I98" i="12"/>
  <c r="F98" i="12"/>
  <c r="AE97" i="12"/>
  <c r="I97" i="12"/>
  <c r="F97" i="12"/>
  <c r="AE96" i="12"/>
  <c r="I96" i="12"/>
  <c r="F96" i="12"/>
  <c r="AE95" i="12"/>
  <c r="I95" i="12"/>
  <c r="F95" i="12"/>
  <c r="AE94" i="12"/>
  <c r="I94" i="12"/>
  <c r="F94" i="12"/>
  <c r="AE93" i="12"/>
  <c r="I93" i="12"/>
  <c r="F93" i="12"/>
  <c r="AE92" i="12"/>
  <c r="I92" i="12"/>
  <c r="F92" i="12"/>
  <c r="F104" i="12" s="1"/>
  <c r="X90" i="12"/>
  <c r="P90" i="12"/>
  <c r="AD89" i="12"/>
  <c r="AD90" i="12" s="1"/>
  <c r="AC89" i="12"/>
  <c r="AC90" i="12" s="1"/>
  <c r="AB89" i="12"/>
  <c r="AB90" i="12" s="1"/>
  <c r="AA89" i="12"/>
  <c r="AA90" i="12" s="1"/>
  <c r="Z89" i="12"/>
  <c r="Z90" i="12" s="1"/>
  <c r="Y89" i="12"/>
  <c r="Y90" i="12" s="1"/>
  <c r="X89" i="12"/>
  <c r="W89" i="12"/>
  <c r="W90" i="12" s="1"/>
  <c r="V89" i="12"/>
  <c r="V90" i="12" s="1"/>
  <c r="U89" i="12"/>
  <c r="U90" i="12" s="1"/>
  <c r="T89" i="12"/>
  <c r="T90" i="12" s="1"/>
  <c r="S89" i="12"/>
  <c r="S90" i="12" s="1"/>
  <c r="R89" i="12"/>
  <c r="R90" i="12" s="1"/>
  <c r="Q89" i="12"/>
  <c r="Q90" i="12" s="1"/>
  <c r="P89" i="12"/>
  <c r="J89" i="12"/>
  <c r="G89" i="12"/>
  <c r="F89" i="12"/>
  <c r="AE88" i="12"/>
  <c r="I88" i="12"/>
  <c r="F88" i="12"/>
  <c r="AE87" i="12"/>
  <c r="I87" i="12"/>
  <c r="F87" i="12"/>
  <c r="AE86" i="12"/>
  <c r="I86" i="12"/>
  <c r="F86" i="12"/>
  <c r="AE85" i="12"/>
  <c r="I85" i="12"/>
  <c r="F85" i="12"/>
  <c r="AE84" i="12"/>
  <c r="I84" i="12"/>
  <c r="F84" i="12"/>
  <c r="AE83" i="12"/>
  <c r="I83" i="12"/>
  <c r="F83" i="12"/>
  <c r="AE82" i="12"/>
  <c r="I82" i="12"/>
  <c r="F82" i="12"/>
  <c r="AE81" i="12"/>
  <c r="I81" i="12"/>
  <c r="F81" i="12"/>
  <c r="AE80" i="12"/>
  <c r="I80" i="12"/>
  <c r="F80" i="12"/>
  <c r="AE79" i="12"/>
  <c r="I79" i="12"/>
  <c r="F79" i="12"/>
  <c r="AE78" i="12"/>
  <c r="I78" i="12"/>
  <c r="I89" i="12" s="1"/>
  <c r="F78" i="12"/>
  <c r="AE77" i="12"/>
  <c r="AE89" i="12" s="1"/>
  <c r="AE90" i="12" s="1"/>
  <c r="I77" i="12"/>
  <c r="F77" i="12"/>
  <c r="AA75" i="12"/>
  <c r="Z75" i="12"/>
  <c r="AE74" i="12"/>
  <c r="AE75" i="12" s="1"/>
  <c r="AD74" i="12"/>
  <c r="AD75" i="12" s="1"/>
  <c r="AC74" i="12"/>
  <c r="AC75" i="12" s="1"/>
  <c r="AB74" i="12"/>
  <c r="AB75" i="12" s="1"/>
  <c r="AA74" i="12"/>
  <c r="Z74" i="12"/>
  <c r="Y74" i="12"/>
  <c r="Y75" i="12" s="1"/>
  <c r="X74" i="12"/>
  <c r="X75" i="12" s="1"/>
  <c r="W74" i="12"/>
  <c r="W75" i="12" s="1"/>
  <c r="V74" i="12"/>
  <c r="V75" i="12" s="1"/>
  <c r="U74" i="12"/>
  <c r="U75" i="12" s="1"/>
  <c r="T74" i="12"/>
  <c r="T75" i="12" s="1"/>
  <c r="S74" i="12"/>
  <c r="S75" i="12" s="1"/>
  <c r="R74" i="12"/>
  <c r="R75" i="12" s="1"/>
  <c r="Q74" i="12"/>
  <c r="Q75" i="12" s="1"/>
  <c r="P74" i="12"/>
  <c r="P75" i="12" s="1"/>
  <c r="J74" i="12"/>
  <c r="G74" i="12"/>
  <c r="AE73" i="12"/>
  <c r="I73" i="12"/>
  <c r="F73" i="12"/>
  <c r="AE72" i="12"/>
  <c r="I72" i="12"/>
  <c r="F72" i="12"/>
  <c r="AE71" i="12"/>
  <c r="I71" i="12"/>
  <c r="F71" i="12"/>
  <c r="AE70" i="12"/>
  <c r="I70" i="12"/>
  <c r="F70" i="12"/>
  <c r="AE69" i="12"/>
  <c r="I69" i="12"/>
  <c r="F69" i="12"/>
  <c r="AE68" i="12"/>
  <c r="I68" i="12"/>
  <c r="F68" i="12"/>
  <c r="AE67" i="12"/>
  <c r="I67" i="12"/>
  <c r="F67" i="12"/>
  <c r="AE66" i="12"/>
  <c r="I66" i="12"/>
  <c r="F66" i="12"/>
  <c r="AE65" i="12"/>
  <c r="I65" i="12"/>
  <c r="F65" i="12"/>
  <c r="AE64" i="12"/>
  <c r="I64" i="12"/>
  <c r="F64" i="12"/>
  <c r="AE63" i="12"/>
  <c r="I63" i="12"/>
  <c r="F63" i="12"/>
  <c r="F74" i="12" s="1"/>
  <c r="AE62" i="12"/>
  <c r="I62" i="12"/>
  <c r="F62" i="12"/>
  <c r="Y60" i="12"/>
  <c r="W60" i="12"/>
  <c r="U60" i="12"/>
  <c r="AD59" i="12"/>
  <c r="AD60" i="12" s="1"/>
  <c r="AC59" i="12"/>
  <c r="AC60" i="12" s="1"/>
  <c r="AB59" i="12"/>
  <c r="AB60" i="12" s="1"/>
  <c r="AA59" i="12"/>
  <c r="AA60" i="12" s="1"/>
  <c r="Z59" i="12"/>
  <c r="Z60" i="12" s="1"/>
  <c r="Y59" i="12"/>
  <c r="X59" i="12"/>
  <c r="X60" i="12" s="1"/>
  <c r="W59" i="12"/>
  <c r="V59" i="12"/>
  <c r="V60" i="12" s="1"/>
  <c r="U59" i="12"/>
  <c r="T59" i="12"/>
  <c r="T60" i="12" s="1"/>
  <c r="S59" i="12"/>
  <c r="S60" i="12" s="1"/>
  <c r="R59" i="12"/>
  <c r="R60" i="12" s="1"/>
  <c r="Q59" i="12"/>
  <c r="Q60" i="12" s="1"/>
  <c r="P59" i="12"/>
  <c r="P60" i="12" s="1"/>
  <c r="J59" i="12"/>
  <c r="G59" i="12"/>
  <c r="AE58" i="12"/>
  <c r="I58" i="12"/>
  <c r="F58" i="12"/>
  <c r="AE57" i="12"/>
  <c r="I57" i="12"/>
  <c r="F57" i="12"/>
  <c r="AE56" i="12"/>
  <c r="I56" i="12"/>
  <c r="F56" i="12"/>
  <c r="AE55" i="12"/>
  <c r="I55" i="12"/>
  <c r="F55" i="12"/>
  <c r="AE54" i="12"/>
  <c r="I54" i="12"/>
  <c r="F54" i="12"/>
  <c r="AE53" i="12"/>
  <c r="I53" i="12"/>
  <c r="F53" i="12"/>
  <c r="AE52" i="12"/>
  <c r="I52" i="12"/>
  <c r="F52" i="12"/>
  <c r="AE51" i="12"/>
  <c r="I51" i="12"/>
  <c r="F51" i="12"/>
  <c r="AE50" i="12"/>
  <c r="I50" i="12"/>
  <c r="F50" i="12"/>
  <c r="AE49" i="12"/>
  <c r="I49" i="12"/>
  <c r="F49" i="12"/>
  <c r="AE48" i="12"/>
  <c r="I48" i="12"/>
  <c r="F48" i="12"/>
  <c r="AE47" i="12"/>
  <c r="O47" i="12"/>
  <c r="I47" i="12"/>
  <c r="I59" i="12" s="1"/>
  <c r="F47" i="12"/>
  <c r="D47" i="12"/>
  <c r="D48" i="12" s="1"/>
  <c r="O43" i="12"/>
  <c r="B43" i="12"/>
  <c r="C36" i="12"/>
  <c r="C37" i="12" s="1"/>
  <c r="C38" i="12" s="1"/>
  <c r="C39" i="12" s="1"/>
  <c r="C40" i="12" s="1"/>
  <c r="C41" i="12" s="1"/>
  <c r="C35" i="12"/>
  <c r="B32" i="12"/>
  <c r="M19" i="12"/>
  <c r="O16" i="12"/>
  <c r="B16" i="12"/>
  <c r="AE13" i="12"/>
  <c r="AE12" i="12"/>
  <c r="AE11" i="12"/>
  <c r="AE10" i="12"/>
  <c r="AE9" i="12"/>
  <c r="J9" i="12"/>
  <c r="AE8" i="12"/>
  <c r="AE7" i="12"/>
  <c r="AE6" i="12"/>
  <c r="AE5" i="12"/>
  <c r="F5" i="12"/>
  <c r="O3" i="12"/>
  <c r="B3" i="12"/>
  <c r="V150" i="11"/>
  <c r="AD149" i="11"/>
  <c r="AD150" i="11" s="1"/>
  <c r="AC149" i="11"/>
  <c r="AC150" i="11" s="1"/>
  <c r="AB149" i="11"/>
  <c r="AB150" i="11" s="1"/>
  <c r="AA149" i="11"/>
  <c r="AA150" i="11" s="1"/>
  <c r="Z149" i="11"/>
  <c r="Z150" i="11" s="1"/>
  <c r="Y149" i="11"/>
  <c r="Y150" i="11" s="1"/>
  <c r="X149" i="11"/>
  <c r="X150" i="11" s="1"/>
  <c r="W149" i="11"/>
  <c r="W150" i="11" s="1"/>
  <c r="V149" i="11"/>
  <c r="U149" i="11"/>
  <c r="U150" i="11" s="1"/>
  <c r="T149" i="11"/>
  <c r="T150" i="11" s="1"/>
  <c r="S149" i="11"/>
  <c r="S150" i="11" s="1"/>
  <c r="R149" i="11"/>
  <c r="R150" i="11" s="1"/>
  <c r="Q149" i="11"/>
  <c r="Q150" i="11" s="1"/>
  <c r="P149" i="11"/>
  <c r="P150" i="11" s="1"/>
  <c r="J149" i="11"/>
  <c r="G149" i="11"/>
  <c r="AE148" i="11"/>
  <c r="I148" i="11"/>
  <c r="F148" i="11"/>
  <c r="AE147" i="11"/>
  <c r="I147" i="11"/>
  <c r="F147" i="11"/>
  <c r="AE146" i="11"/>
  <c r="I146" i="11"/>
  <c r="F146" i="11"/>
  <c r="AE145" i="11"/>
  <c r="I145" i="11"/>
  <c r="F145" i="11"/>
  <c r="AE144" i="11"/>
  <c r="I144" i="11"/>
  <c r="F144" i="11"/>
  <c r="AE143" i="11"/>
  <c r="I143" i="11"/>
  <c r="F143" i="11"/>
  <c r="AE142" i="11"/>
  <c r="I142" i="11"/>
  <c r="F142" i="11"/>
  <c r="AE141" i="11"/>
  <c r="I141" i="11"/>
  <c r="F141" i="11"/>
  <c r="AE140" i="11"/>
  <c r="I140" i="11"/>
  <c r="F140" i="11"/>
  <c r="AE139" i="11"/>
  <c r="I139" i="11"/>
  <c r="F139" i="11"/>
  <c r="AE138" i="11"/>
  <c r="I138" i="11"/>
  <c r="F138" i="11"/>
  <c r="AE137" i="11"/>
  <c r="I137" i="11"/>
  <c r="I149" i="11" s="1"/>
  <c r="F137" i="11"/>
  <c r="P135" i="11"/>
  <c r="AD134" i="11"/>
  <c r="AD135" i="11" s="1"/>
  <c r="AC134" i="11"/>
  <c r="AC135" i="11" s="1"/>
  <c r="AB134" i="11"/>
  <c r="AB135" i="11" s="1"/>
  <c r="AA134" i="11"/>
  <c r="AA135" i="11" s="1"/>
  <c r="Z134" i="11"/>
  <c r="Z135" i="11" s="1"/>
  <c r="Y134" i="11"/>
  <c r="Y135" i="11" s="1"/>
  <c r="X134" i="11"/>
  <c r="X135" i="11" s="1"/>
  <c r="W134" i="11"/>
  <c r="W135" i="11" s="1"/>
  <c r="V134" i="11"/>
  <c r="V135" i="11" s="1"/>
  <c r="U134" i="11"/>
  <c r="U135" i="11" s="1"/>
  <c r="T134" i="11"/>
  <c r="T135" i="11" s="1"/>
  <c r="S134" i="11"/>
  <c r="S135" i="11" s="1"/>
  <c r="R134" i="11"/>
  <c r="R135" i="11" s="1"/>
  <c r="Q134" i="11"/>
  <c r="Q135" i="11" s="1"/>
  <c r="P134" i="11"/>
  <c r="J134" i="11"/>
  <c r="G134" i="11"/>
  <c r="AE133" i="11"/>
  <c r="I133" i="11"/>
  <c r="F133" i="11"/>
  <c r="AE132" i="11"/>
  <c r="I132" i="11"/>
  <c r="F132" i="11"/>
  <c r="AE131" i="11"/>
  <c r="I131" i="11"/>
  <c r="F131" i="11"/>
  <c r="AE130" i="11"/>
  <c r="I130" i="11"/>
  <c r="F130" i="11"/>
  <c r="AE129" i="11"/>
  <c r="I129" i="11"/>
  <c r="F129" i="11"/>
  <c r="AE128" i="11"/>
  <c r="I128" i="11"/>
  <c r="F128" i="11"/>
  <c r="AE127" i="11"/>
  <c r="I127" i="11"/>
  <c r="F127" i="11"/>
  <c r="AE126" i="11"/>
  <c r="I126" i="11"/>
  <c r="F126" i="11"/>
  <c r="AE125" i="11"/>
  <c r="I125" i="11"/>
  <c r="F125" i="11"/>
  <c r="AE124" i="11"/>
  <c r="I124" i="11"/>
  <c r="F124" i="11"/>
  <c r="AE123" i="11"/>
  <c r="I123" i="11"/>
  <c r="F123" i="11"/>
  <c r="AE122" i="11"/>
  <c r="AE134" i="11" s="1"/>
  <c r="AE135" i="11" s="1"/>
  <c r="I122" i="11"/>
  <c r="F122" i="11"/>
  <c r="AD119" i="11"/>
  <c r="AD120" i="11" s="1"/>
  <c r="AC119" i="11"/>
  <c r="AC120" i="11" s="1"/>
  <c r="AB119" i="11"/>
  <c r="AB120" i="11" s="1"/>
  <c r="AA119" i="11"/>
  <c r="AA120" i="11" s="1"/>
  <c r="Z119" i="11"/>
  <c r="Z120" i="11" s="1"/>
  <c r="Y119" i="11"/>
  <c r="Y120" i="11" s="1"/>
  <c r="X119" i="11"/>
  <c r="X120" i="11" s="1"/>
  <c r="W119" i="11"/>
  <c r="W120" i="11" s="1"/>
  <c r="V119" i="11"/>
  <c r="V120" i="11" s="1"/>
  <c r="U119" i="11"/>
  <c r="U120" i="11" s="1"/>
  <c r="T119" i="11"/>
  <c r="T120" i="11" s="1"/>
  <c r="S119" i="11"/>
  <c r="S120" i="11" s="1"/>
  <c r="R119" i="11"/>
  <c r="R120" i="11" s="1"/>
  <c r="Q119" i="11"/>
  <c r="Q120" i="11" s="1"/>
  <c r="P119" i="11"/>
  <c r="P120" i="11" s="1"/>
  <c r="J119" i="11"/>
  <c r="G119" i="11"/>
  <c r="AE118" i="11"/>
  <c r="I118" i="11"/>
  <c r="F118" i="11"/>
  <c r="AE117" i="11"/>
  <c r="I117" i="11"/>
  <c r="F117" i="11"/>
  <c r="AE116" i="11"/>
  <c r="I116" i="11"/>
  <c r="F116" i="11"/>
  <c r="AE115" i="11"/>
  <c r="I115" i="11"/>
  <c r="F115" i="11"/>
  <c r="AE114" i="11"/>
  <c r="I114" i="11"/>
  <c r="F114" i="11"/>
  <c r="AE113" i="11"/>
  <c r="I113" i="11"/>
  <c r="F113" i="11"/>
  <c r="AE112" i="11"/>
  <c r="I112" i="11"/>
  <c r="F112" i="11"/>
  <c r="AE111" i="11"/>
  <c r="I111" i="11"/>
  <c r="F111" i="11"/>
  <c r="AE110" i="11"/>
  <c r="I110" i="11"/>
  <c r="F110" i="11"/>
  <c r="AE109" i="11"/>
  <c r="I109" i="11"/>
  <c r="F109" i="11"/>
  <c r="F119" i="11" s="1"/>
  <c r="AE108" i="11"/>
  <c r="I108" i="11"/>
  <c r="F108" i="11"/>
  <c r="AE107" i="11"/>
  <c r="I107" i="11"/>
  <c r="I119" i="11" s="1"/>
  <c r="F107" i="11"/>
  <c r="AB105" i="11"/>
  <c r="T105" i="11"/>
  <c r="AD104" i="11"/>
  <c r="AD105" i="11" s="1"/>
  <c r="AC104" i="11"/>
  <c r="AC105" i="11" s="1"/>
  <c r="AB104" i="11"/>
  <c r="AA104" i="11"/>
  <c r="AA105" i="11" s="1"/>
  <c r="Z104" i="11"/>
  <c r="Z105" i="11" s="1"/>
  <c r="Y104" i="11"/>
  <c r="Y105" i="11" s="1"/>
  <c r="X104" i="11"/>
  <c r="X105" i="11" s="1"/>
  <c r="W104" i="11"/>
  <c r="W105" i="11" s="1"/>
  <c r="V104" i="11"/>
  <c r="V105" i="11" s="1"/>
  <c r="U104" i="11"/>
  <c r="U105" i="11" s="1"/>
  <c r="T104" i="11"/>
  <c r="S104" i="11"/>
  <c r="S105" i="11" s="1"/>
  <c r="R104" i="11"/>
  <c r="R105" i="11" s="1"/>
  <c r="Q104" i="11"/>
  <c r="Q105" i="11" s="1"/>
  <c r="P104" i="11"/>
  <c r="P105" i="11" s="1"/>
  <c r="J104" i="11"/>
  <c r="G104" i="11"/>
  <c r="AE103" i="11"/>
  <c r="I103" i="11"/>
  <c r="F103" i="11"/>
  <c r="AE102" i="11"/>
  <c r="I102" i="11"/>
  <c r="F102" i="11"/>
  <c r="AE101" i="11"/>
  <c r="I101" i="11"/>
  <c r="F101" i="11"/>
  <c r="AE100" i="11"/>
  <c r="I100" i="11"/>
  <c r="F100" i="11"/>
  <c r="AE99" i="11"/>
  <c r="I99" i="11"/>
  <c r="F99" i="11"/>
  <c r="AE98" i="11"/>
  <c r="I98" i="11"/>
  <c r="F98" i="11"/>
  <c r="AE97" i="11"/>
  <c r="I97" i="11"/>
  <c r="F97" i="11"/>
  <c r="AE96" i="11"/>
  <c r="I96" i="11"/>
  <c r="F96" i="11"/>
  <c r="AE95" i="11"/>
  <c r="I95" i="11"/>
  <c r="F95" i="11"/>
  <c r="AE94" i="11"/>
  <c r="I94" i="11"/>
  <c r="F94" i="11"/>
  <c r="AE93" i="11"/>
  <c r="I93" i="11"/>
  <c r="F93" i="11"/>
  <c r="AE92" i="11"/>
  <c r="I92" i="11"/>
  <c r="F92" i="11"/>
  <c r="AD89" i="11"/>
  <c r="AD90" i="11" s="1"/>
  <c r="AC89" i="11"/>
  <c r="AC90" i="11" s="1"/>
  <c r="AB89" i="11"/>
  <c r="AB90" i="11" s="1"/>
  <c r="AA89" i="11"/>
  <c r="AA90" i="11" s="1"/>
  <c r="Z89" i="11"/>
  <c r="Z90" i="11" s="1"/>
  <c r="Y89" i="11"/>
  <c r="Y90" i="11" s="1"/>
  <c r="X89" i="11"/>
  <c r="X90" i="11" s="1"/>
  <c r="W89" i="11"/>
  <c r="W90" i="11" s="1"/>
  <c r="V89" i="11"/>
  <c r="V90" i="11" s="1"/>
  <c r="U89" i="11"/>
  <c r="U90" i="11" s="1"/>
  <c r="T89" i="11"/>
  <c r="T90" i="11" s="1"/>
  <c r="S89" i="11"/>
  <c r="S90" i="11" s="1"/>
  <c r="R89" i="11"/>
  <c r="R90" i="11" s="1"/>
  <c r="Q89" i="11"/>
  <c r="Q90" i="11" s="1"/>
  <c r="P89" i="11"/>
  <c r="P90" i="11" s="1"/>
  <c r="J89" i="11"/>
  <c r="G89" i="11"/>
  <c r="AE88" i="11"/>
  <c r="I88" i="11"/>
  <c r="F88" i="11"/>
  <c r="AE87" i="11"/>
  <c r="I87" i="11"/>
  <c r="F87" i="11"/>
  <c r="AE86" i="11"/>
  <c r="I86" i="11"/>
  <c r="F86" i="11"/>
  <c r="AE85" i="11"/>
  <c r="I85" i="11"/>
  <c r="F85" i="11"/>
  <c r="AE84" i="11"/>
  <c r="I84" i="11"/>
  <c r="F84" i="11"/>
  <c r="AE83" i="11"/>
  <c r="I83" i="11"/>
  <c r="F83" i="11"/>
  <c r="AE82" i="11"/>
  <c r="I82" i="11"/>
  <c r="F82" i="11"/>
  <c r="AE81" i="11"/>
  <c r="I81" i="11"/>
  <c r="F81" i="11"/>
  <c r="AE80" i="11"/>
  <c r="I80" i="11"/>
  <c r="F80" i="11"/>
  <c r="AE79" i="11"/>
  <c r="I79" i="11"/>
  <c r="F79" i="11"/>
  <c r="AE78" i="11"/>
  <c r="I78" i="11"/>
  <c r="F78" i="11"/>
  <c r="AE77" i="11"/>
  <c r="I77" i="11"/>
  <c r="I89" i="11" s="1"/>
  <c r="F77" i="11"/>
  <c r="X75" i="11"/>
  <c r="P75" i="11"/>
  <c r="AD74" i="11"/>
  <c r="AD75" i="11" s="1"/>
  <c r="AC74" i="11"/>
  <c r="AC75" i="11" s="1"/>
  <c r="AB74" i="11"/>
  <c r="AB75" i="11" s="1"/>
  <c r="AA74" i="11"/>
  <c r="AA75" i="11" s="1"/>
  <c r="Z74" i="11"/>
  <c r="Z75" i="11" s="1"/>
  <c r="Y74" i="11"/>
  <c r="Y75" i="11" s="1"/>
  <c r="X74" i="11"/>
  <c r="W74" i="11"/>
  <c r="W75" i="11" s="1"/>
  <c r="V74" i="11"/>
  <c r="V75" i="11" s="1"/>
  <c r="U74" i="11"/>
  <c r="U75" i="11" s="1"/>
  <c r="T74" i="11"/>
  <c r="T75" i="11" s="1"/>
  <c r="S74" i="11"/>
  <c r="S75" i="11" s="1"/>
  <c r="R74" i="11"/>
  <c r="R75" i="11" s="1"/>
  <c r="Q74" i="11"/>
  <c r="Q75" i="11" s="1"/>
  <c r="P74" i="11"/>
  <c r="J74" i="11"/>
  <c r="G74" i="11"/>
  <c r="AE73" i="11"/>
  <c r="I73" i="11"/>
  <c r="F73" i="11"/>
  <c r="AE72" i="11"/>
  <c r="I72" i="11"/>
  <c r="F72" i="11"/>
  <c r="AE71" i="11"/>
  <c r="I71" i="11"/>
  <c r="F71" i="11"/>
  <c r="AE70" i="11"/>
  <c r="I70" i="11"/>
  <c r="F70" i="11"/>
  <c r="AE69" i="11"/>
  <c r="I69" i="11"/>
  <c r="F69" i="11"/>
  <c r="AE68" i="11"/>
  <c r="I68" i="11"/>
  <c r="F68" i="11"/>
  <c r="AE67" i="11"/>
  <c r="I67" i="11"/>
  <c r="F67" i="11"/>
  <c r="AE66" i="11"/>
  <c r="I66" i="11"/>
  <c r="F66" i="11"/>
  <c r="AE65" i="11"/>
  <c r="I65" i="11"/>
  <c r="F65" i="11"/>
  <c r="AE64" i="11"/>
  <c r="I64" i="11"/>
  <c r="F64" i="11"/>
  <c r="AE63" i="11"/>
  <c r="I63" i="11"/>
  <c r="F63" i="11"/>
  <c r="F74" i="11" s="1"/>
  <c r="AE62" i="11"/>
  <c r="I62" i="11"/>
  <c r="F62" i="11"/>
  <c r="AD60" i="11"/>
  <c r="AA60" i="11"/>
  <c r="Z60" i="11"/>
  <c r="R60" i="11"/>
  <c r="AD59" i="11"/>
  <c r="AC59" i="11"/>
  <c r="AC60" i="11" s="1"/>
  <c r="AB59" i="11"/>
  <c r="AB60" i="11" s="1"/>
  <c r="AA59" i="11"/>
  <c r="Z59" i="11"/>
  <c r="Y59" i="11"/>
  <c r="Y60" i="11" s="1"/>
  <c r="X59" i="11"/>
  <c r="X60" i="11" s="1"/>
  <c r="W59" i="11"/>
  <c r="W60" i="11" s="1"/>
  <c r="V59" i="11"/>
  <c r="V60" i="11" s="1"/>
  <c r="U59" i="11"/>
  <c r="U60" i="11" s="1"/>
  <c r="T59" i="11"/>
  <c r="T60" i="11" s="1"/>
  <c r="S59" i="11"/>
  <c r="S60" i="11" s="1"/>
  <c r="R59" i="11"/>
  <c r="Q59" i="11"/>
  <c r="Q60" i="11" s="1"/>
  <c r="P59" i="11"/>
  <c r="P60" i="11" s="1"/>
  <c r="J59" i="11"/>
  <c r="G59" i="11"/>
  <c r="AE58" i="11"/>
  <c r="I58" i="11"/>
  <c r="F58" i="11"/>
  <c r="AE57" i="11"/>
  <c r="I57" i="11"/>
  <c r="F57" i="11"/>
  <c r="AE56" i="11"/>
  <c r="I56" i="11"/>
  <c r="F56" i="11"/>
  <c r="AE55" i="11"/>
  <c r="I55" i="11"/>
  <c r="F55" i="11"/>
  <c r="AE54" i="11"/>
  <c r="I54" i="11"/>
  <c r="F54" i="11"/>
  <c r="AE53" i="11"/>
  <c r="I53" i="11"/>
  <c r="F53" i="11"/>
  <c r="AE52" i="11"/>
  <c r="I52" i="11"/>
  <c r="F52" i="11"/>
  <c r="AE51" i="11"/>
  <c r="I51" i="11"/>
  <c r="F51" i="11"/>
  <c r="AE50" i="11"/>
  <c r="I50" i="11"/>
  <c r="F50" i="11"/>
  <c r="AE49" i="11"/>
  <c r="I49" i="11"/>
  <c r="I59" i="11" s="1"/>
  <c r="F49" i="11"/>
  <c r="AE48" i="11"/>
  <c r="I48" i="11"/>
  <c r="F48" i="11"/>
  <c r="AE47" i="11"/>
  <c r="O47" i="11"/>
  <c r="I47" i="11"/>
  <c r="F47" i="11"/>
  <c r="F59" i="11" s="1"/>
  <c r="D47" i="11"/>
  <c r="O43" i="11"/>
  <c r="B43" i="11"/>
  <c r="C38" i="11"/>
  <c r="C39" i="11" s="1"/>
  <c r="C40" i="11" s="1"/>
  <c r="C41" i="11" s="1"/>
  <c r="C37" i="11"/>
  <c r="C36" i="11"/>
  <c r="C35" i="11"/>
  <c r="B32" i="11"/>
  <c r="M19" i="11"/>
  <c r="O16" i="11"/>
  <c r="B16" i="11"/>
  <c r="AE13" i="11"/>
  <c r="AE12" i="11"/>
  <c r="AE11" i="11"/>
  <c r="AE10" i="11"/>
  <c r="AE9" i="11"/>
  <c r="J9" i="11"/>
  <c r="AE8" i="11"/>
  <c r="AE7" i="11"/>
  <c r="AE6" i="11"/>
  <c r="AE5" i="11"/>
  <c r="O3" i="11"/>
  <c r="B3" i="11"/>
  <c r="AD150" i="10"/>
  <c r="AA150" i="10"/>
  <c r="AD149" i="10"/>
  <c r="AC149" i="10"/>
  <c r="AC150" i="10" s="1"/>
  <c r="AB149" i="10"/>
  <c r="AB150" i="10" s="1"/>
  <c r="AA149" i="10"/>
  <c r="Z149" i="10"/>
  <c r="Z150" i="10" s="1"/>
  <c r="Y149" i="10"/>
  <c r="Y150" i="10" s="1"/>
  <c r="X149" i="10"/>
  <c r="X150" i="10" s="1"/>
  <c r="W149" i="10"/>
  <c r="W150" i="10" s="1"/>
  <c r="V149" i="10"/>
  <c r="V150" i="10" s="1"/>
  <c r="U149" i="10"/>
  <c r="U150" i="10" s="1"/>
  <c r="T149" i="10"/>
  <c r="T150" i="10" s="1"/>
  <c r="S149" i="10"/>
  <c r="S150" i="10" s="1"/>
  <c r="R149" i="10"/>
  <c r="R150" i="10" s="1"/>
  <c r="Q149" i="10"/>
  <c r="Q150" i="10" s="1"/>
  <c r="P149" i="10"/>
  <c r="P150" i="10" s="1"/>
  <c r="J149" i="10"/>
  <c r="G149" i="10"/>
  <c r="AE148" i="10"/>
  <c r="I148" i="10"/>
  <c r="F148" i="10"/>
  <c r="AE147" i="10"/>
  <c r="I147" i="10"/>
  <c r="F147" i="10"/>
  <c r="AE146" i="10"/>
  <c r="I146" i="10"/>
  <c r="F146" i="10"/>
  <c r="AE145" i="10"/>
  <c r="I145" i="10"/>
  <c r="F145" i="10"/>
  <c r="AE144" i="10"/>
  <c r="I144" i="10"/>
  <c r="F144" i="10"/>
  <c r="AE143" i="10"/>
  <c r="I143" i="10"/>
  <c r="F143" i="10"/>
  <c r="AE142" i="10"/>
  <c r="I142" i="10"/>
  <c r="F142" i="10"/>
  <c r="AE141" i="10"/>
  <c r="I141" i="10"/>
  <c r="F141" i="10"/>
  <c r="AE140" i="10"/>
  <c r="I140" i="10"/>
  <c r="F140" i="10"/>
  <c r="F149" i="10" s="1"/>
  <c r="AE139" i="10"/>
  <c r="I139" i="10"/>
  <c r="F139" i="10"/>
  <c r="AE138" i="10"/>
  <c r="I138" i="10"/>
  <c r="F138" i="10"/>
  <c r="AE137" i="10"/>
  <c r="I137" i="10"/>
  <c r="F137" i="10"/>
  <c r="X135" i="10"/>
  <c r="U135" i="10"/>
  <c r="AD134" i="10"/>
  <c r="AD135" i="10" s="1"/>
  <c r="AC134" i="10"/>
  <c r="AC135" i="10" s="1"/>
  <c r="AB134" i="10"/>
  <c r="AB135" i="10" s="1"/>
  <c r="AA134" i="10"/>
  <c r="AA135" i="10" s="1"/>
  <c r="Z134" i="10"/>
  <c r="Z135" i="10" s="1"/>
  <c r="Y134" i="10"/>
  <c r="Y135" i="10" s="1"/>
  <c r="X134" i="10"/>
  <c r="W134" i="10"/>
  <c r="W135" i="10" s="1"/>
  <c r="V134" i="10"/>
  <c r="V135" i="10" s="1"/>
  <c r="U134" i="10"/>
  <c r="T134" i="10"/>
  <c r="T135" i="10" s="1"/>
  <c r="S134" i="10"/>
  <c r="S135" i="10" s="1"/>
  <c r="R134" i="10"/>
  <c r="R135" i="10" s="1"/>
  <c r="Q134" i="10"/>
  <c r="Q135" i="10" s="1"/>
  <c r="P134" i="10"/>
  <c r="P135" i="10" s="1"/>
  <c r="J134" i="10"/>
  <c r="G134" i="10"/>
  <c r="AE133" i="10"/>
  <c r="I133" i="10"/>
  <c r="F133" i="10"/>
  <c r="AE132" i="10"/>
  <c r="I132" i="10"/>
  <c r="F132" i="10"/>
  <c r="AE131" i="10"/>
  <c r="I131" i="10"/>
  <c r="F131" i="10"/>
  <c r="AE130" i="10"/>
  <c r="I130" i="10"/>
  <c r="F130" i="10"/>
  <c r="AE129" i="10"/>
  <c r="I129" i="10"/>
  <c r="F129" i="10"/>
  <c r="AE128" i="10"/>
  <c r="I128" i="10"/>
  <c r="F128" i="10"/>
  <c r="AE127" i="10"/>
  <c r="I127" i="10"/>
  <c r="F127" i="10"/>
  <c r="AE126" i="10"/>
  <c r="I126" i="10"/>
  <c r="F126" i="10"/>
  <c r="AE125" i="10"/>
  <c r="I125" i="10"/>
  <c r="F125" i="10"/>
  <c r="AE124" i="10"/>
  <c r="I124" i="10"/>
  <c r="I134" i="10" s="1"/>
  <c r="F124" i="10"/>
  <c r="AE123" i="10"/>
  <c r="I123" i="10"/>
  <c r="F123" i="10"/>
  <c r="F134" i="10" s="1"/>
  <c r="AE122" i="10"/>
  <c r="I122" i="10"/>
  <c r="F122" i="10"/>
  <c r="W120" i="10"/>
  <c r="R120" i="10"/>
  <c r="AD119" i="10"/>
  <c r="AD120" i="10" s="1"/>
  <c r="AC119" i="10"/>
  <c r="AC120" i="10" s="1"/>
  <c r="AB119" i="10"/>
  <c r="AB120" i="10" s="1"/>
  <c r="AA119" i="10"/>
  <c r="AA120" i="10" s="1"/>
  <c r="Z119" i="10"/>
  <c r="Z120" i="10" s="1"/>
  <c r="Y119" i="10"/>
  <c r="Y120" i="10" s="1"/>
  <c r="X119" i="10"/>
  <c r="X120" i="10" s="1"/>
  <c r="W119" i="10"/>
  <c r="V119" i="10"/>
  <c r="V120" i="10" s="1"/>
  <c r="U119" i="10"/>
  <c r="U120" i="10" s="1"/>
  <c r="T119" i="10"/>
  <c r="T120" i="10" s="1"/>
  <c r="S119" i="10"/>
  <c r="S120" i="10" s="1"/>
  <c r="R119" i="10"/>
  <c r="Q119" i="10"/>
  <c r="Q120" i="10" s="1"/>
  <c r="P119" i="10"/>
  <c r="P120" i="10" s="1"/>
  <c r="J119" i="10"/>
  <c r="G119" i="10"/>
  <c r="AE118" i="10"/>
  <c r="I118" i="10"/>
  <c r="F118" i="10"/>
  <c r="AE117" i="10"/>
  <c r="I117" i="10"/>
  <c r="F117" i="10"/>
  <c r="AE116" i="10"/>
  <c r="I116" i="10"/>
  <c r="F116" i="10"/>
  <c r="AE115" i="10"/>
  <c r="I115" i="10"/>
  <c r="F115" i="10"/>
  <c r="AE114" i="10"/>
  <c r="I114" i="10"/>
  <c r="F114" i="10"/>
  <c r="AE113" i="10"/>
  <c r="I113" i="10"/>
  <c r="F113" i="10"/>
  <c r="AE112" i="10"/>
  <c r="I112" i="10"/>
  <c r="F112" i="10"/>
  <c r="AE111" i="10"/>
  <c r="I111" i="10"/>
  <c r="F111" i="10"/>
  <c r="AE110" i="10"/>
  <c r="I110" i="10"/>
  <c r="F110" i="10"/>
  <c r="AE109" i="10"/>
  <c r="AE119" i="10" s="1"/>
  <c r="AE120" i="10" s="1"/>
  <c r="I109" i="10"/>
  <c r="F109" i="10"/>
  <c r="AE108" i="10"/>
  <c r="I108" i="10"/>
  <c r="F108" i="10"/>
  <c r="AE107" i="10"/>
  <c r="I107" i="10"/>
  <c r="F107" i="10"/>
  <c r="AB105" i="10"/>
  <c r="T105" i="10"/>
  <c r="Q105" i="10"/>
  <c r="AD104" i="10"/>
  <c r="AD105" i="10" s="1"/>
  <c r="AC104" i="10"/>
  <c r="AC105" i="10" s="1"/>
  <c r="AB104" i="10"/>
  <c r="AA104" i="10"/>
  <c r="AA105" i="10" s="1"/>
  <c r="Z104" i="10"/>
  <c r="Z105" i="10" s="1"/>
  <c r="Y104" i="10"/>
  <c r="Y105" i="10" s="1"/>
  <c r="X104" i="10"/>
  <c r="X105" i="10" s="1"/>
  <c r="W104" i="10"/>
  <c r="W105" i="10" s="1"/>
  <c r="V104" i="10"/>
  <c r="V105" i="10" s="1"/>
  <c r="U104" i="10"/>
  <c r="U105" i="10" s="1"/>
  <c r="T104" i="10"/>
  <c r="S104" i="10"/>
  <c r="S105" i="10" s="1"/>
  <c r="R104" i="10"/>
  <c r="R105" i="10" s="1"/>
  <c r="Q104" i="10"/>
  <c r="P104" i="10"/>
  <c r="P105" i="10" s="1"/>
  <c r="J104" i="10"/>
  <c r="G104" i="10"/>
  <c r="AE103" i="10"/>
  <c r="I103" i="10"/>
  <c r="F103" i="10"/>
  <c r="AE102" i="10"/>
  <c r="I102" i="10"/>
  <c r="F102" i="10"/>
  <c r="AE101" i="10"/>
  <c r="I101" i="10"/>
  <c r="F101" i="10"/>
  <c r="AE100" i="10"/>
  <c r="I100" i="10"/>
  <c r="F100" i="10"/>
  <c r="AE99" i="10"/>
  <c r="I99" i="10"/>
  <c r="F99" i="10"/>
  <c r="AE98" i="10"/>
  <c r="I98" i="10"/>
  <c r="F98" i="10"/>
  <c r="AE97" i="10"/>
  <c r="I97" i="10"/>
  <c r="F97" i="10"/>
  <c r="AE96" i="10"/>
  <c r="I96" i="10"/>
  <c r="F96" i="10"/>
  <c r="AE95" i="10"/>
  <c r="I95" i="10"/>
  <c r="F95" i="10"/>
  <c r="AE94" i="10"/>
  <c r="I94" i="10"/>
  <c r="F94" i="10"/>
  <c r="AE93" i="10"/>
  <c r="I93" i="10"/>
  <c r="F93" i="10"/>
  <c r="AE92" i="10"/>
  <c r="AE104" i="10" s="1"/>
  <c r="AE105" i="10" s="1"/>
  <c r="I92" i="10"/>
  <c r="F92" i="10"/>
  <c r="F104" i="10" s="1"/>
  <c r="AD89" i="10"/>
  <c r="AD90" i="10" s="1"/>
  <c r="AC89" i="10"/>
  <c r="AC90" i="10" s="1"/>
  <c r="AB89" i="10"/>
  <c r="AB90" i="10" s="1"/>
  <c r="AA89" i="10"/>
  <c r="AA90" i="10" s="1"/>
  <c r="Z89" i="10"/>
  <c r="Z90" i="10" s="1"/>
  <c r="Y89" i="10"/>
  <c r="Y90" i="10" s="1"/>
  <c r="X89" i="10"/>
  <c r="X90" i="10" s="1"/>
  <c r="W89" i="10"/>
  <c r="W90" i="10" s="1"/>
  <c r="V89" i="10"/>
  <c r="V90" i="10" s="1"/>
  <c r="U89" i="10"/>
  <c r="U90" i="10" s="1"/>
  <c r="T89" i="10"/>
  <c r="T90" i="10" s="1"/>
  <c r="S89" i="10"/>
  <c r="S90" i="10" s="1"/>
  <c r="R89" i="10"/>
  <c r="R90" i="10" s="1"/>
  <c r="Q89" i="10"/>
  <c r="Q90" i="10" s="1"/>
  <c r="P89" i="10"/>
  <c r="P90" i="10" s="1"/>
  <c r="J89" i="10"/>
  <c r="G89" i="10"/>
  <c r="AE88" i="10"/>
  <c r="I88" i="10"/>
  <c r="F88" i="10"/>
  <c r="AE87" i="10"/>
  <c r="I87" i="10"/>
  <c r="F87" i="10"/>
  <c r="AE86" i="10"/>
  <c r="I86" i="10"/>
  <c r="F86" i="10"/>
  <c r="AE85" i="10"/>
  <c r="I85" i="10"/>
  <c r="F85" i="10"/>
  <c r="AE84" i="10"/>
  <c r="I84" i="10"/>
  <c r="F84" i="10"/>
  <c r="AE83" i="10"/>
  <c r="I83" i="10"/>
  <c r="F83" i="10"/>
  <c r="AE82" i="10"/>
  <c r="I82" i="10"/>
  <c r="F82" i="10"/>
  <c r="AE81" i="10"/>
  <c r="I81" i="10"/>
  <c r="F81" i="10"/>
  <c r="AE80" i="10"/>
  <c r="I80" i="10"/>
  <c r="F80" i="10"/>
  <c r="F89" i="10" s="1"/>
  <c r="AE79" i="10"/>
  <c r="I79" i="10"/>
  <c r="F79" i="10"/>
  <c r="AE78" i="10"/>
  <c r="I78" i="10"/>
  <c r="F78" i="10"/>
  <c r="AE77" i="10"/>
  <c r="I77" i="10"/>
  <c r="F77" i="10"/>
  <c r="AC75" i="10"/>
  <c r="X75" i="10"/>
  <c r="P75" i="10"/>
  <c r="AD74" i="10"/>
  <c r="AD75" i="10" s="1"/>
  <c r="AC74" i="10"/>
  <c r="AB74" i="10"/>
  <c r="AB75" i="10" s="1"/>
  <c r="AA74" i="10"/>
  <c r="AA75" i="10" s="1"/>
  <c r="Z74" i="10"/>
  <c r="Z75" i="10" s="1"/>
  <c r="Y74" i="10"/>
  <c r="Y75" i="10" s="1"/>
  <c r="X74" i="10"/>
  <c r="W74" i="10"/>
  <c r="W75" i="10" s="1"/>
  <c r="V74" i="10"/>
  <c r="V75" i="10" s="1"/>
  <c r="U74" i="10"/>
  <c r="U75" i="10" s="1"/>
  <c r="T74" i="10"/>
  <c r="T75" i="10" s="1"/>
  <c r="S74" i="10"/>
  <c r="S75" i="10" s="1"/>
  <c r="R74" i="10"/>
  <c r="R75" i="10" s="1"/>
  <c r="Q74" i="10"/>
  <c r="Q75" i="10" s="1"/>
  <c r="P74" i="10"/>
  <c r="G74" i="10"/>
  <c r="AE73" i="10"/>
  <c r="I73" i="10"/>
  <c r="F73" i="10"/>
  <c r="AE72" i="10"/>
  <c r="J72" i="10"/>
  <c r="J74" i="10" s="1"/>
  <c r="I72" i="10"/>
  <c r="F72" i="10"/>
  <c r="AE71" i="10"/>
  <c r="I71" i="10"/>
  <c r="F71" i="10"/>
  <c r="AE70" i="10"/>
  <c r="I70" i="10"/>
  <c r="F70" i="10"/>
  <c r="AE69" i="10"/>
  <c r="I69" i="10"/>
  <c r="F69" i="10"/>
  <c r="AE68" i="10"/>
  <c r="I68" i="10"/>
  <c r="F68" i="10"/>
  <c r="AE67" i="10"/>
  <c r="I67" i="10"/>
  <c r="F67" i="10"/>
  <c r="AE66" i="10"/>
  <c r="I66" i="10"/>
  <c r="F66" i="10"/>
  <c r="AE65" i="10"/>
  <c r="I65" i="10"/>
  <c r="F65" i="10"/>
  <c r="AE64" i="10"/>
  <c r="I64" i="10"/>
  <c r="F64" i="10"/>
  <c r="AE63" i="10"/>
  <c r="AE74" i="10" s="1"/>
  <c r="AE75" i="10" s="1"/>
  <c r="I63" i="10"/>
  <c r="I74" i="10" s="1"/>
  <c r="F63" i="10"/>
  <c r="AE62" i="10"/>
  <c r="I62" i="10"/>
  <c r="F62" i="10"/>
  <c r="F74" i="10" s="1"/>
  <c r="X60" i="10"/>
  <c r="S60" i="10"/>
  <c r="AD59" i="10"/>
  <c r="AD60" i="10" s="1"/>
  <c r="AC59" i="10"/>
  <c r="AC60" i="10" s="1"/>
  <c r="AB59" i="10"/>
  <c r="AB60" i="10" s="1"/>
  <c r="AA59" i="10"/>
  <c r="AA60" i="10" s="1"/>
  <c r="Z59" i="10"/>
  <c r="Z60" i="10" s="1"/>
  <c r="Y59" i="10"/>
  <c r="Y60" i="10" s="1"/>
  <c r="X59" i="10"/>
  <c r="W59" i="10"/>
  <c r="W60" i="10" s="1"/>
  <c r="V59" i="10"/>
  <c r="V60" i="10" s="1"/>
  <c r="U59" i="10"/>
  <c r="U60" i="10" s="1"/>
  <c r="T59" i="10"/>
  <c r="T60" i="10" s="1"/>
  <c r="S59" i="10"/>
  <c r="R59" i="10"/>
  <c r="R60" i="10" s="1"/>
  <c r="Q59" i="10"/>
  <c r="Q60" i="10" s="1"/>
  <c r="P59" i="10"/>
  <c r="P60" i="10" s="1"/>
  <c r="J59" i="10"/>
  <c r="G59" i="10"/>
  <c r="AE58" i="10"/>
  <c r="I58" i="10"/>
  <c r="F58" i="10"/>
  <c r="AE57" i="10"/>
  <c r="I57" i="10"/>
  <c r="F57" i="10"/>
  <c r="AE56" i="10"/>
  <c r="I56" i="10"/>
  <c r="F56" i="10"/>
  <c r="AE55" i="10"/>
  <c r="I55" i="10"/>
  <c r="F55" i="10"/>
  <c r="AE54" i="10"/>
  <c r="I54" i="10"/>
  <c r="F54" i="10"/>
  <c r="AE53" i="10"/>
  <c r="I53" i="10"/>
  <c r="F53" i="10"/>
  <c r="AE52" i="10"/>
  <c r="I52" i="10"/>
  <c r="F52" i="10"/>
  <c r="AE51" i="10"/>
  <c r="I51" i="10"/>
  <c r="F51" i="10"/>
  <c r="AE50" i="10"/>
  <c r="I50" i="10"/>
  <c r="F50" i="10"/>
  <c r="AE49" i="10"/>
  <c r="I49" i="10"/>
  <c r="I59" i="10" s="1"/>
  <c r="F49" i="10"/>
  <c r="AE48" i="10"/>
  <c r="AE59" i="10" s="1"/>
  <c r="AE60" i="10" s="1"/>
  <c r="I48" i="10"/>
  <c r="F48" i="10"/>
  <c r="AE47" i="10"/>
  <c r="I47" i="10"/>
  <c r="F47" i="10"/>
  <c r="F59" i="10" s="1"/>
  <c r="D47" i="10"/>
  <c r="O43" i="10"/>
  <c r="B43" i="10"/>
  <c r="C37" i="10"/>
  <c r="C38" i="10" s="1"/>
  <c r="C39" i="10" s="1"/>
  <c r="C40" i="10" s="1"/>
  <c r="C41" i="10" s="1"/>
  <c r="C36" i="10"/>
  <c r="C35" i="10"/>
  <c r="B32" i="10"/>
  <c r="M19" i="10"/>
  <c r="O16" i="10"/>
  <c r="B16" i="10"/>
  <c r="AE13" i="10"/>
  <c r="AE12" i="10"/>
  <c r="AE11" i="10"/>
  <c r="AE10" i="10"/>
  <c r="AE9" i="10"/>
  <c r="J9" i="10"/>
  <c r="AE8" i="10"/>
  <c r="AE7" i="10"/>
  <c r="AE6" i="10"/>
  <c r="AE5" i="10"/>
  <c r="O3" i="10"/>
  <c r="B3" i="10"/>
  <c r="AA150" i="9"/>
  <c r="Z150" i="9"/>
  <c r="R150" i="9"/>
  <c r="AD149" i="9"/>
  <c r="AD150" i="9" s="1"/>
  <c r="AC149" i="9"/>
  <c r="AC150" i="9" s="1"/>
  <c r="AB149" i="9"/>
  <c r="AB150" i="9" s="1"/>
  <c r="AA149" i="9"/>
  <c r="Z149" i="9"/>
  <c r="Y149" i="9"/>
  <c r="Y150" i="9" s="1"/>
  <c r="X149" i="9"/>
  <c r="X150" i="9" s="1"/>
  <c r="W149" i="9"/>
  <c r="W150" i="9" s="1"/>
  <c r="V149" i="9"/>
  <c r="V150" i="9" s="1"/>
  <c r="U149" i="9"/>
  <c r="U150" i="9" s="1"/>
  <c r="T149" i="9"/>
  <c r="T150" i="9" s="1"/>
  <c r="S149" i="9"/>
  <c r="S150" i="9" s="1"/>
  <c r="R149" i="9"/>
  <c r="Q149" i="9"/>
  <c r="Q150" i="9" s="1"/>
  <c r="P149" i="9"/>
  <c r="P150" i="9" s="1"/>
  <c r="J149" i="9"/>
  <c r="G149" i="9"/>
  <c r="AE148" i="9"/>
  <c r="I148" i="9"/>
  <c r="F148" i="9"/>
  <c r="AE147" i="9"/>
  <c r="I147" i="9"/>
  <c r="F147" i="9"/>
  <c r="AE146" i="9"/>
  <c r="I146" i="9"/>
  <c r="F146" i="9"/>
  <c r="AE145" i="9"/>
  <c r="I145" i="9"/>
  <c r="F145" i="9"/>
  <c r="AE144" i="9"/>
  <c r="I144" i="9"/>
  <c r="F144" i="9"/>
  <c r="AE143" i="9"/>
  <c r="I143" i="9"/>
  <c r="F143" i="9"/>
  <c r="AE142" i="9"/>
  <c r="I142" i="9"/>
  <c r="F142" i="9"/>
  <c r="AE141" i="9"/>
  <c r="I141" i="9"/>
  <c r="F141" i="9"/>
  <c r="AE140" i="9"/>
  <c r="I140" i="9"/>
  <c r="F140" i="9"/>
  <c r="AE139" i="9"/>
  <c r="I139" i="9"/>
  <c r="F139" i="9"/>
  <c r="AE138" i="9"/>
  <c r="I138" i="9"/>
  <c r="F138" i="9"/>
  <c r="AE137" i="9"/>
  <c r="I137" i="9"/>
  <c r="F137" i="9"/>
  <c r="F149" i="9" s="1"/>
  <c r="AA135" i="9"/>
  <c r="S135" i="9"/>
  <c r="AD134" i="9"/>
  <c r="AD135" i="9" s="1"/>
  <c r="AC134" i="9"/>
  <c r="AC135" i="9" s="1"/>
  <c r="AB134" i="9"/>
  <c r="AB135" i="9" s="1"/>
  <c r="AA134" i="9"/>
  <c r="Z134" i="9"/>
  <c r="Z135" i="9" s="1"/>
  <c r="Y134" i="9"/>
  <c r="Y135" i="9" s="1"/>
  <c r="X134" i="9"/>
  <c r="X135" i="9" s="1"/>
  <c r="W134" i="9"/>
  <c r="W135" i="9" s="1"/>
  <c r="V134" i="9"/>
  <c r="V135" i="9" s="1"/>
  <c r="U134" i="9"/>
  <c r="U135" i="9" s="1"/>
  <c r="T134" i="9"/>
  <c r="T135" i="9" s="1"/>
  <c r="S134" i="9"/>
  <c r="R134" i="9"/>
  <c r="R135" i="9" s="1"/>
  <c r="Q134" i="9"/>
  <c r="Q135" i="9" s="1"/>
  <c r="P134" i="9"/>
  <c r="P135" i="9" s="1"/>
  <c r="J134" i="9"/>
  <c r="G134" i="9"/>
  <c r="AE133" i="9"/>
  <c r="I133" i="9"/>
  <c r="F133" i="9"/>
  <c r="AE132" i="9"/>
  <c r="I132" i="9"/>
  <c r="F132" i="9"/>
  <c r="AE131" i="9"/>
  <c r="I131" i="9"/>
  <c r="F131" i="9"/>
  <c r="AE130" i="9"/>
  <c r="I130" i="9"/>
  <c r="F130" i="9"/>
  <c r="AE129" i="9"/>
  <c r="I129" i="9"/>
  <c r="F129" i="9"/>
  <c r="AE128" i="9"/>
  <c r="I128" i="9"/>
  <c r="F128" i="9"/>
  <c r="F134" i="9" s="1"/>
  <c r="AE127" i="9"/>
  <c r="I127" i="9"/>
  <c r="F127" i="9"/>
  <c r="AE126" i="9"/>
  <c r="I126" i="9"/>
  <c r="F126" i="9"/>
  <c r="AE125" i="9"/>
  <c r="I125" i="9"/>
  <c r="F125" i="9"/>
  <c r="AE124" i="9"/>
  <c r="I124" i="9"/>
  <c r="F124" i="9"/>
  <c r="AE123" i="9"/>
  <c r="AE134" i="9" s="1"/>
  <c r="AE135" i="9" s="1"/>
  <c r="I123" i="9"/>
  <c r="F123" i="9"/>
  <c r="AE122" i="9"/>
  <c r="I122" i="9"/>
  <c r="F122" i="9"/>
  <c r="U120" i="9"/>
  <c r="AD119" i="9"/>
  <c r="AD120" i="9" s="1"/>
  <c r="AC119" i="9"/>
  <c r="AC120" i="9" s="1"/>
  <c r="AB119" i="9"/>
  <c r="AB120" i="9" s="1"/>
  <c r="AA119" i="9"/>
  <c r="AA120" i="9" s="1"/>
  <c r="Z119" i="9"/>
  <c r="Z120" i="9" s="1"/>
  <c r="Y119" i="9"/>
  <c r="Y120" i="9" s="1"/>
  <c r="X119" i="9"/>
  <c r="X120" i="9" s="1"/>
  <c r="W119" i="9"/>
  <c r="W120" i="9" s="1"/>
  <c r="V119" i="9"/>
  <c r="V120" i="9" s="1"/>
  <c r="U119" i="9"/>
  <c r="T119" i="9"/>
  <c r="T120" i="9" s="1"/>
  <c r="S119" i="9"/>
  <c r="S120" i="9" s="1"/>
  <c r="R119" i="9"/>
  <c r="R120" i="9" s="1"/>
  <c r="Q119" i="9"/>
  <c r="Q120" i="9" s="1"/>
  <c r="P119" i="9"/>
  <c r="P120" i="9" s="1"/>
  <c r="J119" i="9"/>
  <c r="I119" i="9"/>
  <c r="G119" i="9"/>
  <c r="AE118" i="9"/>
  <c r="I118" i="9"/>
  <c r="F118" i="9"/>
  <c r="AE117" i="9"/>
  <c r="I117" i="9"/>
  <c r="F117" i="9"/>
  <c r="AE116" i="9"/>
  <c r="I116" i="9"/>
  <c r="F116" i="9"/>
  <c r="AE115" i="9"/>
  <c r="I115" i="9"/>
  <c r="F115" i="9"/>
  <c r="AE114" i="9"/>
  <c r="I114" i="9"/>
  <c r="F114" i="9"/>
  <c r="AE113" i="9"/>
  <c r="I113" i="9"/>
  <c r="F113" i="9"/>
  <c r="AE112" i="9"/>
  <c r="I112" i="9"/>
  <c r="F112" i="9"/>
  <c r="AE111" i="9"/>
  <c r="I111" i="9"/>
  <c r="F111" i="9"/>
  <c r="AE110" i="9"/>
  <c r="I110" i="9"/>
  <c r="F110" i="9"/>
  <c r="AE109" i="9"/>
  <c r="I109" i="9"/>
  <c r="F109" i="9"/>
  <c r="AE108" i="9"/>
  <c r="I108" i="9"/>
  <c r="F108" i="9"/>
  <c r="AE107" i="9"/>
  <c r="AE119" i="9" s="1"/>
  <c r="AE120" i="9" s="1"/>
  <c r="I107" i="9"/>
  <c r="F107" i="9"/>
  <c r="AD104" i="9"/>
  <c r="AD105" i="9" s="1"/>
  <c r="AC104" i="9"/>
  <c r="AC105" i="9" s="1"/>
  <c r="AB104" i="9"/>
  <c r="AB105" i="9" s="1"/>
  <c r="AA104" i="9"/>
  <c r="AA105" i="9" s="1"/>
  <c r="Z104" i="9"/>
  <c r="Z105" i="9" s="1"/>
  <c r="Y104" i="9"/>
  <c r="Y105" i="9" s="1"/>
  <c r="X104" i="9"/>
  <c r="X105" i="9" s="1"/>
  <c r="W104" i="9"/>
  <c r="W105" i="9" s="1"/>
  <c r="V104" i="9"/>
  <c r="V105" i="9" s="1"/>
  <c r="U104" i="9"/>
  <c r="U105" i="9" s="1"/>
  <c r="T104" i="9"/>
  <c r="T105" i="9" s="1"/>
  <c r="S104" i="9"/>
  <c r="S105" i="9" s="1"/>
  <c r="R104" i="9"/>
  <c r="R105" i="9" s="1"/>
  <c r="Q104" i="9"/>
  <c r="Q105" i="9" s="1"/>
  <c r="P104" i="9"/>
  <c r="P105" i="9" s="1"/>
  <c r="J104" i="9"/>
  <c r="G104" i="9"/>
  <c r="AE103" i="9"/>
  <c r="I103" i="9"/>
  <c r="F103" i="9"/>
  <c r="AE102" i="9"/>
  <c r="I102" i="9"/>
  <c r="F102" i="9"/>
  <c r="AE101" i="9"/>
  <c r="I101" i="9"/>
  <c r="F101" i="9"/>
  <c r="AE100" i="9"/>
  <c r="I100" i="9"/>
  <c r="F100" i="9"/>
  <c r="AE99" i="9"/>
  <c r="I99" i="9"/>
  <c r="F99" i="9"/>
  <c r="AE98" i="9"/>
  <c r="I98" i="9"/>
  <c r="F98" i="9"/>
  <c r="AE97" i="9"/>
  <c r="AE104" i="9" s="1"/>
  <c r="AE105" i="9" s="1"/>
  <c r="I97" i="9"/>
  <c r="F97" i="9"/>
  <c r="AE96" i="9"/>
  <c r="I96" i="9"/>
  <c r="F96" i="9"/>
  <c r="AE95" i="9"/>
  <c r="I95" i="9"/>
  <c r="F95" i="9"/>
  <c r="AE94" i="9"/>
  <c r="I94" i="9"/>
  <c r="F94" i="9"/>
  <c r="AE93" i="9"/>
  <c r="I93" i="9"/>
  <c r="F93" i="9"/>
  <c r="AE92" i="9"/>
  <c r="I92" i="9"/>
  <c r="F92" i="9"/>
  <c r="AD89" i="9"/>
  <c r="AD90" i="9" s="1"/>
  <c r="AC89" i="9"/>
  <c r="AC90" i="9" s="1"/>
  <c r="AB89" i="9"/>
  <c r="AB90" i="9" s="1"/>
  <c r="AA89" i="9"/>
  <c r="AA90" i="9" s="1"/>
  <c r="Z89" i="9"/>
  <c r="Z90" i="9" s="1"/>
  <c r="Y89" i="9"/>
  <c r="Y90" i="9" s="1"/>
  <c r="X89" i="9"/>
  <c r="X90" i="9" s="1"/>
  <c r="W89" i="9"/>
  <c r="W90" i="9" s="1"/>
  <c r="V89" i="9"/>
  <c r="V90" i="9" s="1"/>
  <c r="U89" i="9"/>
  <c r="U90" i="9" s="1"/>
  <c r="T89" i="9"/>
  <c r="T90" i="9" s="1"/>
  <c r="S89" i="9"/>
  <c r="S90" i="9" s="1"/>
  <c r="R89" i="9"/>
  <c r="R90" i="9" s="1"/>
  <c r="Q89" i="9"/>
  <c r="Q90" i="9" s="1"/>
  <c r="P89" i="9"/>
  <c r="P90" i="9" s="1"/>
  <c r="J89" i="9"/>
  <c r="G89" i="9"/>
  <c r="AE88" i="9"/>
  <c r="I88" i="9"/>
  <c r="F88" i="9"/>
  <c r="AE87" i="9"/>
  <c r="I87" i="9"/>
  <c r="F87" i="9"/>
  <c r="AE86" i="9"/>
  <c r="I86" i="9"/>
  <c r="F86" i="9"/>
  <c r="AE85" i="9"/>
  <c r="I85" i="9"/>
  <c r="F85" i="9"/>
  <c r="AE84" i="9"/>
  <c r="I84" i="9"/>
  <c r="F84" i="9"/>
  <c r="AE83" i="9"/>
  <c r="I83" i="9"/>
  <c r="F83" i="9"/>
  <c r="AE82" i="9"/>
  <c r="I82" i="9"/>
  <c r="F82" i="9"/>
  <c r="AE81" i="9"/>
  <c r="I81" i="9"/>
  <c r="F81" i="9"/>
  <c r="AE80" i="9"/>
  <c r="I80" i="9"/>
  <c r="F80" i="9"/>
  <c r="AE79" i="9"/>
  <c r="I79" i="9"/>
  <c r="F79" i="9"/>
  <c r="AE78" i="9"/>
  <c r="I78" i="9"/>
  <c r="F78" i="9"/>
  <c r="AE77" i="9"/>
  <c r="I77" i="9"/>
  <c r="F77" i="9"/>
  <c r="F89" i="9" s="1"/>
  <c r="AA75" i="9"/>
  <c r="S75" i="9"/>
  <c r="AD74" i="9"/>
  <c r="AD75" i="9" s="1"/>
  <c r="AC74" i="9"/>
  <c r="AC75" i="9" s="1"/>
  <c r="AB74" i="9"/>
  <c r="AB75" i="9" s="1"/>
  <c r="AA74" i="9"/>
  <c r="Z74" i="9"/>
  <c r="Z75" i="9" s="1"/>
  <c r="Y74" i="9"/>
  <c r="Y75" i="9" s="1"/>
  <c r="X74" i="9"/>
  <c r="X75" i="9" s="1"/>
  <c r="W74" i="9"/>
  <c r="W75" i="9" s="1"/>
  <c r="V74" i="9"/>
  <c r="V75" i="9" s="1"/>
  <c r="U74" i="9"/>
  <c r="U75" i="9" s="1"/>
  <c r="T74" i="9"/>
  <c r="T75" i="9" s="1"/>
  <c r="S74" i="9"/>
  <c r="R74" i="9"/>
  <c r="R75" i="9" s="1"/>
  <c r="Q74" i="9"/>
  <c r="Q75" i="9" s="1"/>
  <c r="P74" i="9"/>
  <c r="P75" i="9" s="1"/>
  <c r="J74" i="9"/>
  <c r="G74" i="9"/>
  <c r="AE73" i="9"/>
  <c r="I73" i="9"/>
  <c r="F73" i="9"/>
  <c r="AE72" i="9"/>
  <c r="I72" i="9"/>
  <c r="F72" i="9"/>
  <c r="AE71" i="9"/>
  <c r="I71" i="9"/>
  <c r="F71" i="9"/>
  <c r="AE70" i="9"/>
  <c r="I70" i="9"/>
  <c r="F70" i="9"/>
  <c r="AE69" i="9"/>
  <c r="I69" i="9"/>
  <c r="F69" i="9"/>
  <c r="AE68" i="9"/>
  <c r="I68" i="9"/>
  <c r="F68" i="9"/>
  <c r="F74" i="9" s="1"/>
  <c r="AE67" i="9"/>
  <c r="I67" i="9"/>
  <c r="F67" i="9"/>
  <c r="AE66" i="9"/>
  <c r="I66" i="9"/>
  <c r="F66" i="9"/>
  <c r="AE65" i="9"/>
  <c r="I65" i="9"/>
  <c r="F65" i="9"/>
  <c r="AE64" i="9"/>
  <c r="I64" i="9"/>
  <c r="F64" i="9"/>
  <c r="AE63" i="9"/>
  <c r="AE74" i="9" s="1"/>
  <c r="AE75" i="9" s="1"/>
  <c r="I63" i="9"/>
  <c r="F63" i="9"/>
  <c r="AE62" i="9"/>
  <c r="I62" i="9"/>
  <c r="F62" i="9"/>
  <c r="U60" i="9"/>
  <c r="AD59" i="9"/>
  <c r="AD60" i="9" s="1"/>
  <c r="AC59" i="9"/>
  <c r="AC60" i="9" s="1"/>
  <c r="AB59" i="9"/>
  <c r="AB60" i="9" s="1"/>
  <c r="AA59" i="9"/>
  <c r="AA60" i="9" s="1"/>
  <c r="Z59" i="9"/>
  <c r="Z60" i="9" s="1"/>
  <c r="Y59" i="9"/>
  <c r="Y60" i="9" s="1"/>
  <c r="X59" i="9"/>
  <c r="X60" i="9" s="1"/>
  <c r="W59" i="9"/>
  <c r="W60" i="9" s="1"/>
  <c r="V59" i="9"/>
  <c r="V60" i="9" s="1"/>
  <c r="U59" i="9"/>
  <c r="T59" i="9"/>
  <c r="T60" i="9" s="1"/>
  <c r="S59" i="9"/>
  <c r="S60" i="9" s="1"/>
  <c r="R59" i="9"/>
  <c r="R60" i="9" s="1"/>
  <c r="Q59" i="9"/>
  <c r="Q60" i="9" s="1"/>
  <c r="P59" i="9"/>
  <c r="P60" i="9" s="1"/>
  <c r="J59" i="9"/>
  <c r="I59" i="9"/>
  <c r="G59" i="9"/>
  <c r="AE58" i="9"/>
  <c r="I58" i="9"/>
  <c r="F58" i="9"/>
  <c r="AE57" i="9"/>
  <c r="I57" i="9"/>
  <c r="F57" i="9"/>
  <c r="AE56" i="9"/>
  <c r="I56" i="9"/>
  <c r="F56" i="9"/>
  <c r="AE55" i="9"/>
  <c r="I55" i="9"/>
  <c r="F55" i="9"/>
  <c r="AE54" i="9"/>
  <c r="I54" i="9"/>
  <c r="F54" i="9"/>
  <c r="AE53" i="9"/>
  <c r="I53" i="9"/>
  <c r="F53" i="9"/>
  <c r="AE52" i="9"/>
  <c r="I52" i="9"/>
  <c r="F52" i="9"/>
  <c r="AE51" i="9"/>
  <c r="H51" i="9"/>
  <c r="I51" i="9" s="1"/>
  <c r="F51" i="9"/>
  <c r="E51" i="9"/>
  <c r="AE50" i="9"/>
  <c r="I50" i="9"/>
  <c r="F50" i="9"/>
  <c r="AE49" i="9"/>
  <c r="I49" i="9"/>
  <c r="F49" i="9"/>
  <c r="AE48" i="9"/>
  <c r="I48" i="9"/>
  <c r="F48" i="9"/>
  <c r="D48" i="9"/>
  <c r="AE47" i="9"/>
  <c r="AE59" i="9" s="1"/>
  <c r="AE60" i="9" s="1"/>
  <c r="O47" i="9"/>
  <c r="I47" i="9"/>
  <c r="F47" i="9"/>
  <c r="F59" i="9" s="1"/>
  <c r="D47" i="9"/>
  <c r="C47" i="9"/>
  <c r="O43" i="9"/>
  <c r="B43" i="9"/>
  <c r="C35" i="9"/>
  <c r="C36" i="9" s="1"/>
  <c r="C37" i="9" s="1"/>
  <c r="C38" i="9" s="1"/>
  <c r="C39" i="9" s="1"/>
  <c r="C40" i="9" s="1"/>
  <c r="C41" i="9" s="1"/>
  <c r="B32" i="9"/>
  <c r="M19" i="9"/>
  <c r="O16" i="9"/>
  <c r="B16" i="9"/>
  <c r="AE13" i="9"/>
  <c r="AE12" i="9"/>
  <c r="AE11" i="9"/>
  <c r="AE10" i="9"/>
  <c r="AE9" i="9"/>
  <c r="J9" i="9"/>
  <c r="AE8" i="9"/>
  <c r="AE7" i="9"/>
  <c r="AE6" i="9"/>
  <c r="AE5" i="9"/>
  <c r="O3" i="9"/>
  <c r="B3" i="9"/>
  <c r="AD149" i="7"/>
  <c r="AD150" i="7" s="1"/>
  <c r="AC149" i="7"/>
  <c r="AC150" i="7" s="1"/>
  <c r="AB149" i="7"/>
  <c r="AB150" i="7" s="1"/>
  <c r="AA149" i="7"/>
  <c r="AA150" i="7" s="1"/>
  <c r="Z149" i="7"/>
  <c r="Z150" i="7" s="1"/>
  <c r="Y149" i="7"/>
  <c r="Y150" i="7" s="1"/>
  <c r="X149" i="7"/>
  <c r="X150" i="7" s="1"/>
  <c r="W149" i="7"/>
  <c r="W150" i="7" s="1"/>
  <c r="V149" i="7"/>
  <c r="V150" i="7" s="1"/>
  <c r="U149" i="7"/>
  <c r="U150" i="7" s="1"/>
  <c r="T149" i="7"/>
  <c r="T150" i="7" s="1"/>
  <c r="S149" i="7"/>
  <c r="S150" i="7" s="1"/>
  <c r="R149" i="7"/>
  <c r="R150" i="7" s="1"/>
  <c r="Q149" i="7"/>
  <c r="Q150" i="7" s="1"/>
  <c r="P149" i="7"/>
  <c r="P150" i="7" s="1"/>
  <c r="J149" i="7"/>
  <c r="G149" i="7"/>
  <c r="AE148" i="7"/>
  <c r="I148" i="7"/>
  <c r="F148" i="7"/>
  <c r="AE147" i="7"/>
  <c r="I147" i="7"/>
  <c r="F147" i="7"/>
  <c r="AE146" i="7"/>
  <c r="I146" i="7"/>
  <c r="F146" i="7"/>
  <c r="AE145" i="7"/>
  <c r="I145" i="7"/>
  <c r="F145" i="7"/>
  <c r="AE144" i="7"/>
  <c r="I144" i="7"/>
  <c r="F144" i="7"/>
  <c r="AE143" i="7"/>
  <c r="I143" i="7"/>
  <c r="F143" i="7"/>
  <c r="AE142" i="7"/>
  <c r="AE149" i="7" s="1"/>
  <c r="AE150" i="7" s="1"/>
  <c r="I142" i="7"/>
  <c r="F142" i="7"/>
  <c r="AE141" i="7"/>
  <c r="I141" i="7"/>
  <c r="F141" i="7"/>
  <c r="AE140" i="7"/>
  <c r="I140" i="7"/>
  <c r="I149" i="7" s="1"/>
  <c r="F140" i="7"/>
  <c r="AE139" i="7"/>
  <c r="I139" i="7"/>
  <c r="F139" i="7"/>
  <c r="AE138" i="7"/>
  <c r="I138" i="7"/>
  <c r="F138" i="7"/>
  <c r="AE137" i="7"/>
  <c r="I137" i="7"/>
  <c r="F137" i="7"/>
  <c r="F149" i="7" s="1"/>
  <c r="Y135" i="7"/>
  <c r="AD134" i="7"/>
  <c r="AD135" i="7" s="1"/>
  <c r="AC134" i="7"/>
  <c r="AC135" i="7" s="1"/>
  <c r="AB134" i="7"/>
  <c r="AB135" i="7" s="1"/>
  <c r="AA134" i="7"/>
  <c r="AA135" i="7" s="1"/>
  <c r="Z134" i="7"/>
  <c r="Z135" i="7" s="1"/>
  <c r="Y134" i="7"/>
  <c r="X134" i="7"/>
  <c r="X135" i="7" s="1"/>
  <c r="W134" i="7"/>
  <c r="W135" i="7" s="1"/>
  <c r="V134" i="7"/>
  <c r="V135" i="7" s="1"/>
  <c r="U134" i="7"/>
  <c r="U135" i="7" s="1"/>
  <c r="T134" i="7"/>
  <c r="T135" i="7" s="1"/>
  <c r="S134" i="7"/>
  <c r="S135" i="7" s="1"/>
  <c r="R134" i="7"/>
  <c r="R135" i="7" s="1"/>
  <c r="Q134" i="7"/>
  <c r="Q135" i="7" s="1"/>
  <c r="P134" i="7"/>
  <c r="P135" i="7" s="1"/>
  <c r="J134" i="7"/>
  <c r="G134" i="7"/>
  <c r="AE133" i="7"/>
  <c r="I133" i="7"/>
  <c r="F133" i="7"/>
  <c r="AE132" i="7"/>
  <c r="I132" i="7"/>
  <c r="F132" i="7"/>
  <c r="AE131" i="7"/>
  <c r="I131" i="7"/>
  <c r="F131" i="7"/>
  <c r="AE130" i="7"/>
  <c r="I130" i="7"/>
  <c r="F130" i="7"/>
  <c r="AE129" i="7"/>
  <c r="I129" i="7"/>
  <c r="F129" i="7"/>
  <c r="AE128" i="7"/>
  <c r="I128" i="7"/>
  <c r="F128" i="7"/>
  <c r="AE127" i="7"/>
  <c r="I127" i="7"/>
  <c r="F127" i="7"/>
  <c r="AE126" i="7"/>
  <c r="I126" i="7"/>
  <c r="F126" i="7"/>
  <c r="AE125" i="7"/>
  <c r="I125" i="7"/>
  <c r="F125" i="7"/>
  <c r="AE124" i="7"/>
  <c r="I124" i="7"/>
  <c r="F124" i="7"/>
  <c r="AE123" i="7"/>
  <c r="I123" i="7"/>
  <c r="F123" i="7"/>
  <c r="AE122" i="7"/>
  <c r="I122" i="7"/>
  <c r="F122" i="7"/>
  <c r="F134" i="7" s="1"/>
  <c r="AA120" i="7"/>
  <c r="S120" i="7"/>
  <c r="AD119" i="7"/>
  <c r="AD120" i="7" s="1"/>
  <c r="AC119" i="7"/>
  <c r="AC120" i="7" s="1"/>
  <c r="AB119" i="7"/>
  <c r="AB120" i="7" s="1"/>
  <c r="AA119" i="7"/>
  <c r="Z119" i="7"/>
  <c r="Z120" i="7" s="1"/>
  <c r="Y119" i="7"/>
  <c r="Y120" i="7" s="1"/>
  <c r="X119" i="7"/>
  <c r="X120" i="7" s="1"/>
  <c r="W119" i="7"/>
  <c r="W120" i="7" s="1"/>
  <c r="V119" i="7"/>
  <c r="V120" i="7" s="1"/>
  <c r="U119" i="7"/>
  <c r="U120" i="7" s="1"/>
  <c r="T119" i="7"/>
  <c r="T120" i="7" s="1"/>
  <c r="S119" i="7"/>
  <c r="R119" i="7"/>
  <c r="R120" i="7" s="1"/>
  <c r="Q119" i="7"/>
  <c r="Q120" i="7" s="1"/>
  <c r="P119" i="7"/>
  <c r="P120" i="7" s="1"/>
  <c r="J119" i="7"/>
  <c r="G119" i="7"/>
  <c r="AE118" i="7"/>
  <c r="I118" i="7"/>
  <c r="F118" i="7"/>
  <c r="AE117" i="7"/>
  <c r="I117" i="7"/>
  <c r="F117" i="7"/>
  <c r="AE116" i="7"/>
  <c r="I116" i="7"/>
  <c r="F116" i="7"/>
  <c r="AE115" i="7"/>
  <c r="I115" i="7"/>
  <c r="F115" i="7"/>
  <c r="AE114" i="7"/>
  <c r="I114" i="7"/>
  <c r="F114" i="7"/>
  <c r="AE113" i="7"/>
  <c r="I113" i="7"/>
  <c r="F113" i="7"/>
  <c r="F119" i="7" s="1"/>
  <c r="AE112" i="7"/>
  <c r="I112" i="7"/>
  <c r="F112" i="7"/>
  <c r="AE111" i="7"/>
  <c r="I111" i="7"/>
  <c r="F111" i="7"/>
  <c r="AE110" i="7"/>
  <c r="I110" i="7"/>
  <c r="F110" i="7"/>
  <c r="AE109" i="7"/>
  <c r="I109" i="7"/>
  <c r="F109" i="7"/>
  <c r="AE108" i="7"/>
  <c r="I108" i="7"/>
  <c r="F108" i="7"/>
  <c r="AE107" i="7"/>
  <c r="AE119" i="7" s="1"/>
  <c r="AE120" i="7" s="1"/>
  <c r="I107" i="7"/>
  <c r="I119" i="7" s="1"/>
  <c r="F107" i="7"/>
  <c r="U105" i="7"/>
  <c r="AD104" i="7"/>
  <c r="AD105" i="7" s="1"/>
  <c r="AC104" i="7"/>
  <c r="AC105" i="7" s="1"/>
  <c r="AB104" i="7"/>
  <c r="AB105" i="7" s="1"/>
  <c r="AA104" i="7"/>
  <c r="AA105" i="7" s="1"/>
  <c r="Z104" i="7"/>
  <c r="Z105" i="7" s="1"/>
  <c r="Y104" i="7"/>
  <c r="Y105" i="7" s="1"/>
  <c r="X104" i="7"/>
  <c r="X105" i="7" s="1"/>
  <c r="W104" i="7"/>
  <c r="W105" i="7" s="1"/>
  <c r="V104" i="7"/>
  <c r="V105" i="7" s="1"/>
  <c r="U104" i="7"/>
  <c r="T104" i="7"/>
  <c r="T105" i="7" s="1"/>
  <c r="S104" i="7"/>
  <c r="S105" i="7" s="1"/>
  <c r="R104" i="7"/>
  <c r="R105" i="7" s="1"/>
  <c r="Q104" i="7"/>
  <c r="Q105" i="7" s="1"/>
  <c r="P104" i="7"/>
  <c r="P105" i="7" s="1"/>
  <c r="J104" i="7"/>
  <c r="I104" i="7"/>
  <c r="G104" i="7"/>
  <c r="AE103" i="7"/>
  <c r="I103" i="7"/>
  <c r="F103" i="7"/>
  <c r="AE102" i="7"/>
  <c r="I102" i="7"/>
  <c r="F102" i="7"/>
  <c r="AE101" i="7"/>
  <c r="I101" i="7"/>
  <c r="F101" i="7"/>
  <c r="AE100" i="7"/>
  <c r="I100" i="7"/>
  <c r="F100" i="7"/>
  <c r="AE99" i="7"/>
  <c r="I99" i="7"/>
  <c r="F99" i="7"/>
  <c r="AE98" i="7"/>
  <c r="I98" i="7"/>
  <c r="F98" i="7"/>
  <c r="AE97" i="7"/>
  <c r="I97" i="7"/>
  <c r="F97" i="7"/>
  <c r="AE96" i="7"/>
  <c r="I96" i="7"/>
  <c r="F96" i="7"/>
  <c r="F104" i="7" s="1"/>
  <c r="AE95" i="7"/>
  <c r="I95" i="7"/>
  <c r="F95" i="7"/>
  <c r="AE94" i="7"/>
  <c r="I94" i="7"/>
  <c r="F94" i="7"/>
  <c r="AE93" i="7"/>
  <c r="I93" i="7"/>
  <c r="F93" i="7"/>
  <c r="AE92" i="7"/>
  <c r="AE104" i="7" s="1"/>
  <c r="AE105" i="7" s="1"/>
  <c r="I92" i="7"/>
  <c r="F92" i="7"/>
  <c r="AD89" i="7"/>
  <c r="AD90" i="7" s="1"/>
  <c r="AC89" i="7"/>
  <c r="AC90" i="7" s="1"/>
  <c r="AB89" i="7"/>
  <c r="AB90" i="7" s="1"/>
  <c r="AA89" i="7"/>
  <c r="AA90" i="7" s="1"/>
  <c r="Z89" i="7"/>
  <c r="Z90" i="7" s="1"/>
  <c r="Y89" i="7"/>
  <c r="Y90" i="7" s="1"/>
  <c r="X89" i="7"/>
  <c r="X90" i="7" s="1"/>
  <c r="W89" i="7"/>
  <c r="W90" i="7" s="1"/>
  <c r="V89" i="7"/>
  <c r="V90" i="7" s="1"/>
  <c r="U89" i="7"/>
  <c r="U90" i="7" s="1"/>
  <c r="T89" i="7"/>
  <c r="T90" i="7" s="1"/>
  <c r="S89" i="7"/>
  <c r="S90" i="7" s="1"/>
  <c r="R89" i="7"/>
  <c r="R90" i="7" s="1"/>
  <c r="Q89" i="7"/>
  <c r="Q90" i="7" s="1"/>
  <c r="P89" i="7"/>
  <c r="P90" i="7" s="1"/>
  <c r="J89" i="7"/>
  <c r="G89" i="7"/>
  <c r="AE88" i="7"/>
  <c r="I88" i="7"/>
  <c r="F88" i="7"/>
  <c r="AE87" i="7"/>
  <c r="I87" i="7"/>
  <c r="F87" i="7"/>
  <c r="AE86" i="7"/>
  <c r="I86" i="7"/>
  <c r="F86" i="7"/>
  <c r="AE85" i="7"/>
  <c r="I85" i="7"/>
  <c r="F85" i="7"/>
  <c r="AE84" i="7"/>
  <c r="I84" i="7"/>
  <c r="F84" i="7"/>
  <c r="AE83" i="7"/>
  <c r="I83" i="7"/>
  <c r="F83" i="7"/>
  <c r="AE82" i="7"/>
  <c r="AE89" i="7" s="1"/>
  <c r="AE90" i="7" s="1"/>
  <c r="I82" i="7"/>
  <c r="F82" i="7"/>
  <c r="AE81" i="7"/>
  <c r="I81" i="7"/>
  <c r="F81" i="7"/>
  <c r="AE80" i="7"/>
  <c r="I80" i="7"/>
  <c r="I89" i="7" s="1"/>
  <c r="F80" i="7"/>
  <c r="AE79" i="7"/>
  <c r="I79" i="7"/>
  <c r="F79" i="7"/>
  <c r="AE78" i="7"/>
  <c r="I78" i="7"/>
  <c r="F78" i="7"/>
  <c r="AE77" i="7"/>
  <c r="I77" i="7"/>
  <c r="F77" i="7"/>
  <c r="F89" i="7" s="1"/>
  <c r="AD74" i="7"/>
  <c r="AD75" i="7" s="1"/>
  <c r="AC74" i="7"/>
  <c r="AC75" i="7" s="1"/>
  <c r="AB74" i="7"/>
  <c r="AB75" i="7" s="1"/>
  <c r="AA74" i="7"/>
  <c r="AA75" i="7" s="1"/>
  <c r="Z74" i="7"/>
  <c r="Z75" i="7" s="1"/>
  <c r="Y74" i="7"/>
  <c r="Y75" i="7" s="1"/>
  <c r="X74" i="7"/>
  <c r="X75" i="7" s="1"/>
  <c r="W74" i="7"/>
  <c r="W75" i="7" s="1"/>
  <c r="V74" i="7"/>
  <c r="V75" i="7" s="1"/>
  <c r="U74" i="7"/>
  <c r="U75" i="7" s="1"/>
  <c r="T74" i="7"/>
  <c r="T75" i="7" s="1"/>
  <c r="S74" i="7"/>
  <c r="S75" i="7" s="1"/>
  <c r="R74" i="7"/>
  <c r="R75" i="7" s="1"/>
  <c r="Q74" i="7"/>
  <c r="Q75" i="7" s="1"/>
  <c r="P74" i="7"/>
  <c r="P75" i="7" s="1"/>
  <c r="J74" i="7"/>
  <c r="G74" i="7"/>
  <c r="AE73" i="7"/>
  <c r="I73" i="7"/>
  <c r="F73" i="7"/>
  <c r="AE72" i="7"/>
  <c r="I72" i="7"/>
  <c r="F72" i="7"/>
  <c r="AE71" i="7"/>
  <c r="I71" i="7"/>
  <c r="F71" i="7"/>
  <c r="AE70" i="7"/>
  <c r="I70" i="7"/>
  <c r="F70" i="7"/>
  <c r="AE69" i="7"/>
  <c r="I69" i="7"/>
  <c r="F69" i="7"/>
  <c r="AE68" i="7"/>
  <c r="I68" i="7"/>
  <c r="F68" i="7"/>
  <c r="AE67" i="7"/>
  <c r="I67" i="7"/>
  <c r="F67" i="7"/>
  <c r="AE66" i="7"/>
  <c r="I66" i="7"/>
  <c r="F66" i="7"/>
  <c r="AE65" i="7"/>
  <c r="I65" i="7"/>
  <c r="F65" i="7"/>
  <c r="AE64" i="7"/>
  <c r="I64" i="7"/>
  <c r="F64" i="7"/>
  <c r="AE63" i="7"/>
  <c r="I63" i="7"/>
  <c r="F63" i="7"/>
  <c r="AE62" i="7"/>
  <c r="I62" i="7"/>
  <c r="F62" i="7"/>
  <c r="F74" i="7" s="1"/>
  <c r="AA60" i="7"/>
  <c r="S60" i="7"/>
  <c r="AD59" i="7"/>
  <c r="AD60" i="7" s="1"/>
  <c r="AC59" i="7"/>
  <c r="AC60" i="7" s="1"/>
  <c r="AB59" i="7"/>
  <c r="AB60" i="7" s="1"/>
  <c r="AA59" i="7"/>
  <c r="Z59" i="7"/>
  <c r="Z60" i="7" s="1"/>
  <c r="Y59" i="7"/>
  <c r="Y60" i="7" s="1"/>
  <c r="X59" i="7"/>
  <c r="X60" i="7" s="1"/>
  <c r="W59" i="7"/>
  <c r="W60" i="7" s="1"/>
  <c r="V59" i="7"/>
  <c r="V60" i="7" s="1"/>
  <c r="U59" i="7"/>
  <c r="U60" i="7" s="1"/>
  <c r="T59" i="7"/>
  <c r="T60" i="7" s="1"/>
  <c r="S59" i="7"/>
  <c r="R59" i="7"/>
  <c r="R60" i="7" s="1"/>
  <c r="Q59" i="7"/>
  <c r="Q60" i="7" s="1"/>
  <c r="P59" i="7"/>
  <c r="P60" i="7" s="1"/>
  <c r="J59" i="7"/>
  <c r="G59" i="7"/>
  <c r="AE58" i="7"/>
  <c r="I58" i="7"/>
  <c r="F58" i="7"/>
  <c r="AE57" i="7"/>
  <c r="I57" i="7"/>
  <c r="F57" i="7"/>
  <c r="AE56" i="7"/>
  <c r="I56" i="7"/>
  <c r="F56" i="7"/>
  <c r="AE55" i="7"/>
  <c r="I55" i="7"/>
  <c r="F55" i="7"/>
  <c r="AE54" i="7"/>
  <c r="I54" i="7"/>
  <c r="F54" i="7"/>
  <c r="AE53" i="7"/>
  <c r="I53" i="7"/>
  <c r="F53" i="7"/>
  <c r="F59" i="7" s="1"/>
  <c r="AE52" i="7"/>
  <c r="I52" i="7"/>
  <c r="F52" i="7"/>
  <c r="AE51" i="7"/>
  <c r="I51" i="7"/>
  <c r="F51" i="7"/>
  <c r="AE50" i="7"/>
  <c r="I50" i="7"/>
  <c r="F50" i="7"/>
  <c r="AE49" i="7"/>
  <c r="I49" i="7"/>
  <c r="F49" i="7"/>
  <c r="AE48" i="7"/>
  <c r="I48" i="7"/>
  <c r="F48" i="7"/>
  <c r="AE47" i="7"/>
  <c r="AE59" i="7" s="1"/>
  <c r="AE60" i="7" s="1"/>
  <c r="O47" i="7"/>
  <c r="I47" i="7"/>
  <c r="F47" i="7"/>
  <c r="D47" i="7"/>
  <c r="D48" i="7" s="1"/>
  <c r="C47" i="7"/>
  <c r="C48" i="7" s="1"/>
  <c r="O43" i="7"/>
  <c r="B43" i="7"/>
  <c r="C35" i="7"/>
  <c r="C36" i="7" s="1"/>
  <c r="C37" i="7" s="1"/>
  <c r="C38" i="7" s="1"/>
  <c r="C39" i="7" s="1"/>
  <c r="C40" i="7" s="1"/>
  <c r="C41" i="7" s="1"/>
  <c r="B32" i="7"/>
  <c r="M19" i="7"/>
  <c r="O16" i="7"/>
  <c r="B16" i="7"/>
  <c r="AE13" i="7"/>
  <c r="AE12" i="7"/>
  <c r="AE11" i="7"/>
  <c r="AE10" i="7"/>
  <c r="AE9" i="7"/>
  <c r="J9" i="7"/>
  <c r="AE8" i="7"/>
  <c r="AE7" i="7"/>
  <c r="AE6" i="7"/>
  <c r="AE5" i="7"/>
  <c r="O3" i="7"/>
  <c r="B3" i="7"/>
  <c r="AD150" i="6"/>
  <c r="V150" i="6"/>
  <c r="AD149" i="6"/>
  <c r="AC149" i="6"/>
  <c r="AC150" i="6" s="1"/>
  <c r="AB149" i="6"/>
  <c r="AB150" i="6" s="1"/>
  <c r="AA149" i="6"/>
  <c r="AA150" i="6" s="1"/>
  <c r="Z149" i="6"/>
  <c r="Z150" i="6" s="1"/>
  <c r="Y149" i="6"/>
  <c r="Y150" i="6" s="1"/>
  <c r="X149" i="6"/>
  <c r="X150" i="6" s="1"/>
  <c r="W149" i="6"/>
  <c r="W150" i="6" s="1"/>
  <c r="V149" i="6"/>
  <c r="U149" i="6"/>
  <c r="U150" i="6" s="1"/>
  <c r="T149" i="6"/>
  <c r="T150" i="6" s="1"/>
  <c r="S149" i="6"/>
  <c r="S150" i="6" s="1"/>
  <c r="R149" i="6"/>
  <c r="R150" i="6" s="1"/>
  <c r="Q149" i="6"/>
  <c r="Q150" i="6" s="1"/>
  <c r="P149" i="6"/>
  <c r="P150" i="6" s="1"/>
  <c r="J149" i="6"/>
  <c r="G149" i="6"/>
  <c r="AE148" i="6"/>
  <c r="I148" i="6"/>
  <c r="F148" i="6"/>
  <c r="AE147" i="6"/>
  <c r="I147" i="6"/>
  <c r="F147" i="6"/>
  <c r="AE146" i="6"/>
  <c r="I146" i="6"/>
  <c r="F146" i="6"/>
  <c r="AE145" i="6"/>
  <c r="I145" i="6"/>
  <c r="F145" i="6"/>
  <c r="AE144" i="6"/>
  <c r="I144" i="6"/>
  <c r="F144" i="6"/>
  <c r="AE143" i="6"/>
  <c r="I143" i="6"/>
  <c r="F143" i="6"/>
  <c r="AE142" i="6"/>
  <c r="I142" i="6"/>
  <c r="F142" i="6"/>
  <c r="AE141" i="6"/>
  <c r="I141" i="6"/>
  <c r="F141" i="6"/>
  <c r="AE140" i="6"/>
  <c r="I140" i="6"/>
  <c r="F140" i="6"/>
  <c r="AE139" i="6"/>
  <c r="I139" i="6"/>
  <c r="F139" i="6"/>
  <c r="AE138" i="6"/>
  <c r="I138" i="6"/>
  <c r="F138" i="6"/>
  <c r="AE137" i="6"/>
  <c r="AE149" i="6" s="1"/>
  <c r="AE150" i="6" s="1"/>
  <c r="I137" i="6"/>
  <c r="F137" i="6"/>
  <c r="V135" i="6"/>
  <c r="AD134" i="6"/>
  <c r="AD135" i="6" s="1"/>
  <c r="AC134" i="6"/>
  <c r="AC135" i="6" s="1"/>
  <c r="AB134" i="6"/>
  <c r="AB135" i="6" s="1"/>
  <c r="AA134" i="6"/>
  <c r="AA135" i="6" s="1"/>
  <c r="Z134" i="6"/>
  <c r="Z135" i="6" s="1"/>
  <c r="Y134" i="6"/>
  <c r="Y135" i="6" s="1"/>
  <c r="X134" i="6"/>
  <c r="X135" i="6" s="1"/>
  <c r="W134" i="6"/>
  <c r="W135" i="6" s="1"/>
  <c r="V134" i="6"/>
  <c r="U134" i="6"/>
  <c r="U135" i="6" s="1"/>
  <c r="T134" i="6"/>
  <c r="T135" i="6" s="1"/>
  <c r="S134" i="6"/>
  <c r="S135" i="6" s="1"/>
  <c r="R134" i="6"/>
  <c r="R135" i="6" s="1"/>
  <c r="Q134" i="6"/>
  <c r="Q135" i="6" s="1"/>
  <c r="P134" i="6"/>
  <c r="P135" i="6" s="1"/>
  <c r="J134" i="6"/>
  <c r="G134" i="6"/>
  <c r="AE133" i="6"/>
  <c r="I133" i="6"/>
  <c r="F133" i="6"/>
  <c r="AE132" i="6"/>
  <c r="I132" i="6"/>
  <c r="F132" i="6"/>
  <c r="AE131" i="6"/>
  <c r="I131" i="6"/>
  <c r="F131" i="6"/>
  <c r="AE130" i="6"/>
  <c r="I130" i="6"/>
  <c r="F130" i="6"/>
  <c r="AE129" i="6"/>
  <c r="I129" i="6"/>
  <c r="F129" i="6"/>
  <c r="AE128" i="6"/>
  <c r="I128" i="6"/>
  <c r="F128" i="6"/>
  <c r="AE127" i="6"/>
  <c r="I127" i="6"/>
  <c r="F127" i="6"/>
  <c r="AE126" i="6"/>
  <c r="I126" i="6"/>
  <c r="F126" i="6"/>
  <c r="AE125" i="6"/>
  <c r="I125" i="6"/>
  <c r="F125" i="6"/>
  <c r="AE124" i="6"/>
  <c r="I124" i="6"/>
  <c r="F124" i="6"/>
  <c r="AE123" i="6"/>
  <c r="I123" i="6"/>
  <c r="F123" i="6"/>
  <c r="AE122" i="6"/>
  <c r="I122" i="6"/>
  <c r="I134" i="6" s="1"/>
  <c r="F122" i="6"/>
  <c r="P120" i="6"/>
  <c r="AD119" i="6"/>
  <c r="AD120" i="6" s="1"/>
  <c r="AC119" i="6"/>
  <c r="AC120" i="6" s="1"/>
  <c r="AB119" i="6"/>
  <c r="AB120" i="6" s="1"/>
  <c r="AA119" i="6"/>
  <c r="AA120" i="6" s="1"/>
  <c r="Z119" i="6"/>
  <c r="Z120" i="6" s="1"/>
  <c r="Y119" i="6"/>
  <c r="Y120" i="6" s="1"/>
  <c r="X119" i="6"/>
  <c r="X120" i="6" s="1"/>
  <c r="W119" i="6"/>
  <c r="W120" i="6" s="1"/>
  <c r="V119" i="6"/>
  <c r="V120" i="6" s="1"/>
  <c r="U119" i="6"/>
  <c r="U120" i="6" s="1"/>
  <c r="T119" i="6"/>
  <c r="T120" i="6" s="1"/>
  <c r="S119" i="6"/>
  <c r="S120" i="6" s="1"/>
  <c r="R119" i="6"/>
  <c r="R120" i="6" s="1"/>
  <c r="Q119" i="6"/>
  <c r="Q120" i="6" s="1"/>
  <c r="P119" i="6"/>
  <c r="J119" i="6"/>
  <c r="G119" i="6"/>
  <c r="AE118" i="6"/>
  <c r="I118" i="6"/>
  <c r="F118" i="6"/>
  <c r="AE117" i="6"/>
  <c r="I117" i="6"/>
  <c r="F117" i="6"/>
  <c r="AE116" i="6"/>
  <c r="I116" i="6"/>
  <c r="F116" i="6"/>
  <c r="AE115" i="6"/>
  <c r="I115" i="6"/>
  <c r="F115" i="6"/>
  <c r="AE114" i="6"/>
  <c r="I114" i="6"/>
  <c r="F114" i="6"/>
  <c r="AE113" i="6"/>
  <c r="I113" i="6"/>
  <c r="F113" i="6"/>
  <c r="AE112" i="6"/>
  <c r="I112" i="6"/>
  <c r="F112" i="6"/>
  <c r="AE111" i="6"/>
  <c r="I111" i="6"/>
  <c r="F111" i="6"/>
  <c r="AE110" i="6"/>
  <c r="I110" i="6"/>
  <c r="F110" i="6"/>
  <c r="AE109" i="6"/>
  <c r="I109" i="6"/>
  <c r="F109" i="6"/>
  <c r="AE108" i="6"/>
  <c r="I108" i="6"/>
  <c r="F108" i="6"/>
  <c r="AE107" i="6"/>
  <c r="I107" i="6"/>
  <c r="F107" i="6"/>
  <c r="Y105" i="6"/>
  <c r="AD104" i="6"/>
  <c r="AD105" i="6" s="1"/>
  <c r="AC104" i="6"/>
  <c r="AC105" i="6" s="1"/>
  <c r="AB104" i="6"/>
  <c r="AB105" i="6" s="1"/>
  <c r="AA104" i="6"/>
  <c r="AA105" i="6" s="1"/>
  <c r="Z104" i="6"/>
  <c r="Z105" i="6" s="1"/>
  <c r="Y104" i="6"/>
  <c r="X104" i="6"/>
  <c r="X105" i="6" s="1"/>
  <c r="W104" i="6"/>
  <c r="W105" i="6" s="1"/>
  <c r="V104" i="6"/>
  <c r="V105" i="6" s="1"/>
  <c r="U104" i="6"/>
  <c r="U105" i="6" s="1"/>
  <c r="T104" i="6"/>
  <c r="T105" i="6" s="1"/>
  <c r="S104" i="6"/>
  <c r="S105" i="6" s="1"/>
  <c r="R104" i="6"/>
  <c r="R105" i="6" s="1"/>
  <c r="Q104" i="6"/>
  <c r="Q105" i="6" s="1"/>
  <c r="P104" i="6"/>
  <c r="P105" i="6" s="1"/>
  <c r="J104" i="6"/>
  <c r="G104" i="6"/>
  <c r="AE103" i="6"/>
  <c r="I103" i="6"/>
  <c r="F103" i="6"/>
  <c r="AE102" i="6"/>
  <c r="I102" i="6"/>
  <c r="F102" i="6"/>
  <c r="AE101" i="6"/>
  <c r="I101" i="6"/>
  <c r="F101" i="6"/>
  <c r="AE100" i="6"/>
  <c r="I100" i="6"/>
  <c r="F100" i="6"/>
  <c r="AE99" i="6"/>
  <c r="I99" i="6"/>
  <c r="F99" i="6"/>
  <c r="AE98" i="6"/>
  <c r="I98" i="6"/>
  <c r="F98" i="6"/>
  <c r="AE97" i="6"/>
  <c r="I97" i="6"/>
  <c r="F97" i="6"/>
  <c r="AE96" i="6"/>
  <c r="I96" i="6"/>
  <c r="F96" i="6"/>
  <c r="AE95" i="6"/>
  <c r="I95" i="6"/>
  <c r="F95" i="6"/>
  <c r="AE94" i="6"/>
  <c r="I94" i="6"/>
  <c r="F94" i="6"/>
  <c r="AE93" i="6"/>
  <c r="I93" i="6"/>
  <c r="F93" i="6"/>
  <c r="AE92" i="6"/>
  <c r="I92" i="6"/>
  <c r="F92" i="6"/>
  <c r="F104" i="6" s="1"/>
  <c r="AC90" i="6"/>
  <c r="AB90" i="6"/>
  <c r="Y90" i="6"/>
  <c r="U90" i="6"/>
  <c r="S90" i="6"/>
  <c r="Q90" i="6"/>
  <c r="AD89" i="6"/>
  <c r="AD90" i="6" s="1"/>
  <c r="AC89" i="6"/>
  <c r="AB89" i="6"/>
  <c r="AA89" i="6"/>
  <c r="AA90" i="6" s="1"/>
  <c r="Z89" i="6"/>
  <c r="Z90" i="6" s="1"/>
  <c r="Y89" i="6"/>
  <c r="X89" i="6"/>
  <c r="X90" i="6" s="1"/>
  <c r="W89" i="6"/>
  <c r="W90" i="6" s="1"/>
  <c r="V89" i="6"/>
  <c r="V90" i="6" s="1"/>
  <c r="U89" i="6"/>
  <c r="T89" i="6"/>
  <c r="T90" i="6" s="1"/>
  <c r="S89" i="6"/>
  <c r="R89" i="6"/>
  <c r="R90" i="6" s="1"/>
  <c r="Q89" i="6"/>
  <c r="P89" i="6"/>
  <c r="P90" i="6" s="1"/>
  <c r="J89" i="6"/>
  <c r="G89" i="6"/>
  <c r="AE88" i="6"/>
  <c r="I88" i="6"/>
  <c r="F88" i="6"/>
  <c r="AE87" i="6"/>
  <c r="I87" i="6"/>
  <c r="F87" i="6"/>
  <c r="AE86" i="6"/>
  <c r="I86" i="6"/>
  <c r="F86" i="6"/>
  <c r="AE85" i="6"/>
  <c r="I85" i="6"/>
  <c r="F85" i="6"/>
  <c r="AE84" i="6"/>
  <c r="I84" i="6"/>
  <c r="I89" i="6" s="1"/>
  <c r="F84" i="6"/>
  <c r="AE83" i="6"/>
  <c r="I83" i="6"/>
  <c r="F83" i="6"/>
  <c r="AE82" i="6"/>
  <c r="I82" i="6"/>
  <c r="F82" i="6"/>
  <c r="AE81" i="6"/>
  <c r="I81" i="6"/>
  <c r="F81" i="6"/>
  <c r="AE80" i="6"/>
  <c r="I80" i="6"/>
  <c r="F80" i="6"/>
  <c r="AE79" i="6"/>
  <c r="I79" i="6"/>
  <c r="F79" i="6"/>
  <c r="AE78" i="6"/>
  <c r="I78" i="6"/>
  <c r="F78" i="6"/>
  <c r="AE77" i="6"/>
  <c r="I77" i="6"/>
  <c r="F77" i="6"/>
  <c r="F89" i="6" s="1"/>
  <c r="AD74" i="6"/>
  <c r="AD75" i="6" s="1"/>
  <c r="AC74" i="6"/>
  <c r="AC75" i="6" s="1"/>
  <c r="AB74" i="6"/>
  <c r="AB75" i="6" s="1"/>
  <c r="AA74" i="6"/>
  <c r="AA75" i="6" s="1"/>
  <c r="Z74" i="6"/>
  <c r="Z75" i="6" s="1"/>
  <c r="Y74" i="6"/>
  <c r="Y75" i="6" s="1"/>
  <c r="X74" i="6"/>
  <c r="X75" i="6" s="1"/>
  <c r="W74" i="6"/>
  <c r="W75" i="6" s="1"/>
  <c r="V74" i="6"/>
  <c r="V75" i="6" s="1"/>
  <c r="U74" i="6"/>
  <c r="U75" i="6" s="1"/>
  <c r="T74" i="6"/>
  <c r="T75" i="6" s="1"/>
  <c r="S74" i="6"/>
  <c r="S75" i="6" s="1"/>
  <c r="R74" i="6"/>
  <c r="R75" i="6" s="1"/>
  <c r="Q74" i="6"/>
  <c r="Q75" i="6" s="1"/>
  <c r="P74" i="6"/>
  <c r="P75" i="6" s="1"/>
  <c r="J74" i="6"/>
  <c r="G74" i="6"/>
  <c r="AE73" i="6"/>
  <c r="I73" i="6"/>
  <c r="F73" i="6"/>
  <c r="AE72" i="6"/>
  <c r="I72" i="6"/>
  <c r="F72" i="6"/>
  <c r="AE71" i="6"/>
  <c r="I71" i="6"/>
  <c r="F71" i="6"/>
  <c r="AE70" i="6"/>
  <c r="I70" i="6"/>
  <c r="F70" i="6"/>
  <c r="AE69" i="6"/>
  <c r="I69" i="6"/>
  <c r="F69" i="6"/>
  <c r="AE68" i="6"/>
  <c r="I68" i="6"/>
  <c r="F68" i="6"/>
  <c r="AE67" i="6"/>
  <c r="I67" i="6"/>
  <c r="I74" i="6" s="1"/>
  <c r="F67" i="6"/>
  <c r="AE66" i="6"/>
  <c r="I66" i="6"/>
  <c r="F66" i="6"/>
  <c r="F74" i="6" s="1"/>
  <c r="AE65" i="6"/>
  <c r="I65" i="6"/>
  <c r="F65" i="6"/>
  <c r="AE64" i="6"/>
  <c r="I64" i="6"/>
  <c r="F64" i="6"/>
  <c r="AE63" i="6"/>
  <c r="AE74" i="6" s="1"/>
  <c r="AE75" i="6" s="1"/>
  <c r="I63" i="6"/>
  <c r="F63" i="6"/>
  <c r="AE62" i="6"/>
  <c r="I62" i="6"/>
  <c r="F62" i="6"/>
  <c r="AD59" i="6"/>
  <c r="AD60" i="6" s="1"/>
  <c r="AC59" i="6"/>
  <c r="AC60" i="6" s="1"/>
  <c r="AB59" i="6"/>
  <c r="AB60" i="6" s="1"/>
  <c r="AA59" i="6"/>
  <c r="AA60" i="6" s="1"/>
  <c r="Z59" i="6"/>
  <c r="Z60" i="6" s="1"/>
  <c r="Y59" i="6"/>
  <c r="Y60" i="6" s="1"/>
  <c r="X59" i="6"/>
  <c r="X60" i="6" s="1"/>
  <c r="W59" i="6"/>
  <c r="W60" i="6" s="1"/>
  <c r="V59" i="6"/>
  <c r="V60" i="6" s="1"/>
  <c r="U59" i="6"/>
  <c r="U60" i="6" s="1"/>
  <c r="T59" i="6"/>
  <c r="T60" i="6" s="1"/>
  <c r="S59" i="6"/>
  <c r="S60" i="6" s="1"/>
  <c r="R59" i="6"/>
  <c r="R60" i="6" s="1"/>
  <c r="Q59" i="6"/>
  <c r="Q60" i="6" s="1"/>
  <c r="P59" i="6"/>
  <c r="P60" i="6" s="1"/>
  <c r="J59" i="6"/>
  <c r="G59" i="6"/>
  <c r="AE58" i="6"/>
  <c r="I58" i="6"/>
  <c r="F58" i="6"/>
  <c r="AE57" i="6"/>
  <c r="I57" i="6"/>
  <c r="F57" i="6"/>
  <c r="AE56" i="6"/>
  <c r="I56" i="6"/>
  <c r="F56" i="6"/>
  <c r="AE55" i="6"/>
  <c r="I55" i="6"/>
  <c r="F55" i="6"/>
  <c r="AE54" i="6"/>
  <c r="I54" i="6"/>
  <c r="F54" i="6"/>
  <c r="AE53" i="6"/>
  <c r="I53" i="6"/>
  <c r="F53" i="6"/>
  <c r="AE52" i="6"/>
  <c r="AE59" i="6" s="1"/>
  <c r="AE60" i="6" s="1"/>
  <c r="I52" i="6"/>
  <c r="F52" i="6"/>
  <c r="AE51" i="6"/>
  <c r="I51" i="6"/>
  <c r="F51" i="6"/>
  <c r="AE50" i="6"/>
  <c r="I50" i="6"/>
  <c r="I59" i="6" s="1"/>
  <c r="F50" i="6"/>
  <c r="AE49" i="6"/>
  <c r="I49" i="6"/>
  <c r="F49" i="6"/>
  <c r="AE48" i="6"/>
  <c r="I48" i="6"/>
  <c r="F48" i="6"/>
  <c r="D48" i="6"/>
  <c r="O48" i="6" s="1"/>
  <c r="AE47" i="6"/>
  <c r="I47" i="6"/>
  <c r="F47" i="6"/>
  <c r="F59" i="6" s="1"/>
  <c r="D47" i="6"/>
  <c r="O47" i="6" s="1"/>
  <c r="C47" i="6"/>
  <c r="C48" i="6" s="1"/>
  <c r="O43" i="6"/>
  <c r="B43" i="6"/>
  <c r="C35" i="6"/>
  <c r="C36" i="6" s="1"/>
  <c r="C37" i="6" s="1"/>
  <c r="C38" i="6" s="1"/>
  <c r="C39" i="6" s="1"/>
  <c r="C40" i="6" s="1"/>
  <c r="C41" i="6" s="1"/>
  <c r="B32" i="6"/>
  <c r="M19" i="6"/>
  <c r="O16" i="6"/>
  <c r="B16" i="6"/>
  <c r="AE13" i="6"/>
  <c r="AE12" i="6"/>
  <c r="AE11" i="6"/>
  <c r="AE10" i="6"/>
  <c r="AE9" i="6"/>
  <c r="J9" i="6"/>
  <c r="AE8" i="6"/>
  <c r="AE7" i="6"/>
  <c r="AE6" i="6"/>
  <c r="AE5" i="6"/>
  <c r="O3" i="6"/>
  <c r="B3" i="6"/>
  <c r="S52" i="5"/>
  <c r="R52" i="5"/>
  <c r="Q52" i="5"/>
  <c r="P52" i="5"/>
  <c r="O52" i="5"/>
  <c r="N52" i="5"/>
  <c r="M52" i="5"/>
  <c r="L52" i="5"/>
  <c r="K52" i="5"/>
  <c r="J52" i="5"/>
  <c r="I52" i="5"/>
  <c r="H52" i="5"/>
  <c r="G52" i="5"/>
  <c r="F52" i="5"/>
  <c r="E52" i="5"/>
  <c r="C52" i="5"/>
  <c r="S51" i="5"/>
  <c r="R51" i="5"/>
  <c r="Q51" i="5"/>
  <c r="P51" i="5"/>
  <c r="O51" i="5"/>
  <c r="N51" i="5"/>
  <c r="M51" i="5"/>
  <c r="L51" i="5"/>
  <c r="K51" i="5"/>
  <c r="J51" i="5"/>
  <c r="I51" i="5"/>
  <c r="H51" i="5"/>
  <c r="G51" i="5"/>
  <c r="F51" i="5"/>
  <c r="E51" i="5"/>
  <c r="C51" i="5"/>
  <c r="S50" i="5"/>
  <c r="R50" i="5"/>
  <c r="Q50" i="5"/>
  <c r="P50" i="5"/>
  <c r="O50" i="5"/>
  <c r="N50" i="5"/>
  <c r="M50" i="5"/>
  <c r="L50" i="5"/>
  <c r="K50" i="5"/>
  <c r="J50" i="5"/>
  <c r="I50" i="5"/>
  <c r="H50" i="5"/>
  <c r="G50" i="5"/>
  <c r="F50" i="5"/>
  <c r="E50" i="5"/>
  <c r="C50" i="5"/>
  <c r="S49" i="5"/>
  <c r="R49" i="5"/>
  <c r="Q49" i="5"/>
  <c r="P49" i="5"/>
  <c r="O49" i="5"/>
  <c r="N49" i="5"/>
  <c r="M49" i="5"/>
  <c r="L49" i="5"/>
  <c r="K49" i="5"/>
  <c r="J49" i="5"/>
  <c r="I49" i="5"/>
  <c r="H49" i="5"/>
  <c r="G49" i="5"/>
  <c r="F49" i="5"/>
  <c r="E49" i="5"/>
  <c r="C49" i="5"/>
  <c r="S48" i="5"/>
  <c r="R48" i="5"/>
  <c r="Q48" i="5"/>
  <c r="P48" i="5"/>
  <c r="O48" i="5"/>
  <c r="N48" i="5"/>
  <c r="M48" i="5"/>
  <c r="L48" i="5"/>
  <c r="K48" i="5"/>
  <c r="J48" i="5"/>
  <c r="I48" i="5"/>
  <c r="H48" i="5"/>
  <c r="G48" i="5"/>
  <c r="F48" i="5"/>
  <c r="E48" i="5"/>
  <c r="C48" i="5"/>
  <c r="S2" i="5"/>
  <c r="R2" i="5"/>
  <c r="S2" i="4" s="1"/>
  <c r="Q2" i="5"/>
  <c r="P2" i="5"/>
  <c r="O2" i="5"/>
  <c r="N2" i="5"/>
  <c r="M2" i="5"/>
  <c r="L2" i="5"/>
  <c r="K2" i="5"/>
  <c r="J2" i="5"/>
  <c r="K2" i="4" s="1"/>
  <c r="I2" i="5"/>
  <c r="H2" i="5"/>
  <c r="I2" i="4" s="1"/>
  <c r="G2" i="5"/>
  <c r="F2" i="5"/>
  <c r="E2" i="5"/>
  <c r="A1" i="5"/>
  <c r="V108" i="4"/>
  <c r="V107" i="4"/>
  <c r="V106" i="4"/>
  <c r="V95" i="4"/>
  <c r="V85" i="4"/>
  <c r="V84" i="4"/>
  <c r="V73" i="4"/>
  <c r="V63" i="4"/>
  <c r="V62" i="4"/>
  <c r="V52" i="4"/>
  <c r="V51" i="4"/>
  <c r="V40" i="4"/>
  <c r="V30" i="4"/>
  <c r="V29" i="4"/>
  <c r="V19" i="4"/>
  <c r="V18" i="4"/>
  <c r="V7" i="4"/>
  <c r="T2" i="4"/>
  <c r="R2" i="4"/>
  <c r="P2" i="4"/>
  <c r="O2" i="4"/>
  <c r="N2" i="4"/>
  <c r="M2" i="4"/>
  <c r="L2" i="4"/>
  <c r="J2" i="4"/>
  <c r="H2" i="4"/>
  <c r="G2" i="4"/>
  <c r="F2" i="4"/>
  <c r="A1" i="4"/>
  <c r="E34" i="3"/>
  <c r="D34" i="3"/>
  <c r="E33" i="3"/>
  <c r="D33" i="3"/>
  <c r="E32" i="3"/>
  <c r="D32" i="3"/>
  <c r="E31" i="3"/>
  <c r="D31" i="3"/>
  <c r="E30" i="3"/>
  <c r="D30" i="3"/>
  <c r="E29" i="3"/>
  <c r="D29" i="3"/>
  <c r="E28" i="3"/>
  <c r="D28" i="3"/>
  <c r="E27" i="3"/>
  <c r="D27" i="3"/>
  <c r="E26" i="3"/>
  <c r="D26" i="3"/>
  <c r="E25" i="3"/>
  <c r="D25" i="3"/>
  <c r="E24" i="3"/>
  <c r="D24" i="3"/>
  <c r="E23" i="3"/>
  <c r="D23" i="3"/>
  <c r="E22" i="3"/>
  <c r="D22" i="3"/>
  <c r="E21" i="3"/>
  <c r="D21" i="3"/>
  <c r="E20" i="3"/>
  <c r="D20" i="3"/>
  <c r="G16" i="3"/>
  <c r="E16" i="3"/>
  <c r="D16" i="3"/>
  <c r="F15" i="3"/>
  <c r="E15" i="3"/>
  <c r="D15" i="3"/>
  <c r="G14" i="3"/>
  <c r="E14" i="3"/>
  <c r="D14" i="3"/>
  <c r="F13" i="3"/>
  <c r="E13" i="3"/>
  <c r="D13" i="3"/>
  <c r="G12" i="3"/>
  <c r="E12" i="3"/>
  <c r="D12" i="3"/>
  <c r="C7" i="3"/>
  <c r="A1" i="3"/>
  <c r="A460" i="2"/>
  <c r="A462" i="2" s="1"/>
  <c r="A458" i="2"/>
  <c r="A457" i="2"/>
  <c r="A459" i="2" s="1"/>
  <c r="A461" i="2" s="1"/>
  <c r="A121" i="2"/>
  <c r="A120" i="2"/>
  <c r="A118" i="2"/>
  <c r="A117" i="2"/>
  <c r="A115" i="2"/>
  <c r="A114" i="2"/>
  <c r="A112" i="2"/>
  <c r="A111" i="2"/>
  <c r="A109" i="2"/>
  <c r="A108" i="2"/>
  <c r="A106" i="2"/>
  <c r="A105" i="2"/>
  <c r="A103" i="2"/>
  <c r="A102" i="2"/>
  <c r="A100" i="2"/>
  <c r="A99" i="2"/>
  <c r="A97" i="2"/>
  <c r="A96" i="2"/>
  <c r="A94" i="2"/>
  <c r="A64" i="2"/>
  <c r="A62" i="2"/>
  <c r="A60" i="2"/>
  <c r="A59" i="2"/>
  <c r="A58" i="2"/>
  <c r="A56" i="2"/>
  <c r="A55" i="2"/>
  <c r="A54" i="2"/>
  <c r="A53" i="2"/>
  <c r="A52" i="2"/>
  <c r="A50" i="2"/>
  <c r="A48" i="2"/>
  <c r="A47" i="2"/>
  <c r="A46" i="2"/>
  <c r="A45" i="2"/>
  <c r="A44" i="2"/>
  <c r="A43" i="2"/>
  <c r="A41" i="2"/>
  <c r="A40" i="2"/>
  <c r="A38" i="2"/>
  <c r="A37" i="2"/>
  <c r="A36" i="2"/>
  <c r="A35" i="2"/>
  <c r="A34" i="2"/>
  <c r="A33" i="2"/>
  <c r="A31" i="2"/>
  <c r="A30" i="2"/>
  <c r="A29" i="2"/>
  <c r="A28" i="2"/>
  <c r="A27" i="2"/>
  <c r="A26" i="2"/>
  <c r="A25" i="2"/>
  <c r="A24" i="2"/>
  <c r="A22" i="2"/>
  <c r="A21" i="2"/>
  <c r="A20" i="2"/>
  <c r="A19" i="2"/>
  <c r="A17" i="2"/>
  <c r="A16" i="2"/>
  <c r="A14" i="2"/>
  <c r="A13" i="2"/>
  <c r="A12" i="2"/>
  <c r="A11" i="2"/>
  <c r="A9" i="2"/>
  <c r="A8" i="2"/>
  <c r="A7" i="2"/>
  <c r="Q9" i="4"/>
  <c r="P69" i="4"/>
  <c r="H59" i="4"/>
  <c r="S37" i="4"/>
  <c r="H53" i="4"/>
  <c r="R15" i="4"/>
  <c r="G80" i="4"/>
  <c r="F73" i="4"/>
  <c r="M65" i="4"/>
  <c r="K14" i="4"/>
  <c r="R59" i="4"/>
  <c r="M20" i="4"/>
  <c r="P57" i="4"/>
  <c r="O51" i="4"/>
  <c r="R26" i="4"/>
  <c r="T31" i="4"/>
  <c r="I56" i="4"/>
  <c r="P56" i="4"/>
  <c r="J30" i="4"/>
  <c r="T8" i="4"/>
  <c r="R80" i="4"/>
  <c r="L65" i="4"/>
  <c r="A18" i="4"/>
  <c r="H63" i="4"/>
  <c r="N14" i="4"/>
  <c r="T47" i="4"/>
  <c r="G63" i="4"/>
  <c r="T33" i="4"/>
  <c r="L47" i="4"/>
  <c r="Q107" i="4"/>
  <c r="F57" i="4"/>
  <c r="H41" i="4"/>
  <c r="L23" i="4"/>
  <c r="Q30" i="4"/>
  <c r="L66" i="4"/>
  <c r="N80" i="4"/>
  <c r="L32" i="4"/>
  <c r="Q106" i="4"/>
  <c r="P54" i="4"/>
  <c r="M52" i="4"/>
  <c r="P30" i="4"/>
  <c r="G78" i="4"/>
  <c r="M8" i="4"/>
  <c r="S75" i="4"/>
  <c r="I62" i="4"/>
  <c r="G34" i="4"/>
  <c r="H20" i="4"/>
  <c r="N84" i="4"/>
  <c r="G29" i="4"/>
  <c r="M77" i="4"/>
  <c r="T40" i="4"/>
  <c r="S78" i="4"/>
  <c r="F77" i="4"/>
  <c r="I13" i="4"/>
  <c r="O25" i="4"/>
  <c r="H35" i="4"/>
  <c r="J73" i="4"/>
  <c r="F32" i="4"/>
  <c r="S10" i="4"/>
  <c r="O70" i="4"/>
  <c r="Q7" i="4"/>
  <c r="I64" i="4"/>
  <c r="G10" i="4"/>
  <c r="I7" i="4"/>
  <c r="Q65" i="4"/>
  <c r="M13" i="4"/>
  <c r="O81" i="4"/>
  <c r="T9" i="4"/>
  <c r="N32" i="4"/>
  <c r="N52" i="4"/>
  <c r="Q67" i="4"/>
  <c r="R40" i="4"/>
  <c r="S69" i="4"/>
  <c r="S79" i="4"/>
  <c r="N26" i="4"/>
  <c r="K11" i="4"/>
  <c r="N48" i="4"/>
  <c r="J77" i="4"/>
  <c r="S56" i="4"/>
  <c r="T7" i="4"/>
  <c r="L51" i="4"/>
  <c r="T46" i="4"/>
  <c r="K13" i="4"/>
  <c r="N64" i="4"/>
  <c r="S73" i="4"/>
  <c r="J9" i="4"/>
  <c r="I57" i="4"/>
  <c r="I46" i="4"/>
  <c r="T57" i="4"/>
  <c r="J36" i="4"/>
  <c r="H11" i="4"/>
  <c r="I9" i="4"/>
  <c r="R106" i="4"/>
  <c r="M37" i="4"/>
  <c r="G12" i="4"/>
  <c r="J68" i="4"/>
  <c r="J80" i="4"/>
  <c r="F54" i="4"/>
  <c r="S106" i="4"/>
  <c r="R22" i="4"/>
  <c r="L84" i="4"/>
  <c r="P73" i="4"/>
  <c r="F74" i="4"/>
  <c r="H79" i="4"/>
  <c r="O48" i="4"/>
  <c r="L33" i="4"/>
  <c r="I84" i="4"/>
  <c r="J75" i="4"/>
  <c r="H40" i="4"/>
  <c r="F37" i="4"/>
  <c r="F25" i="4"/>
  <c r="R65" i="4"/>
  <c r="M57" i="4"/>
  <c r="Q79" i="4"/>
  <c r="P84" i="4"/>
  <c r="Q84" i="4"/>
  <c r="Q59" i="4"/>
  <c r="S22" i="4"/>
  <c r="L8" i="4"/>
  <c r="F106" i="4"/>
  <c r="J24" i="4"/>
  <c r="H9" i="4"/>
  <c r="L73" i="4"/>
  <c r="Q80" i="4"/>
  <c r="K20" i="4"/>
  <c r="I29" i="4"/>
  <c r="G75" i="4"/>
  <c r="I79" i="4"/>
  <c r="T48" i="4"/>
  <c r="H81" i="4"/>
  <c r="F56" i="4"/>
  <c r="O55" i="4"/>
  <c r="P26" i="4"/>
  <c r="Q36" i="4"/>
  <c r="K45" i="4"/>
  <c r="O107" i="4"/>
  <c r="N7" i="4"/>
  <c r="G68" i="4"/>
  <c r="M108" i="4"/>
  <c r="S45" i="4"/>
  <c r="M53" i="4"/>
  <c r="L20" i="4"/>
  <c r="L10" i="4"/>
  <c r="R81" i="4"/>
  <c r="Q15" i="4"/>
  <c r="F22" i="4"/>
  <c r="G58" i="4"/>
  <c r="R62" i="4"/>
  <c r="M79" i="4"/>
  <c r="S42" i="4"/>
  <c r="S19" i="4"/>
  <c r="M47" i="4"/>
  <c r="J21" i="4"/>
  <c r="R41" i="4"/>
  <c r="I65" i="4"/>
  <c r="D84" i="4"/>
  <c r="Q42" i="4"/>
  <c r="Q54" i="4"/>
  <c r="S31" i="4"/>
  <c r="S36" i="4"/>
  <c r="I58" i="4"/>
  <c r="J18" i="4"/>
  <c r="M30" i="4"/>
  <c r="R66" i="4"/>
  <c r="G107" i="4"/>
  <c r="S108" i="4"/>
  <c r="O77" i="4"/>
  <c r="L54" i="4"/>
  <c r="K47" i="4"/>
  <c r="S53" i="4"/>
  <c r="T81" i="4"/>
  <c r="H80" i="4"/>
  <c r="O9" i="4"/>
  <c r="S66" i="4"/>
  <c r="F69" i="4"/>
  <c r="L67" i="4"/>
  <c r="R78" i="4"/>
  <c r="S68" i="4"/>
  <c r="T43" i="4"/>
  <c r="T64" i="4"/>
  <c r="S33" i="4"/>
  <c r="G84" i="4"/>
  <c r="R20" i="4"/>
  <c r="N46" i="4"/>
  <c r="P42" i="4"/>
  <c r="O24" i="4"/>
  <c r="S26" i="4"/>
  <c r="K29" i="4"/>
  <c r="K59" i="4"/>
  <c r="M7" i="4"/>
  <c r="M70" i="4"/>
  <c r="R34" i="4"/>
  <c r="J84" i="4"/>
  <c r="O62" i="4"/>
  <c r="M56" i="4"/>
  <c r="H37" i="4"/>
  <c r="O69" i="4"/>
  <c r="L57" i="4"/>
  <c r="T108" i="4"/>
  <c r="N45" i="4"/>
  <c r="L37" i="4"/>
  <c r="F41" i="4"/>
  <c r="M75" i="4"/>
  <c r="K68" i="4"/>
  <c r="G47" i="4"/>
  <c r="J48" i="4"/>
  <c r="J66" i="4"/>
  <c r="T63" i="4"/>
  <c r="L58" i="4"/>
  <c r="N47" i="4"/>
  <c r="J26" i="4"/>
  <c r="J78" i="4"/>
  <c r="Q10" i="4"/>
  <c r="N33" i="4"/>
  <c r="P20" i="4"/>
  <c r="I51" i="4"/>
  <c r="G73" i="4"/>
  <c r="O80" i="4"/>
  <c r="J74" i="4"/>
  <c r="G69" i="4"/>
  <c r="G48" i="4"/>
  <c r="O43" i="4"/>
  <c r="K65" i="4"/>
  <c r="H62" i="4"/>
  <c r="K12" i="4"/>
  <c r="I18" i="4"/>
  <c r="M80" i="4"/>
  <c r="T78" i="4"/>
  <c r="P43" i="4"/>
  <c r="L77" i="4"/>
  <c r="J63" i="4"/>
  <c r="H26" i="4"/>
  <c r="L9" i="4"/>
  <c r="H24" i="4"/>
  <c r="D62" i="4"/>
  <c r="R70" i="4"/>
  <c r="H21" i="4"/>
  <c r="N30" i="4"/>
  <c r="P8" i="4"/>
  <c r="S13" i="4"/>
  <c r="L46" i="4"/>
  <c r="F21" i="4"/>
  <c r="O68" i="4"/>
  <c r="S59" i="4"/>
  <c r="F26" i="4"/>
  <c r="S23" i="4"/>
  <c r="N29" i="4"/>
  <c r="T29" i="4"/>
  <c r="K66" i="4"/>
  <c r="O57" i="4"/>
  <c r="M43" i="4"/>
  <c r="K55" i="4"/>
  <c r="N35" i="4"/>
  <c r="O65" i="4"/>
  <c r="K51" i="4"/>
  <c r="A84" i="4"/>
  <c r="D52" i="4"/>
  <c r="O11" i="4"/>
  <c r="K36" i="4"/>
  <c r="I106" i="4"/>
  <c r="J10" i="4"/>
  <c r="N59" i="4"/>
  <c r="M42" i="4"/>
  <c r="S70" i="4"/>
  <c r="H36" i="4"/>
  <c r="O42" i="4"/>
  <c r="G37" i="4"/>
  <c r="T19" i="4"/>
  <c r="N81" i="4"/>
  <c r="H45" i="4"/>
  <c r="P48" i="4"/>
  <c r="A30" i="4"/>
  <c r="G62" i="4"/>
  <c r="Q40" i="4"/>
  <c r="R52" i="4"/>
  <c r="N75" i="4"/>
  <c r="J65" i="4"/>
  <c r="O56" i="4"/>
  <c r="I44" i="4"/>
  <c r="K62" i="4"/>
  <c r="O106" i="4"/>
  <c r="F67" i="4"/>
  <c r="N63" i="4"/>
  <c r="N18" i="4"/>
  <c r="S30" i="4"/>
  <c r="H107" i="4"/>
  <c r="F23" i="4"/>
  <c r="I24" i="4"/>
  <c r="O29" i="4"/>
  <c r="M32" i="4"/>
  <c r="K46" i="4"/>
  <c r="J14" i="4"/>
  <c r="K26" i="4"/>
  <c r="G44" i="4"/>
  <c r="M58" i="4"/>
  <c r="H55" i="4"/>
  <c r="Q29" i="4"/>
  <c r="J56" i="4"/>
  <c r="N36" i="4"/>
  <c r="M44" i="4"/>
  <c r="G36" i="4"/>
  <c r="G74" i="4"/>
  <c r="F35" i="4"/>
  <c r="M63" i="4"/>
  <c r="I48" i="4"/>
  <c r="T23" i="4"/>
  <c r="F42" i="4"/>
  <c r="P51" i="4"/>
  <c r="I81" i="4"/>
  <c r="N43" i="4"/>
  <c r="K80" i="4"/>
  <c r="I47" i="4"/>
  <c r="P47" i="4"/>
  <c r="I36" i="4"/>
  <c r="K74" i="4"/>
  <c r="G30" i="4"/>
  <c r="G64" i="4"/>
  <c r="G59" i="4"/>
  <c r="N51" i="4"/>
  <c r="A40" i="4"/>
  <c r="S52" i="4"/>
  <c r="Q56" i="4"/>
  <c r="P40" i="4"/>
  <c r="S63" i="4"/>
  <c r="P62" i="4"/>
  <c r="N76" i="4"/>
  <c r="Q70" i="4"/>
  <c r="O45" i="4"/>
  <c r="R54" i="4"/>
  <c r="F18" i="4"/>
  <c r="O36" i="4"/>
  <c r="P79" i="4"/>
  <c r="M107" i="4"/>
  <c r="K63" i="4"/>
  <c r="R58" i="4"/>
  <c r="T56" i="4"/>
  <c r="I53" i="4"/>
  <c r="M74" i="4"/>
  <c r="S58" i="4"/>
  <c r="R7" i="4"/>
  <c r="G22" i="4"/>
  <c r="M76" i="4"/>
  <c r="L42" i="4"/>
  <c r="N25" i="4"/>
  <c r="G24" i="4"/>
  <c r="K56" i="4"/>
  <c r="M59" i="4"/>
  <c r="Q51" i="4"/>
  <c r="F14" i="4"/>
  <c r="T58" i="4"/>
  <c r="F59" i="4"/>
  <c r="S32" i="4"/>
  <c r="K76" i="4"/>
  <c r="P55" i="4"/>
  <c r="K9" i="4"/>
  <c r="N70" i="4"/>
  <c r="H8" i="4"/>
  <c r="S48" i="4"/>
  <c r="N19" i="4"/>
  <c r="T79" i="4"/>
  <c r="G77" i="4"/>
  <c r="P68" i="4"/>
  <c r="O47" i="4"/>
  <c r="L56" i="4"/>
  <c r="I41" i="4"/>
  <c r="J15" i="4"/>
  <c r="K84" i="4"/>
  <c r="T30" i="4"/>
  <c r="J29" i="4"/>
  <c r="H78" i="4"/>
  <c r="R44" i="4"/>
  <c r="K44" i="4"/>
  <c r="R30" i="4"/>
  <c r="R14" i="4"/>
  <c r="M29" i="4"/>
  <c r="P19" i="4"/>
  <c r="F46" i="4"/>
  <c r="M78" i="4"/>
  <c r="Q52" i="4"/>
  <c r="P67" i="4"/>
  <c r="I14" i="4"/>
  <c r="R77" i="4"/>
  <c r="J76" i="4"/>
  <c r="H10" i="4"/>
  <c r="P70" i="4"/>
  <c r="G51" i="4"/>
  <c r="G57" i="4"/>
  <c r="J62" i="4"/>
  <c r="T22" i="4"/>
  <c r="T69" i="4"/>
  <c r="Q76" i="4"/>
  <c r="R33" i="4"/>
  <c r="H32" i="4"/>
  <c r="I55" i="4"/>
  <c r="F45" i="4"/>
  <c r="L18" i="4"/>
  <c r="H31" i="4"/>
  <c r="O75" i="4"/>
  <c r="N23" i="4"/>
  <c r="O32" i="4"/>
  <c r="R53" i="4"/>
  <c r="O18" i="4"/>
  <c r="P34" i="4"/>
  <c r="R75" i="4"/>
  <c r="O30" i="4"/>
  <c r="F33" i="4"/>
  <c r="J43" i="4"/>
  <c r="G23" i="4"/>
  <c r="P33" i="4"/>
  <c r="L80" i="4"/>
  <c r="G7" i="4"/>
  <c r="L40" i="4"/>
  <c r="S43" i="4"/>
  <c r="R51" i="4"/>
  <c r="T20" i="4"/>
  <c r="T55" i="4"/>
  <c r="N57" i="4"/>
  <c r="O76" i="4"/>
  <c r="T73" i="4"/>
  <c r="S80" i="4"/>
  <c r="T11" i="4"/>
  <c r="O67" i="4"/>
  <c r="S11" i="4"/>
  <c r="A107" i="4"/>
  <c r="Q32" i="4"/>
  <c r="O37" i="4"/>
  <c r="P41" i="4"/>
  <c r="F53" i="4"/>
  <c r="F78" i="4"/>
  <c r="S54" i="4"/>
  <c r="F44" i="4"/>
  <c r="J40" i="4"/>
  <c r="R24" i="4"/>
  <c r="G42" i="4"/>
  <c r="M54" i="4"/>
  <c r="T52" i="4"/>
  <c r="K69" i="4"/>
  <c r="J81" i="4"/>
  <c r="J58" i="4"/>
  <c r="T51" i="4"/>
  <c r="T74" i="4"/>
  <c r="T13" i="4"/>
  <c r="M12" i="4"/>
  <c r="N31" i="4"/>
  <c r="K78" i="4"/>
  <c r="M73" i="4"/>
  <c r="S84" i="4"/>
  <c r="K57" i="4"/>
  <c r="S14" i="4"/>
  <c r="N12" i="4"/>
  <c r="K64" i="4"/>
  <c r="P53" i="4"/>
  <c r="L44" i="4"/>
  <c r="F29" i="4"/>
  <c r="P23" i="4"/>
  <c r="L79" i="4"/>
  <c r="N106" i="4"/>
  <c r="K31" i="4"/>
  <c r="M84" i="4"/>
  <c r="H44" i="4"/>
  <c r="M19" i="4"/>
  <c r="T106" i="4"/>
  <c r="N77" i="4"/>
  <c r="H64" i="4"/>
  <c r="H106" i="4"/>
  <c r="O20" i="4"/>
  <c r="K37" i="4"/>
  <c r="T35" i="4"/>
  <c r="A85" i="4"/>
  <c r="S77" i="4"/>
  <c r="S9" i="4"/>
  <c r="T15" i="4"/>
  <c r="Q74" i="4"/>
  <c r="I73" i="4"/>
  <c r="K95" i="4"/>
  <c r="M51" i="4"/>
  <c r="O23" i="4"/>
  <c r="K73" i="4"/>
  <c r="A41" i="4"/>
  <c r="H68" i="4"/>
  <c r="I59" i="4"/>
  <c r="O84" i="4"/>
  <c r="Q19" i="4"/>
  <c r="L45" i="4"/>
  <c r="Q22" i="4"/>
  <c r="K42" i="4"/>
  <c r="K23" i="4"/>
  <c r="I45" i="4"/>
  <c r="L76" i="4"/>
  <c r="P80" i="4"/>
  <c r="R57" i="4"/>
  <c r="G11" i="4"/>
  <c r="O74" i="4"/>
  <c r="R74" i="4"/>
  <c r="S21" i="4"/>
  <c r="G66" i="4"/>
  <c r="J51" i="4"/>
  <c r="G81" i="4"/>
  <c r="J13" i="4"/>
  <c r="P81" i="4"/>
  <c r="T54" i="4"/>
  <c r="H69" i="4"/>
  <c r="H58" i="4"/>
  <c r="L68" i="4"/>
  <c r="M48" i="4"/>
  <c r="S64" i="4"/>
  <c r="K70" i="4"/>
  <c r="I35" i="4"/>
  <c r="K40" i="4"/>
  <c r="M81" i="4"/>
  <c r="T45" i="4"/>
  <c r="N10" i="4"/>
  <c r="L70" i="4"/>
  <c r="Q81" i="4"/>
  <c r="Q25" i="4"/>
  <c r="T36" i="4"/>
  <c r="M22" i="4"/>
  <c r="F48" i="4"/>
  <c r="L29" i="4"/>
  <c r="L43" i="4"/>
  <c r="G15" i="4"/>
  <c r="G79" i="4"/>
  <c r="N65" i="4"/>
  <c r="Q43" i="4"/>
  <c r="N8" i="4"/>
  <c r="T75" i="4"/>
  <c r="R43" i="4"/>
  <c r="P64" i="4"/>
  <c r="G21" i="4"/>
  <c r="T65" i="4"/>
  <c r="P25" i="4"/>
  <c r="F63" i="4"/>
  <c r="R45" i="4"/>
  <c r="L13" i="4"/>
  <c r="I68" i="4"/>
  <c r="I31" i="4"/>
  <c r="O14" i="4"/>
  <c r="Q47" i="4"/>
  <c r="P107" i="4"/>
  <c r="P52" i="4"/>
  <c r="H57" i="4"/>
  <c r="J59" i="4"/>
  <c r="F68" i="4"/>
  <c r="Q14" i="4"/>
  <c r="L34" i="4"/>
  <c r="R29" i="4"/>
  <c r="I69" i="4"/>
  <c r="P59" i="4"/>
  <c r="J53" i="4"/>
  <c r="G65" i="4"/>
  <c r="K25" i="4"/>
  <c r="S35" i="4"/>
  <c r="P10" i="4"/>
  <c r="F24" i="4"/>
  <c r="T24" i="4"/>
  <c r="I70" i="4"/>
  <c r="I15" i="4"/>
  <c r="F34" i="4"/>
  <c r="M24" i="4"/>
  <c r="P45" i="4"/>
  <c r="S62" i="4"/>
  <c r="G67" i="4"/>
  <c r="O63" i="4"/>
  <c r="L25" i="4"/>
  <c r="G13" i="4"/>
  <c r="T44" i="4"/>
  <c r="M35" i="4"/>
  <c r="I76" i="4"/>
  <c r="R42" i="4"/>
  <c r="L19" i="4"/>
  <c r="G46" i="4"/>
  <c r="F10" i="4"/>
  <c r="Q20" i="4"/>
  <c r="N42" i="4"/>
  <c r="P66" i="4"/>
  <c r="F31" i="4"/>
  <c r="F64" i="4"/>
  <c r="J46" i="4"/>
  <c r="F12" i="4"/>
  <c r="O26" i="4"/>
  <c r="K24" i="4"/>
  <c r="O13" i="4"/>
  <c r="I63" i="4"/>
  <c r="J23" i="4"/>
  <c r="F8" i="4"/>
  <c r="L78" i="4"/>
  <c r="I8" i="4"/>
  <c r="Q37" i="4"/>
  <c r="O22" i="4"/>
  <c r="S29" i="4"/>
  <c r="G9" i="4"/>
  <c r="N95" i="4"/>
  <c r="G53" i="4"/>
  <c r="P44" i="4"/>
  <c r="I67" i="4"/>
  <c r="F43" i="4"/>
  <c r="G35" i="4"/>
  <c r="D18" i="4"/>
  <c r="G40" i="4"/>
  <c r="J55" i="4"/>
  <c r="P32" i="4"/>
  <c r="J106" i="4"/>
  <c r="D106" i="4"/>
  <c r="O58" i="4"/>
  <c r="K52" i="4"/>
  <c r="Q58" i="4"/>
  <c r="H54" i="4"/>
  <c r="Q78" i="4"/>
  <c r="M55" i="4"/>
  <c r="O12" i="4"/>
  <c r="L41" i="4"/>
  <c r="S55" i="4"/>
  <c r="L12" i="4"/>
  <c r="K30" i="4"/>
  <c r="H34" i="4"/>
  <c r="P35" i="4"/>
  <c r="R84" i="4"/>
  <c r="L63" i="4"/>
  <c r="K10" i="4"/>
  <c r="R18" i="4"/>
  <c r="Q35" i="4"/>
  <c r="Q55" i="4"/>
  <c r="Q34" i="4"/>
  <c r="G55" i="4"/>
  <c r="F40" i="4"/>
  <c r="P106" i="4"/>
  <c r="Q26" i="4"/>
  <c r="D108" i="4"/>
  <c r="O64" i="4"/>
  <c r="R9" i="4"/>
  <c r="P78" i="4"/>
  <c r="F81" i="4"/>
  <c r="S41" i="4"/>
  <c r="J69" i="4"/>
  <c r="M66" i="4"/>
  <c r="L24" i="4"/>
  <c r="R35" i="4"/>
  <c r="Q69" i="4"/>
  <c r="M45" i="4"/>
  <c r="F15" i="4"/>
  <c r="S57" i="4"/>
  <c r="G43" i="4"/>
  <c r="M36" i="4"/>
  <c r="R12" i="4"/>
  <c r="M40" i="4"/>
  <c r="T42" i="4"/>
  <c r="G54" i="4"/>
  <c r="G31" i="4"/>
  <c r="R11" i="4"/>
  <c r="J34" i="4"/>
  <c r="Q18" i="4"/>
  <c r="P75" i="4"/>
  <c r="N34" i="4"/>
  <c r="O52" i="4"/>
  <c r="Q53" i="4"/>
  <c r="T10" i="4"/>
  <c r="F70" i="4"/>
  <c r="M68" i="4"/>
  <c r="Q63" i="4"/>
  <c r="R79" i="4"/>
  <c r="L53" i="4"/>
  <c r="P31" i="4"/>
  <c r="N79" i="4"/>
  <c r="J47" i="4"/>
  <c r="T80" i="4"/>
  <c r="R36" i="4"/>
  <c r="I75" i="4"/>
  <c r="P18" i="4"/>
  <c r="S67" i="4"/>
  <c r="N62" i="4"/>
  <c r="Q21" i="4"/>
  <c r="A106" i="4"/>
  <c r="K43" i="4"/>
  <c r="P29" i="4"/>
  <c r="F58" i="4"/>
  <c r="Q12" i="4"/>
  <c r="R56" i="4"/>
  <c r="Q62" i="4"/>
  <c r="P15" i="4"/>
  <c r="S40" i="4"/>
  <c r="S7" i="4"/>
  <c r="N73" i="4"/>
  <c r="N37" i="4"/>
  <c r="P36" i="4"/>
  <c r="O79" i="4"/>
  <c r="K81" i="4"/>
  <c r="O54" i="4"/>
  <c r="N74" i="4"/>
  <c r="P63" i="4"/>
  <c r="K19" i="4"/>
  <c r="N24" i="4"/>
  <c r="H65" i="4"/>
  <c r="T37" i="4"/>
  <c r="S25" i="4"/>
  <c r="M46" i="4"/>
  <c r="F11" i="4"/>
  <c r="F52" i="4"/>
  <c r="I77" i="4"/>
  <c r="I54" i="4"/>
  <c r="I52" i="4"/>
  <c r="K32" i="4"/>
  <c r="R76" i="4"/>
  <c r="R64" i="4"/>
  <c r="S20" i="4"/>
  <c r="H52" i="4"/>
  <c r="G19" i="4"/>
  <c r="R69" i="4"/>
  <c r="H42" i="4"/>
  <c r="O7" i="4"/>
  <c r="M64" i="4"/>
  <c r="J57" i="4"/>
  <c r="I12" i="4"/>
  <c r="M25" i="4"/>
  <c r="M10" i="4"/>
  <c r="P12" i="4"/>
  <c r="M62" i="4"/>
  <c r="G26" i="4"/>
  <c r="T76" i="4"/>
  <c r="O10" i="4"/>
  <c r="G14" i="4"/>
  <c r="N78" i="4"/>
  <c r="P22" i="4"/>
  <c r="R31" i="4"/>
  <c r="J67" i="4"/>
  <c r="L21" i="4"/>
  <c r="F79" i="4"/>
  <c r="P77" i="4"/>
  <c r="I26" i="4"/>
  <c r="H46" i="4"/>
  <c r="N53" i="4"/>
  <c r="Q45" i="4"/>
  <c r="T32" i="4"/>
  <c r="I107" i="4"/>
  <c r="O66" i="4"/>
  <c r="H22" i="4"/>
  <c r="O59" i="4"/>
  <c r="I32" i="4"/>
  <c r="I42" i="4"/>
  <c r="T68" i="4"/>
  <c r="Q75" i="4"/>
  <c r="I43" i="4"/>
  <c r="G45" i="4"/>
  <c r="N44" i="4"/>
  <c r="Q68" i="4"/>
  <c r="I11" i="4"/>
  <c r="O41" i="4"/>
  <c r="L62" i="4"/>
  <c r="H7" i="4"/>
  <c r="P58" i="4"/>
  <c r="F62" i="4"/>
  <c r="J64" i="4"/>
  <c r="G20" i="4"/>
  <c r="R25" i="4"/>
  <c r="T18" i="4"/>
  <c r="H19" i="4"/>
  <c r="R23" i="4"/>
  <c r="P11" i="4"/>
  <c r="H15" i="4"/>
  <c r="I10" i="4"/>
  <c r="Q64" i="4"/>
  <c r="I21" i="4"/>
  <c r="R63" i="4"/>
  <c r="Q33" i="4"/>
  <c r="O8" i="4"/>
  <c r="M14" i="4"/>
  <c r="L30" i="4"/>
  <c r="R48" i="4"/>
  <c r="J41" i="4"/>
  <c r="I80" i="4"/>
  <c r="J52" i="4"/>
  <c r="Q46" i="4"/>
  <c r="M9" i="4"/>
  <c r="N69" i="4"/>
  <c r="Q24" i="4"/>
  <c r="R21" i="4"/>
  <c r="O33" i="4"/>
  <c r="T62" i="4"/>
  <c r="H12" i="4"/>
  <c r="O35" i="4"/>
  <c r="K48" i="4"/>
  <c r="P65" i="4"/>
  <c r="H76" i="4"/>
  <c r="K7" i="4"/>
  <c r="T34" i="4"/>
  <c r="O15" i="4"/>
  <c r="Q57" i="4"/>
  <c r="H30" i="4"/>
  <c r="S51" i="4"/>
  <c r="N66" i="4"/>
  <c r="T70" i="4"/>
  <c r="F55" i="4"/>
  <c r="F76" i="4"/>
  <c r="H29" i="4"/>
  <c r="O31" i="4"/>
  <c r="L35" i="4"/>
  <c r="P24" i="4"/>
  <c r="M18" i="4"/>
  <c r="P37" i="4"/>
  <c r="M106" i="4"/>
  <c r="N21" i="4"/>
  <c r="Q44" i="4"/>
  <c r="P76" i="4"/>
  <c r="N85" i="4"/>
  <c r="R32" i="4"/>
  <c r="O53" i="4"/>
  <c r="K35" i="4"/>
  <c r="L48" i="4"/>
  <c r="R73" i="4"/>
  <c r="L81" i="4"/>
  <c r="R46" i="4"/>
  <c r="L7" i="4"/>
  <c r="L15" i="4"/>
  <c r="I34" i="4"/>
  <c r="M15" i="4"/>
  <c r="R19" i="4"/>
  <c r="O44" i="4"/>
  <c r="H75" i="4"/>
  <c r="M31" i="4"/>
  <c r="K77" i="4"/>
  <c r="T41" i="4"/>
  <c r="A86" i="4"/>
  <c r="H25" i="4"/>
  <c r="P46" i="4"/>
  <c r="J44" i="4"/>
  <c r="F80" i="4"/>
  <c r="M41" i="4"/>
  <c r="Q31" i="4"/>
  <c r="N58" i="4"/>
  <c r="K22" i="4"/>
  <c r="Q66" i="4"/>
  <c r="Q8" i="4"/>
  <c r="H67" i="4"/>
  <c r="K67" i="4"/>
  <c r="S46" i="4"/>
  <c r="N9" i="4"/>
  <c r="M23" i="4"/>
  <c r="K34" i="4"/>
  <c r="H70" i="4"/>
  <c r="F7" i="4"/>
  <c r="L74" i="4"/>
  <c r="O34" i="4"/>
  <c r="J33" i="4"/>
  <c r="O73" i="4"/>
  <c r="S24" i="4"/>
  <c r="S34" i="4"/>
  <c r="I30" i="4"/>
  <c r="G25" i="4"/>
  <c r="K75" i="4"/>
  <c r="H43" i="4"/>
  <c r="L36" i="4"/>
  <c r="M67" i="4"/>
  <c r="F47" i="4"/>
  <c r="K58" i="4"/>
  <c r="N20" i="4"/>
  <c r="G18" i="4"/>
  <c r="T66" i="4"/>
  <c r="M33" i="4"/>
  <c r="Q77" i="4"/>
  <c r="M69" i="4"/>
  <c r="Q41" i="4"/>
  <c r="N22" i="4"/>
  <c r="K18" i="4"/>
  <c r="F9" i="4"/>
  <c r="F51" i="4"/>
  <c r="S81" i="4"/>
  <c r="T21" i="4"/>
  <c r="N55" i="4"/>
  <c r="G52" i="4"/>
  <c r="F13" i="4"/>
  <c r="K15" i="4"/>
  <c r="J42" i="4"/>
  <c r="T59" i="4"/>
  <c r="I25" i="4"/>
  <c r="G8" i="4"/>
  <c r="I33" i="4"/>
  <c r="L22" i="4"/>
  <c r="J20" i="4"/>
  <c r="P13" i="4"/>
  <c r="S65" i="4"/>
  <c r="O78" i="4"/>
  <c r="O19" i="4"/>
  <c r="F19" i="4"/>
  <c r="P21" i="4"/>
  <c r="Q11" i="4"/>
  <c r="J79" i="4"/>
  <c r="G32" i="4"/>
  <c r="K53" i="4"/>
  <c r="T67" i="4"/>
  <c r="N41" i="4"/>
  <c r="Q13" i="4"/>
  <c r="O40" i="4"/>
  <c r="N40" i="4"/>
  <c r="L11" i="4"/>
  <c r="G76" i="4"/>
  <c r="I19" i="4"/>
  <c r="I40" i="4"/>
  <c r="J37" i="4"/>
  <c r="L26" i="4"/>
  <c r="N13" i="4"/>
  <c r="A53" i="4"/>
  <c r="H77" i="4"/>
  <c r="K41" i="4"/>
  <c r="P7" i="4"/>
  <c r="K106" i="4"/>
  <c r="J32" i="4"/>
  <c r="R68" i="4"/>
  <c r="L69" i="4"/>
  <c r="J7" i="4"/>
  <c r="J54" i="4"/>
  <c r="A51" i="4"/>
  <c r="L14" i="4"/>
  <c r="J70" i="4"/>
  <c r="H47" i="4"/>
  <c r="J25" i="4"/>
  <c r="J11" i="4"/>
  <c r="S76" i="4"/>
  <c r="I20" i="4"/>
  <c r="N11" i="4"/>
  <c r="H14" i="4"/>
  <c r="I74" i="4"/>
  <c r="H56" i="4"/>
  <c r="F66" i="4"/>
  <c r="J12" i="4"/>
  <c r="Q73" i="4"/>
  <c r="J31" i="4"/>
  <c r="L64" i="4"/>
  <c r="S18" i="4"/>
  <c r="O21" i="4"/>
  <c r="J45" i="4"/>
  <c r="J22" i="4"/>
  <c r="H48" i="4"/>
  <c r="H13" i="4"/>
  <c r="T14" i="4"/>
  <c r="L75" i="4"/>
  <c r="I108" i="4"/>
  <c r="H66" i="4"/>
  <c r="A19" i="4"/>
  <c r="H73" i="4"/>
  <c r="H74" i="4"/>
  <c r="T12" i="4"/>
  <c r="T77" i="4"/>
  <c r="P74" i="4"/>
  <c r="I66" i="4"/>
  <c r="M34" i="4"/>
  <c r="R67" i="4"/>
  <c r="L55" i="4"/>
  <c r="N68" i="4"/>
  <c r="I37" i="4"/>
  <c r="M26" i="4"/>
  <c r="P9" i="4"/>
  <c r="I78" i="4"/>
  <c r="J8" i="4"/>
  <c r="L59" i="4"/>
  <c r="P14" i="4"/>
  <c r="R13" i="4"/>
  <c r="R8" i="4"/>
  <c r="L106" i="4"/>
  <c r="M21" i="4"/>
  <c r="F84" i="4"/>
  <c r="R37" i="4"/>
  <c r="Q48" i="4"/>
  <c r="T53" i="4"/>
  <c r="G56" i="4"/>
  <c r="N15" i="4"/>
  <c r="G41" i="4"/>
  <c r="H84" i="4"/>
  <c r="Q23" i="4"/>
  <c r="R47" i="4"/>
  <c r="K8" i="4"/>
  <c r="T25" i="4"/>
  <c r="K79" i="4"/>
  <c r="S12" i="4"/>
  <c r="H33" i="4"/>
  <c r="S47" i="4"/>
  <c r="H23" i="4"/>
  <c r="S8" i="4"/>
  <c r="N67" i="4"/>
  <c r="R10" i="4"/>
  <c r="J35" i="4"/>
  <c r="F30" i="4"/>
  <c r="K54" i="4"/>
  <c r="H18" i="4"/>
  <c r="G33" i="4"/>
  <c r="H51" i="4"/>
  <c r="F36" i="4"/>
  <c r="T84" i="4"/>
  <c r="J19" i="4"/>
  <c r="I22" i="4"/>
  <c r="L52" i="4"/>
  <c r="A52" i="4"/>
  <c r="M11" i="4"/>
  <c r="N56" i="4"/>
  <c r="R55" i="4"/>
  <c r="I23" i="4"/>
  <c r="K33" i="4"/>
  <c r="K21" i="4"/>
  <c r="G70" i="4"/>
  <c r="S44" i="4"/>
  <c r="F20" i="4"/>
  <c r="O46" i="4"/>
  <c r="S74" i="4"/>
  <c r="L31" i="4"/>
  <c r="S15" i="4"/>
  <c r="N54" i="4"/>
  <c r="T26" i="4"/>
  <c r="F65" i="4"/>
  <c r="F75" i="4"/>
  <c r="I53" i="5" l="1"/>
  <c r="L53" i="5"/>
  <c r="C53" i="5"/>
  <c r="P53" i="5"/>
  <c r="D50" i="5"/>
  <c r="M53" i="5"/>
  <c r="N53" i="5"/>
  <c r="O53" i="5"/>
  <c r="Q53" i="5"/>
  <c r="F53" i="5"/>
  <c r="G53" i="5"/>
  <c r="H53" i="5"/>
  <c r="D49" i="5"/>
  <c r="D52" i="5"/>
  <c r="S53" i="5"/>
  <c r="E84" i="4"/>
  <c r="A24" i="16"/>
  <c r="A24" i="15"/>
  <c r="A24" i="14"/>
  <c r="A24" i="13"/>
  <c r="A24" i="12"/>
  <c r="A24" i="10"/>
  <c r="A24" i="11"/>
  <c r="A24" i="7"/>
  <c r="A24" i="9"/>
  <c r="A24" i="6"/>
  <c r="F14" i="3"/>
  <c r="V64" i="4"/>
  <c r="A28" i="16"/>
  <c r="A28" i="15"/>
  <c r="A28" i="14"/>
  <c r="A28" i="13"/>
  <c r="A28" i="12"/>
  <c r="A28" i="10"/>
  <c r="A28" i="11"/>
  <c r="A28" i="9"/>
  <c r="A28" i="7"/>
  <c r="A28" i="6"/>
  <c r="F16" i="3"/>
  <c r="A20" i="16"/>
  <c r="A20" i="15"/>
  <c r="A20" i="14"/>
  <c r="A20" i="13"/>
  <c r="A20" i="12"/>
  <c r="A20" i="11"/>
  <c r="A20" i="10"/>
  <c r="A20" i="7"/>
  <c r="A20" i="9"/>
  <c r="A20" i="6"/>
  <c r="F12" i="3"/>
  <c r="V8" i="4"/>
  <c r="V74" i="4"/>
  <c r="B24" i="16"/>
  <c r="B24" i="15"/>
  <c r="B24" i="14"/>
  <c r="B24" i="13"/>
  <c r="B24" i="12"/>
  <c r="B24" i="11"/>
  <c r="B24" i="10"/>
  <c r="B24" i="9"/>
  <c r="B24" i="6"/>
  <c r="B24" i="7"/>
  <c r="V31" i="4"/>
  <c r="B20" i="16"/>
  <c r="B20" i="15"/>
  <c r="B20" i="14"/>
  <c r="B20" i="13"/>
  <c r="B20" i="12"/>
  <c r="B20" i="11"/>
  <c r="B20" i="10"/>
  <c r="B20" i="9"/>
  <c r="B20" i="6"/>
  <c r="B20" i="7"/>
  <c r="B28" i="16"/>
  <c r="B28" i="15"/>
  <c r="B28" i="14"/>
  <c r="B28" i="13"/>
  <c r="B28" i="12"/>
  <c r="B28" i="11"/>
  <c r="B28" i="10"/>
  <c r="B28" i="9"/>
  <c r="B28" i="6"/>
  <c r="B28" i="7"/>
  <c r="V109" i="4"/>
  <c r="A22" i="16"/>
  <c r="A22" i="15"/>
  <c r="A22" i="14"/>
  <c r="A22" i="13"/>
  <c r="A22" i="12"/>
  <c r="A22" i="11"/>
  <c r="A22" i="10"/>
  <c r="A22" i="7"/>
  <c r="A22" i="9"/>
  <c r="A22" i="6"/>
  <c r="A26" i="16"/>
  <c r="A26" i="15"/>
  <c r="A26" i="14"/>
  <c r="A26" i="13"/>
  <c r="A26" i="12"/>
  <c r="A26" i="11"/>
  <c r="A26" i="10"/>
  <c r="A26" i="7"/>
  <c r="A26" i="9"/>
  <c r="A26" i="6"/>
  <c r="V20" i="4"/>
  <c r="V86" i="4"/>
  <c r="B22" i="16"/>
  <c r="B22" i="14"/>
  <c r="B22" i="13"/>
  <c r="B22" i="15"/>
  <c r="B22" i="12"/>
  <c r="B22" i="11"/>
  <c r="B22" i="10"/>
  <c r="B22" i="9"/>
  <c r="B22" i="7"/>
  <c r="B22" i="6"/>
  <c r="B26" i="16"/>
  <c r="B26" i="15"/>
  <c r="B26" i="14"/>
  <c r="B26" i="13"/>
  <c r="B26" i="12"/>
  <c r="B26" i="11"/>
  <c r="B26" i="10"/>
  <c r="B26" i="9"/>
  <c r="B26" i="7"/>
  <c r="B26" i="6"/>
  <c r="Q2" i="4"/>
  <c r="E2" i="4" s="1"/>
  <c r="V53" i="4"/>
  <c r="V96" i="4"/>
  <c r="G13" i="3"/>
  <c r="G15" i="3"/>
  <c r="V41" i="4"/>
  <c r="D48" i="5"/>
  <c r="D51" i="5"/>
  <c r="D2" i="5"/>
  <c r="J53" i="5"/>
  <c r="R53" i="5"/>
  <c r="K53" i="5"/>
  <c r="B48" i="6"/>
  <c r="B47" i="6"/>
  <c r="D49" i="6"/>
  <c r="E53" i="5"/>
  <c r="AE89" i="6"/>
  <c r="AE90" i="6" s="1"/>
  <c r="AE134" i="6"/>
  <c r="AE135" i="6" s="1"/>
  <c r="B48" i="7"/>
  <c r="O48" i="9"/>
  <c r="D49" i="9"/>
  <c r="D49" i="7"/>
  <c r="C49" i="7" s="1"/>
  <c r="O48" i="7"/>
  <c r="I74" i="7"/>
  <c r="I134" i="7"/>
  <c r="F119" i="6"/>
  <c r="F134" i="6"/>
  <c r="I119" i="6"/>
  <c r="F149" i="6"/>
  <c r="I59" i="7"/>
  <c r="I104" i="6"/>
  <c r="AE119" i="6"/>
  <c r="AE120" i="6" s="1"/>
  <c r="I149" i="6"/>
  <c r="AE74" i="7"/>
  <c r="AE75" i="7" s="1"/>
  <c r="AE134" i="7"/>
  <c r="AE135" i="7" s="1"/>
  <c r="AE104" i="6"/>
  <c r="AE105" i="6" s="1"/>
  <c r="I104" i="9"/>
  <c r="C48" i="9"/>
  <c r="B47" i="9"/>
  <c r="B47" i="7"/>
  <c r="AE89" i="9"/>
  <c r="AE90" i="9" s="1"/>
  <c r="I74" i="9"/>
  <c r="F119" i="9"/>
  <c r="I134" i="9"/>
  <c r="I89" i="9"/>
  <c r="F104" i="9"/>
  <c r="I149" i="9"/>
  <c r="D48" i="10"/>
  <c r="C47" i="10"/>
  <c r="I104" i="10"/>
  <c r="O47" i="10"/>
  <c r="AE149" i="9"/>
  <c r="AE150" i="9" s="1"/>
  <c r="I89" i="10"/>
  <c r="AE104" i="11"/>
  <c r="AE105" i="11" s="1"/>
  <c r="AE89" i="10"/>
  <c r="AE90" i="10" s="1"/>
  <c r="F119" i="10"/>
  <c r="I149" i="10"/>
  <c r="AE59" i="11"/>
  <c r="AE60" i="11" s="1"/>
  <c r="F149" i="11"/>
  <c r="D49" i="12"/>
  <c r="O48" i="12"/>
  <c r="I119" i="10"/>
  <c r="AE134" i="10"/>
  <c r="AE135" i="10" s="1"/>
  <c r="AE149" i="10"/>
  <c r="AE150" i="10" s="1"/>
  <c r="D48" i="11"/>
  <c r="C47" i="11"/>
  <c r="I74" i="11"/>
  <c r="F89" i="11"/>
  <c r="AE59" i="12"/>
  <c r="AE60" i="12" s="1"/>
  <c r="AE89" i="11"/>
  <c r="AE90" i="11" s="1"/>
  <c r="I104" i="11"/>
  <c r="AE119" i="11"/>
  <c r="AE120" i="11" s="1"/>
  <c r="F134" i="11"/>
  <c r="AE149" i="11"/>
  <c r="AE150" i="11" s="1"/>
  <c r="I134" i="11"/>
  <c r="AE74" i="11"/>
  <c r="AE75" i="11" s="1"/>
  <c r="F104" i="11"/>
  <c r="I74" i="12"/>
  <c r="F59" i="12"/>
  <c r="AE104" i="12"/>
  <c r="AE105" i="12" s="1"/>
  <c r="F134" i="12"/>
  <c r="I149" i="12"/>
  <c r="AE134" i="12"/>
  <c r="AE135" i="12" s="1"/>
  <c r="D50" i="13"/>
  <c r="O49" i="13"/>
  <c r="C47" i="12"/>
  <c r="I104" i="12"/>
  <c r="F119" i="12"/>
  <c r="AE74" i="13"/>
  <c r="AE75" i="13" s="1"/>
  <c r="I59" i="13"/>
  <c r="AE59" i="13"/>
  <c r="AE60" i="13" s="1"/>
  <c r="F149" i="13"/>
  <c r="C49" i="13"/>
  <c r="B48" i="13"/>
  <c r="I104" i="13"/>
  <c r="F59" i="13"/>
  <c r="F74" i="13"/>
  <c r="AE134" i="13"/>
  <c r="AE135" i="13" s="1"/>
  <c r="H62" i="13"/>
  <c r="I62" i="13" s="1"/>
  <c r="F89" i="13"/>
  <c r="F89" i="14"/>
  <c r="O47" i="13"/>
  <c r="F134" i="13"/>
  <c r="F119" i="13"/>
  <c r="AE89" i="13"/>
  <c r="AE90" i="13" s="1"/>
  <c r="I119" i="13"/>
  <c r="I59" i="14"/>
  <c r="AE104" i="13"/>
  <c r="AE105" i="13" s="1"/>
  <c r="C36" i="14"/>
  <c r="AE134" i="14"/>
  <c r="AE59" i="14"/>
  <c r="AE74" i="14"/>
  <c r="I119" i="14"/>
  <c r="AE119" i="14"/>
  <c r="F149" i="14"/>
  <c r="I74" i="14"/>
  <c r="I104" i="14"/>
  <c r="C47" i="14"/>
  <c r="D48" i="14"/>
  <c r="AE149" i="14"/>
  <c r="D49" i="15"/>
  <c r="O48" i="15"/>
  <c r="F119" i="14"/>
  <c r="AE59" i="15"/>
  <c r="AE60" i="15" s="1"/>
  <c r="I59" i="15"/>
  <c r="I119" i="15"/>
  <c r="O47" i="15"/>
  <c r="F74" i="15"/>
  <c r="AE119" i="15"/>
  <c r="AE120" i="15" s="1"/>
  <c r="I74" i="15"/>
  <c r="I104" i="15"/>
  <c r="I149" i="15"/>
  <c r="AE104" i="15"/>
  <c r="AE105" i="15" s="1"/>
  <c r="AE149" i="15"/>
  <c r="AE150" i="15" s="1"/>
  <c r="AE74" i="15"/>
  <c r="AE75" i="15" s="1"/>
  <c r="F89" i="15"/>
  <c r="C47" i="15"/>
  <c r="I89" i="15"/>
  <c r="I134" i="15"/>
  <c r="C47" i="16"/>
  <c r="D48" i="16"/>
  <c r="D40" i="4"/>
  <c r="F85" i="4"/>
  <c r="D7" i="4"/>
  <c r="D29" i="4"/>
  <c r="N108" i="4"/>
  <c r="Q108" i="4"/>
  <c r="K85" i="4"/>
  <c r="A108" i="4"/>
  <c r="A29" i="4"/>
  <c r="P95" i="4"/>
  <c r="L95" i="4"/>
  <c r="A7" i="4"/>
  <c r="A20" i="4"/>
  <c r="J108" i="4"/>
  <c r="L85" i="4"/>
  <c r="D19" i="4"/>
  <c r="R108" i="4"/>
  <c r="K107" i="4"/>
  <c r="A8" i="4"/>
  <c r="T107" i="4"/>
  <c r="D73" i="4"/>
  <c r="G95" i="4"/>
  <c r="L108" i="4"/>
  <c r="J107" i="4"/>
  <c r="O95" i="4"/>
  <c r="A73" i="4"/>
  <c r="Q95" i="4"/>
  <c r="F108" i="4"/>
  <c r="A74" i="4"/>
  <c r="T85" i="4"/>
  <c r="A31" i="4"/>
  <c r="G108" i="4"/>
  <c r="D95" i="4"/>
  <c r="D51" i="4"/>
  <c r="G85" i="4"/>
  <c r="H108" i="4"/>
  <c r="O85" i="4"/>
  <c r="R95" i="4"/>
  <c r="A63" i="4"/>
  <c r="I95" i="4"/>
  <c r="R107" i="4"/>
  <c r="J85" i="4"/>
  <c r="S107" i="4"/>
  <c r="S95" i="4"/>
  <c r="A109" i="4"/>
  <c r="D85" i="4"/>
  <c r="N107" i="4"/>
  <c r="L107" i="4"/>
  <c r="F95" i="4"/>
  <c r="F107" i="4"/>
  <c r="A62" i="4"/>
  <c r="H95" i="4"/>
  <c r="R85" i="4"/>
  <c r="M95" i="4"/>
  <c r="T95" i="4"/>
  <c r="P108" i="4"/>
  <c r="Q85" i="4"/>
  <c r="D30" i="4"/>
  <c r="A64" i="4"/>
  <c r="H85" i="4"/>
  <c r="O108" i="4"/>
  <c r="A96" i="4"/>
  <c r="A95" i="4"/>
  <c r="J95" i="4"/>
  <c r="P85" i="4"/>
  <c r="S85" i="4"/>
  <c r="D63" i="4"/>
  <c r="I85" i="4"/>
  <c r="M85" i="4"/>
  <c r="D107" i="4"/>
  <c r="G106" i="4"/>
  <c r="K108" i="4"/>
  <c r="D53" i="5" l="1"/>
  <c r="E40" i="4"/>
  <c r="E95" i="4"/>
  <c r="E106" i="4"/>
  <c r="E85" i="4"/>
  <c r="E62" i="4"/>
  <c r="E107" i="4"/>
  <c r="E52" i="4"/>
  <c r="E63" i="4"/>
  <c r="E51" i="4"/>
  <c r="E30" i="4"/>
  <c r="E18" i="4"/>
  <c r="E19" i="4"/>
  <c r="R10" i="5"/>
  <c r="J10" i="5"/>
  <c r="S9" i="5"/>
  <c r="K9" i="5"/>
  <c r="C9" i="5"/>
  <c r="L8" i="5"/>
  <c r="M7" i="5"/>
  <c r="E7" i="5"/>
  <c r="N6" i="5"/>
  <c r="F6" i="5"/>
  <c r="Q10" i="5"/>
  <c r="I10" i="5"/>
  <c r="R9" i="5"/>
  <c r="J9" i="5"/>
  <c r="S8" i="5"/>
  <c r="K8" i="5"/>
  <c r="C8" i="5"/>
  <c r="L7" i="5"/>
  <c r="M6" i="5"/>
  <c r="E6" i="5"/>
  <c r="P10" i="5"/>
  <c r="H10" i="5"/>
  <c r="Q9" i="5"/>
  <c r="I9" i="5"/>
  <c r="R8" i="5"/>
  <c r="J8" i="5"/>
  <c r="S7" i="5"/>
  <c r="K7" i="5"/>
  <c r="C7" i="5"/>
  <c r="L6" i="5"/>
  <c r="O10" i="5"/>
  <c r="G10" i="5"/>
  <c r="P9" i="5"/>
  <c r="H9" i="5"/>
  <c r="Q8" i="5"/>
  <c r="I8" i="5"/>
  <c r="R7" i="5"/>
  <c r="J7" i="5"/>
  <c r="S6" i="5"/>
  <c r="K6" i="5"/>
  <c r="C6" i="5"/>
  <c r="N10" i="5"/>
  <c r="F10" i="5"/>
  <c r="O9" i="5"/>
  <c r="G9" i="5"/>
  <c r="P8" i="5"/>
  <c r="H8" i="5"/>
  <c r="Q7" i="5"/>
  <c r="I7" i="5"/>
  <c r="R6" i="5"/>
  <c r="J6" i="5"/>
  <c r="S10" i="5"/>
  <c r="M9" i="5"/>
  <c r="G8" i="5"/>
  <c r="F7" i="5"/>
  <c r="E10" i="5"/>
  <c r="M10" i="5"/>
  <c r="L9" i="5"/>
  <c r="F8" i="5"/>
  <c r="Q6" i="5"/>
  <c r="L10" i="5"/>
  <c r="F9" i="5"/>
  <c r="E8" i="5"/>
  <c r="P6" i="5"/>
  <c r="I6" i="5"/>
  <c r="K10" i="5"/>
  <c r="E9" i="5"/>
  <c r="P7" i="5"/>
  <c r="O6" i="5"/>
  <c r="O7" i="5"/>
  <c r="O8" i="5"/>
  <c r="N7" i="5"/>
  <c r="H6" i="5"/>
  <c r="C10" i="5"/>
  <c r="N8" i="5"/>
  <c r="H7" i="5"/>
  <c r="G6" i="5"/>
  <c r="N9" i="5"/>
  <c r="M8" i="5"/>
  <c r="G7" i="5"/>
  <c r="E108" i="4"/>
  <c r="M16" i="5"/>
  <c r="E16" i="5"/>
  <c r="L16" i="5"/>
  <c r="S16" i="5"/>
  <c r="K16" i="5"/>
  <c r="C16" i="5"/>
  <c r="R16" i="5"/>
  <c r="J16" i="5"/>
  <c r="Q16" i="5"/>
  <c r="I16" i="5"/>
  <c r="P16" i="5"/>
  <c r="H16" i="5"/>
  <c r="N16" i="5"/>
  <c r="F16" i="5"/>
  <c r="O16" i="5"/>
  <c r="G16" i="5"/>
  <c r="E7" i="4"/>
  <c r="E29" i="4"/>
  <c r="E73" i="4"/>
  <c r="B49" i="7"/>
  <c r="O48" i="16"/>
  <c r="D49" i="16"/>
  <c r="C48" i="14"/>
  <c r="B47" i="14"/>
  <c r="C50" i="13"/>
  <c r="B49" i="13"/>
  <c r="C48" i="11"/>
  <c r="B47" i="11"/>
  <c r="C48" i="10"/>
  <c r="B47" i="10"/>
  <c r="O48" i="14"/>
  <c r="D49" i="14"/>
  <c r="O50" i="13"/>
  <c r="D51" i="13"/>
  <c r="D49" i="11"/>
  <c r="O48" i="11"/>
  <c r="D50" i="12"/>
  <c r="O49" i="12"/>
  <c r="D49" i="10"/>
  <c r="O48" i="10"/>
  <c r="V97" i="4"/>
  <c r="V32" i="4"/>
  <c r="V9" i="4"/>
  <c r="D50" i="15"/>
  <c r="O49" i="15"/>
  <c r="D50" i="6"/>
  <c r="O49" i="6"/>
  <c r="C49" i="6"/>
  <c r="C48" i="15"/>
  <c r="B47" i="15"/>
  <c r="C49" i="9"/>
  <c r="B48" i="9"/>
  <c r="V42" i="4"/>
  <c r="V110" i="4"/>
  <c r="C37" i="14"/>
  <c r="O49" i="7"/>
  <c r="D50" i="7"/>
  <c r="C48" i="16"/>
  <c r="B47" i="16"/>
  <c r="I74" i="13"/>
  <c r="C48" i="12"/>
  <c r="B47" i="12"/>
  <c r="D50" i="9"/>
  <c r="O49" i="9"/>
  <c r="V54" i="4"/>
  <c r="V87" i="4"/>
  <c r="V21" i="4"/>
  <c r="V75" i="4"/>
  <c r="V65" i="4"/>
  <c r="F86" i="4"/>
  <c r="P109" i="4"/>
  <c r="A32" i="4"/>
  <c r="D109" i="4"/>
  <c r="P96" i="4"/>
  <c r="G109" i="4"/>
  <c r="O109" i="4"/>
  <c r="A54" i="4"/>
  <c r="D41" i="4"/>
  <c r="L109" i="4"/>
  <c r="F96" i="4"/>
  <c r="R109" i="4"/>
  <c r="D74" i="4"/>
  <c r="T96" i="4"/>
  <c r="O96" i="4"/>
  <c r="S109" i="4"/>
  <c r="K96" i="4"/>
  <c r="F109" i="4"/>
  <c r="D64" i="4"/>
  <c r="L86" i="4"/>
  <c r="A21" i="4"/>
  <c r="D53" i="4"/>
  <c r="N86" i="4"/>
  <c r="J86" i="4"/>
  <c r="N109" i="4"/>
  <c r="Q86" i="4"/>
  <c r="D86" i="4"/>
  <c r="L96" i="4"/>
  <c r="D20" i="4"/>
  <c r="D96" i="4"/>
  <c r="K109" i="4"/>
  <c r="D31" i="4"/>
  <c r="Q109" i="4"/>
  <c r="H86" i="4"/>
  <c r="G96" i="4"/>
  <c r="R96" i="4"/>
  <c r="M86" i="4"/>
  <c r="I96" i="4"/>
  <c r="R86" i="4"/>
  <c r="H109" i="4"/>
  <c r="H96" i="4"/>
  <c r="M96" i="4"/>
  <c r="T86" i="4"/>
  <c r="T109" i="4"/>
  <c r="A65" i="4"/>
  <c r="G86" i="4"/>
  <c r="O86" i="4"/>
  <c r="J109" i="4"/>
  <c r="A9" i="4"/>
  <c r="A110" i="4"/>
  <c r="A87" i="4"/>
  <c r="A42" i="4"/>
  <c r="S86" i="4"/>
  <c r="N96" i="4"/>
  <c r="J96" i="4"/>
  <c r="Q96" i="4"/>
  <c r="K86" i="4"/>
  <c r="S96" i="4"/>
  <c r="A75" i="4"/>
  <c r="P86" i="4"/>
  <c r="M109" i="4"/>
  <c r="I86" i="4"/>
  <c r="D8" i="4"/>
  <c r="A97" i="4"/>
  <c r="I109" i="4"/>
  <c r="R12" i="5" l="1"/>
  <c r="P12" i="5"/>
  <c r="I12" i="5"/>
  <c r="M12" i="5"/>
  <c r="L12" i="5"/>
  <c r="G12" i="5"/>
  <c r="H12" i="5"/>
  <c r="Q12" i="5"/>
  <c r="F12" i="5"/>
  <c r="K12" i="5"/>
  <c r="J12" i="5"/>
  <c r="N12" i="5"/>
  <c r="S12" i="5"/>
  <c r="C12" i="5"/>
  <c r="E12" i="5"/>
  <c r="O12" i="5"/>
  <c r="J11" i="5"/>
  <c r="I11" i="5"/>
  <c r="G11" i="5"/>
  <c r="O11" i="5"/>
  <c r="Q11" i="5"/>
  <c r="H11" i="5"/>
  <c r="S15" i="5"/>
  <c r="O15" i="5"/>
  <c r="Q15" i="5"/>
  <c r="P15" i="5"/>
  <c r="N15" i="5"/>
  <c r="E53" i="4"/>
  <c r="P13" i="5"/>
  <c r="O13" i="5"/>
  <c r="G14" i="5"/>
  <c r="J14" i="5"/>
  <c r="E31" i="4"/>
  <c r="E96" i="4"/>
  <c r="F13" i="5"/>
  <c r="Q13" i="5"/>
  <c r="C13" i="5"/>
  <c r="P14" i="5"/>
  <c r="L14" i="5"/>
  <c r="O14" i="5"/>
  <c r="E74" i="4"/>
  <c r="E15" i="5"/>
  <c r="R15" i="5"/>
  <c r="C15" i="5"/>
  <c r="G13" i="5"/>
  <c r="K13" i="5"/>
  <c r="C14" i="5"/>
  <c r="E8" i="4"/>
  <c r="E14" i="5"/>
  <c r="K14" i="5"/>
  <c r="G15" i="5"/>
  <c r="K15" i="5"/>
  <c r="E86" i="4"/>
  <c r="R13" i="5"/>
  <c r="S13" i="5"/>
  <c r="Q14" i="5"/>
  <c r="M14" i="5"/>
  <c r="J15" i="5"/>
  <c r="E109" i="4"/>
  <c r="I13" i="5"/>
  <c r="L13" i="5"/>
  <c r="H14" i="5"/>
  <c r="N22" i="5"/>
  <c r="F22" i="5"/>
  <c r="R22" i="5"/>
  <c r="I22" i="5"/>
  <c r="Q22" i="5"/>
  <c r="H22" i="5"/>
  <c r="P22" i="5"/>
  <c r="G22" i="5"/>
  <c r="O22" i="5"/>
  <c r="E22" i="5"/>
  <c r="M22" i="5"/>
  <c r="L22" i="5"/>
  <c r="C22" i="5"/>
  <c r="S22" i="5"/>
  <c r="J22" i="5"/>
  <c r="K22" i="5"/>
  <c r="J13" i="5"/>
  <c r="E41" i="4"/>
  <c r="E13" i="5"/>
  <c r="R14" i="5"/>
  <c r="S14" i="5"/>
  <c r="F14" i="5"/>
  <c r="I15" i="5"/>
  <c r="M15" i="5"/>
  <c r="L15" i="5"/>
  <c r="E64" i="4"/>
  <c r="H15" i="5"/>
  <c r="F15" i="5"/>
  <c r="E20" i="4"/>
  <c r="H13" i="5"/>
  <c r="N13" i="5"/>
  <c r="M13" i="5"/>
  <c r="I14" i="5"/>
  <c r="N14" i="5"/>
  <c r="V43" i="4"/>
  <c r="D51" i="9"/>
  <c r="O50" i="9"/>
  <c r="O49" i="11"/>
  <c r="D50" i="11"/>
  <c r="O49" i="14"/>
  <c r="D50" i="14"/>
  <c r="C51" i="13"/>
  <c r="B50" i="13"/>
  <c r="L11" i="5"/>
  <c r="V88" i="4"/>
  <c r="B48" i="10"/>
  <c r="C49" i="10"/>
  <c r="C50" i="6"/>
  <c r="B49" i="6"/>
  <c r="B48" i="14"/>
  <c r="C49" i="14"/>
  <c r="D6" i="5"/>
  <c r="E11" i="5"/>
  <c r="V76" i="4"/>
  <c r="C49" i="16"/>
  <c r="B48" i="16"/>
  <c r="V55" i="4"/>
  <c r="V111" i="4"/>
  <c r="C49" i="11"/>
  <c r="B48" i="11"/>
  <c r="D50" i="16"/>
  <c r="O49" i="16"/>
  <c r="D9" i="5"/>
  <c r="M11" i="5"/>
  <c r="C50" i="9"/>
  <c r="B49" i="9"/>
  <c r="D51" i="6"/>
  <c r="O50" i="6"/>
  <c r="V33" i="4"/>
  <c r="D50" i="10"/>
  <c r="O49" i="10"/>
  <c r="D52" i="13"/>
  <c r="O51" i="13"/>
  <c r="D16" i="5"/>
  <c r="R11" i="5"/>
  <c r="F11" i="5"/>
  <c r="O50" i="7"/>
  <c r="D51" i="7"/>
  <c r="C49" i="15"/>
  <c r="B48" i="15"/>
  <c r="O50" i="15"/>
  <c r="D51" i="15"/>
  <c r="C11" i="5"/>
  <c r="N11" i="5"/>
  <c r="O50" i="12"/>
  <c r="D51" i="12"/>
  <c r="P11" i="5"/>
  <c r="D10" i="5"/>
  <c r="K11" i="5"/>
  <c r="D7" i="5"/>
  <c r="V66" i="4"/>
  <c r="V22" i="4"/>
  <c r="C49" i="12"/>
  <c r="B48" i="12"/>
  <c r="C38" i="14"/>
  <c r="V10" i="4"/>
  <c r="V98" i="4"/>
  <c r="D35" i="13"/>
  <c r="C50" i="7"/>
  <c r="D8" i="5"/>
  <c r="S11" i="5"/>
  <c r="D65" i="4"/>
  <c r="S110" i="4"/>
  <c r="M97" i="4"/>
  <c r="D87" i="4"/>
  <c r="L87" i="4"/>
  <c r="A111" i="4"/>
  <c r="F87" i="4"/>
  <c r="M87" i="4"/>
  <c r="A88" i="4"/>
  <c r="P87" i="4"/>
  <c r="R97" i="4"/>
  <c r="N97" i="4"/>
  <c r="L97" i="4"/>
  <c r="I97" i="4"/>
  <c r="A98" i="4"/>
  <c r="L110" i="4"/>
  <c r="P110" i="4"/>
  <c r="K87" i="4"/>
  <c r="J87" i="4"/>
  <c r="D97" i="4"/>
  <c r="S97" i="4"/>
  <c r="N87" i="4"/>
  <c r="D9" i="4"/>
  <c r="D21" i="4"/>
  <c r="D32" i="4"/>
  <c r="D110" i="4"/>
  <c r="S87" i="4"/>
  <c r="A66" i="4"/>
  <c r="G110" i="4"/>
  <c r="G97" i="4"/>
  <c r="O110" i="4"/>
  <c r="O87" i="4"/>
  <c r="Q110" i="4"/>
  <c r="H97" i="4"/>
  <c r="J110" i="4"/>
  <c r="D75" i="4"/>
  <c r="Q87" i="4"/>
  <c r="R110" i="4"/>
  <c r="A10" i="4"/>
  <c r="A22" i="4"/>
  <c r="F97" i="4"/>
  <c r="D54" i="4"/>
  <c r="I87" i="4"/>
  <c r="I110" i="4"/>
  <c r="K97" i="4"/>
  <c r="J97" i="4"/>
  <c r="H110" i="4"/>
  <c r="D42" i="4"/>
  <c r="T87" i="4"/>
  <c r="K110" i="4"/>
  <c r="N110" i="4"/>
  <c r="R87" i="4"/>
  <c r="G87" i="4"/>
  <c r="O97" i="4"/>
  <c r="M110" i="4"/>
  <c r="T110" i="4"/>
  <c r="F110" i="4"/>
  <c r="A76" i="4"/>
  <c r="A33" i="4"/>
  <c r="Q97" i="4"/>
  <c r="T97" i="4"/>
  <c r="A43" i="4"/>
  <c r="A55" i="4"/>
  <c r="P97" i="4"/>
  <c r="H87" i="4"/>
  <c r="D12" i="5" l="1"/>
  <c r="O18" i="5"/>
  <c r="S18" i="5"/>
  <c r="P18" i="5"/>
  <c r="N18" i="5"/>
  <c r="I18" i="5"/>
  <c r="J18" i="5"/>
  <c r="E18" i="5"/>
  <c r="C18" i="5"/>
  <c r="G18" i="5"/>
  <c r="F18" i="5"/>
  <c r="R18" i="5"/>
  <c r="H18" i="5"/>
  <c r="K18" i="5"/>
  <c r="M18" i="5"/>
  <c r="Q18" i="5"/>
  <c r="L18" i="5"/>
  <c r="G17" i="5"/>
  <c r="E17" i="5"/>
  <c r="C17" i="5"/>
  <c r="O17" i="5"/>
  <c r="I17" i="5"/>
  <c r="S17" i="5"/>
  <c r="R17" i="5"/>
  <c r="P17" i="5"/>
  <c r="K17" i="5"/>
  <c r="L17" i="5"/>
  <c r="J17" i="5"/>
  <c r="Q17" i="5"/>
  <c r="M17" i="5"/>
  <c r="H17" i="5"/>
  <c r="F17" i="5"/>
  <c r="N17" i="5"/>
  <c r="E9" i="4"/>
  <c r="E20" i="5"/>
  <c r="E97" i="4"/>
  <c r="C20" i="5"/>
  <c r="I20" i="5"/>
  <c r="E21" i="4"/>
  <c r="E54" i="4"/>
  <c r="F20" i="5"/>
  <c r="S21" i="5"/>
  <c r="G21" i="5"/>
  <c r="M19" i="5"/>
  <c r="S19" i="5"/>
  <c r="Q19" i="5"/>
  <c r="R20" i="5"/>
  <c r="L20" i="5"/>
  <c r="O20" i="5"/>
  <c r="J20" i="5"/>
  <c r="E75" i="4"/>
  <c r="E21" i="5"/>
  <c r="O21" i="5"/>
  <c r="F19" i="5"/>
  <c r="E110" i="4"/>
  <c r="K19" i="5"/>
  <c r="G19" i="5"/>
  <c r="P28" i="5"/>
  <c r="H28" i="5"/>
  <c r="Q28" i="5"/>
  <c r="G28" i="5"/>
  <c r="O28" i="5"/>
  <c r="F28" i="5"/>
  <c r="N28" i="5"/>
  <c r="E28" i="5"/>
  <c r="M28" i="5"/>
  <c r="L28" i="5"/>
  <c r="C28" i="5"/>
  <c r="K28" i="5"/>
  <c r="R28" i="5"/>
  <c r="I28" i="5"/>
  <c r="S28" i="5"/>
  <c r="J28" i="5"/>
  <c r="G20" i="5"/>
  <c r="S20" i="5"/>
  <c r="I21" i="5"/>
  <c r="H21" i="5"/>
  <c r="L19" i="5"/>
  <c r="O19" i="5"/>
  <c r="E65" i="4"/>
  <c r="E32" i="4"/>
  <c r="K20" i="5"/>
  <c r="H20" i="5"/>
  <c r="K21" i="5"/>
  <c r="P21" i="5"/>
  <c r="C19" i="5"/>
  <c r="M20" i="5"/>
  <c r="P20" i="5"/>
  <c r="M21" i="5"/>
  <c r="L21" i="5"/>
  <c r="E87" i="4"/>
  <c r="N19" i="5"/>
  <c r="H19" i="5"/>
  <c r="Q21" i="5"/>
  <c r="F21" i="5"/>
  <c r="J21" i="5"/>
  <c r="R19" i="5"/>
  <c r="P19" i="5"/>
  <c r="N20" i="5"/>
  <c r="Q20" i="5"/>
  <c r="C21" i="5"/>
  <c r="N21" i="5"/>
  <c r="R21" i="5"/>
  <c r="J19" i="5"/>
  <c r="E42" i="4"/>
  <c r="E19" i="5"/>
  <c r="I19" i="5"/>
  <c r="D52" i="6"/>
  <c r="O51" i="6"/>
  <c r="V11" i="4"/>
  <c r="D53" i="13"/>
  <c r="O52" i="13"/>
  <c r="C51" i="9"/>
  <c r="B50" i="9"/>
  <c r="V56" i="4"/>
  <c r="D11" i="5"/>
  <c r="V89" i="4"/>
  <c r="D35" i="9"/>
  <c r="D51" i="16"/>
  <c r="O50" i="16"/>
  <c r="V112" i="4"/>
  <c r="V77" i="4"/>
  <c r="C50" i="10"/>
  <c r="B49" i="10"/>
  <c r="O51" i="15"/>
  <c r="D52" i="15"/>
  <c r="D51" i="10"/>
  <c r="O50" i="10"/>
  <c r="V34" i="4"/>
  <c r="B50" i="7"/>
  <c r="C51" i="7"/>
  <c r="D22" i="5"/>
  <c r="V67" i="4"/>
  <c r="I35" i="13"/>
  <c r="C39" i="14"/>
  <c r="B49" i="11"/>
  <c r="C50" i="11"/>
  <c r="C50" i="16"/>
  <c r="B49" i="16"/>
  <c r="B51" i="13"/>
  <c r="C52" i="13"/>
  <c r="D51" i="14"/>
  <c r="O50" i="14"/>
  <c r="D52" i="9"/>
  <c r="O51" i="9"/>
  <c r="V44" i="4"/>
  <c r="V23" i="4"/>
  <c r="C50" i="15"/>
  <c r="B49" i="15"/>
  <c r="D13" i="5"/>
  <c r="D14" i="5"/>
  <c r="D15" i="5"/>
  <c r="O51" i="12"/>
  <c r="D52" i="12"/>
  <c r="O51" i="7"/>
  <c r="D52" i="7"/>
  <c r="C50" i="14"/>
  <c r="B49" i="14"/>
  <c r="O50" i="11"/>
  <c r="D51" i="11"/>
  <c r="V99" i="4"/>
  <c r="C50" i="12"/>
  <c r="B49" i="12"/>
  <c r="C51" i="6"/>
  <c r="B50" i="6"/>
  <c r="A56" i="4"/>
  <c r="A44" i="4"/>
  <c r="O111" i="4"/>
  <c r="G98" i="4"/>
  <c r="A99" i="4"/>
  <c r="J88" i="4"/>
  <c r="S98" i="4"/>
  <c r="D76" i="4"/>
  <c r="S88" i="4"/>
  <c r="R98" i="4"/>
  <c r="A77" i="4"/>
  <c r="F111" i="4"/>
  <c r="D66" i="4"/>
  <c r="A89" i="4"/>
  <c r="A67" i="4"/>
  <c r="H111" i="4"/>
  <c r="S111" i="4"/>
  <c r="A11" i="4"/>
  <c r="I88" i="4"/>
  <c r="G88" i="4"/>
  <c r="J111" i="4"/>
  <c r="A34" i="4"/>
  <c r="N111" i="4"/>
  <c r="D111" i="4"/>
  <c r="L88" i="4"/>
  <c r="J98" i="4"/>
  <c r="Q111" i="4"/>
  <c r="M88" i="4"/>
  <c r="O98" i="4"/>
  <c r="D10" i="4"/>
  <c r="L98" i="4"/>
  <c r="P98" i="4"/>
  <c r="N98" i="4"/>
  <c r="K98" i="4"/>
  <c r="D22" i="4"/>
  <c r="K88" i="4"/>
  <c r="F98" i="4"/>
  <c r="T98" i="4"/>
  <c r="P88" i="4"/>
  <c r="I98" i="4"/>
  <c r="F88" i="4"/>
  <c r="K111" i="4"/>
  <c r="D33" i="4"/>
  <c r="T111" i="4"/>
  <c r="P111" i="4"/>
  <c r="O88" i="4"/>
  <c r="D43" i="4"/>
  <c r="M98" i="4"/>
  <c r="D98" i="4"/>
  <c r="D55" i="4"/>
  <c r="M111" i="4"/>
  <c r="T88" i="4"/>
  <c r="I111" i="4"/>
  <c r="A112" i="4"/>
  <c r="L111" i="4"/>
  <c r="H88" i="4"/>
  <c r="Q88" i="4"/>
  <c r="G111" i="4"/>
  <c r="D88" i="4"/>
  <c r="A23" i="4"/>
  <c r="R111" i="4"/>
  <c r="H98" i="4"/>
  <c r="R88" i="4"/>
  <c r="N88" i="4"/>
  <c r="Q98" i="4"/>
  <c r="D18" i="5" l="1"/>
  <c r="P24" i="5"/>
  <c r="G24" i="5"/>
  <c r="L24" i="5"/>
  <c r="H24" i="5"/>
  <c r="S24" i="5"/>
  <c r="E24" i="5"/>
  <c r="J24" i="5"/>
  <c r="M24" i="5"/>
  <c r="O24" i="5"/>
  <c r="K24" i="5"/>
  <c r="N24" i="5"/>
  <c r="I24" i="5"/>
  <c r="Q24" i="5"/>
  <c r="C24" i="5"/>
  <c r="R24" i="5"/>
  <c r="F24" i="5"/>
  <c r="F23" i="5"/>
  <c r="D17" i="5"/>
  <c r="S23" i="5"/>
  <c r="G23" i="5"/>
  <c r="J23" i="5"/>
  <c r="O23" i="5"/>
  <c r="I23" i="5"/>
  <c r="P23" i="5"/>
  <c r="K23" i="5"/>
  <c r="E23" i="5"/>
  <c r="H23" i="5"/>
  <c r="L23" i="5"/>
  <c r="R23" i="5"/>
  <c r="M23" i="5"/>
  <c r="Q23" i="5"/>
  <c r="C23" i="5"/>
  <c r="N23" i="5"/>
  <c r="E88" i="4"/>
  <c r="C25" i="5"/>
  <c r="H27" i="5"/>
  <c r="M27" i="5"/>
  <c r="S26" i="5"/>
  <c r="N26" i="5"/>
  <c r="G27" i="5"/>
  <c r="E22" i="4"/>
  <c r="Q25" i="5"/>
  <c r="L25" i="5"/>
  <c r="E111" i="4"/>
  <c r="I26" i="5"/>
  <c r="G26" i="5"/>
  <c r="G25" i="5"/>
  <c r="E43" i="4"/>
  <c r="E25" i="5"/>
  <c r="E66" i="4"/>
  <c r="L26" i="5"/>
  <c r="J26" i="5"/>
  <c r="O26" i="5"/>
  <c r="R25" i="5"/>
  <c r="M25" i="5"/>
  <c r="Q27" i="5"/>
  <c r="C27" i="5"/>
  <c r="O27" i="5"/>
  <c r="E55" i="4"/>
  <c r="R26" i="5"/>
  <c r="K26" i="5"/>
  <c r="I27" i="5"/>
  <c r="N27" i="5"/>
  <c r="K27" i="5"/>
  <c r="P26" i="5"/>
  <c r="E10" i="4"/>
  <c r="E26" i="5"/>
  <c r="I25" i="5"/>
  <c r="H25" i="5"/>
  <c r="J25" i="5"/>
  <c r="F25" i="5"/>
  <c r="P27" i="5"/>
  <c r="S27" i="5"/>
  <c r="C26" i="5"/>
  <c r="M26" i="5"/>
  <c r="J27" i="5"/>
  <c r="P25" i="5"/>
  <c r="K25" i="5"/>
  <c r="N25" i="5"/>
  <c r="R27" i="5"/>
  <c r="L27" i="5"/>
  <c r="Q26" i="5"/>
  <c r="M34" i="5"/>
  <c r="E34" i="5"/>
  <c r="S34" i="5"/>
  <c r="K34" i="5"/>
  <c r="C34" i="5"/>
  <c r="R34" i="5"/>
  <c r="J34" i="5"/>
  <c r="Q34" i="5"/>
  <c r="I34" i="5"/>
  <c r="P34" i="5"/>
  <c r="H34" i="5"/>
  <c r="O34" i="5"/>
  <c r="G34" i="5"/>
  <c r="N34" i="5"/>
  <c r="F34" i="5"/>
  <c r="L34" i="5"/>
  <c r="E98" i="4"/>
  <c r="S25" i="5"/>
  <c r="O25" i="5"/>
  <c r="E33" i="4"/>
  <c r="F27" i="5"/>
  <c r="E76" i="4"/>
  <c r="E27" i="5"/>
  <c r="H26" i="5"/>
  <c r="F26" i="5"/>
  <c r="I35" i="9"/>
  <c r="V57" i="4"/>
  <c r="C51" i="14"/>
  <c r="B50" i="14"/>
  <c r="C52" i="6"/>
  <c r="B51" i="6"/>
  <c r="O52" i="7"/>
  <c r="D53" i="7"/>
  <c r="V45" i="4"/>
  <c r="D53" i="9"/>
  <c r="O52" i="9"/>
  <c r="C51" i="16"/>
  <c r="B50" i="16"/>
  <c r="L35" i="13"/>
  <c r="J35" i="13"/>
  <c r="V68" i="4"/>
  <c r="D19" i="5"/>
  <c r="V100" i="4"/>
  <c r="B50" i="10"/>
  <c r="C51" i="10"/>
  <c r="V78" i="4"/>
  <c r="V12" i="4"/>
  <c r="D21" i="5"/>
  <c r="V113" i="4"/>
  <c r="D52" i="14"/>
  <c r="O51" i="14"/>
  <c r="C51" i="11"/>
  <c r="B50" i="11"/>
  <c r="V35" i="4"/>
  <c r="O51" i="10"/>
  <c r="D52" i="10"/>
  <c r="V90" i="4"/>
  <c r="D28" i="5"/>
  <c r="O52" i="12"/>
  <c r="D53" i="12"/>
  <c r="D52" i="11"/>
  <c r="O51" i="11"/>
  <c r="C51" i="15"/>
  <c r="B50" i="15"/>
  <c r="O52" i="15"/>
  <c r="D53" i="15"/>
  <c r="C52" i="9"/>
  <c r="B51" i="9"/>
  <c r="D53" i="6"/>
  <c r="O52" i="6"/>
  <c r="C51" i="12"/>
  <c r="B50" i="12"/>
  <c r="D35" i="6"/>
  <c r="C52" i="7"/>
  <c r="B51" i="7"/>
  <c r="O53" i="13"/>
  <c r="D54" i="13"/>
  <c r="D35" i="14"/>
  <c r="V24" i="4"/>
  <c r="C53" i="13"/>
  <c r="B52" i="13"/>
  <c r="C40" i="14"/>
  <c r="D35" i="7"/>
  <c r="D20" i="5"/>
  <c r="D52" i="16"/>
  <c r="O51" i="16"/>
  <c r="D35" i="10"/>
  <c r="S99" i="4"/>
  <c r="A12" i="4"/>
  <c r="H99" i="4"/>
  <c r="P89" i="4"/>
  <c r="P112" i="4"/>
  <c r="D34" i="4"/>
  <c r="I99" i="4"/>
  <c r="D99" i="4"/>
  <c r="J89" i="4"/>
  <c r="Q99" i="4"/>
  <c r="A78" i="4"/>
  <c r="G112" i="4"/>
  <c r="M112" i="4"/>
  <c r="A90" i="4"/>
  <c r="L89" i="4"/>
  <c r="M89" i="4"/>
  <c r="S89" i="4"/>
  <c r="A45" i="4"/>
  <c r="F89" i="4"/>
  <c r="D77" i="4"/>
  <c r="L99" i="4"/>
  <c r="G89" i="4"/>
  <c r="I112" i="4"/>
  <c r="S112" i="4"/>
  <c r="H89" i="4"/>
  <c r="D67" i="4"/>
  <c r="F99" i="4"/>
  <c r="O99" i="4"/>
  <c r="K89" i="4"/>
  <c r="T112" i="4"/>
  <c r="R112" i="4"/>
  <c r="R89" i="4"/>
  <c r="F112" i="4"/>
  <c r="D56" i="4"/>
  <c r="A100" i="4"/>
  <c r="A57" i="4"/>
  <c r="M99" i="4"/>
  <c r="K99" i="4"/>
  <c r="N89" i="4"/>
  <c r="Q89" i="4"/>
  <c r="D23" i="4"/>
  <c r="G99" i="4"/>
  <c r="D89" i="4"/>
  <c r="O112" i="4"/>
  <c r="T89" i="4"/>
  <c r="D44" i="4"/>
  <c r="J99" i="4"/>
  <c r="O89" i="4"/>
  <c r="L112" i="4"/>
  <c r="A68" i="4"/>
  <c r="I89" i="4"/>
  <c r="J112" i="4"/>
  <c r="N99" i="4"/>
  <c r="D112" i="4"/>
  <c r="R99" i="4"/>
  <c r="D11" i="4"/>
  <c r="A35" i="4"/>
  <c r="K112" i="4"/>
  <c r="H112" i="4"/>
  <c r="T99" i="4"/>
  <c r="A113" i="4"/>
  <c r="N112" i="4"/>
  <c r="P99" i="4"/>
  <c r="Q112" i="4"/>
  <c r="A24" i="4"/>
  <c r="D24" i="5" l="1"/>
  <c r="O30" i="5"/>
  <c r="S30" i="5"/>
  <c r="Q30" i="5"/>
  <c r="M30" i="5"/>
  <c r="I30" i="5"/>
  <c r="F30" i="5"/>
  <c r="J30" i="5"/>
  <c r="L30" i="5"/>
  <c r="N30" i="5"/>
  <c r="E30" i="5"/>
  <c r="K30" i="5"/>
  <c r="C30" i="5"/>
  <c r="P30" i="5"/>
  <c r="H30" i="5"/>
  <c r="G30" i="5"/>
  <c r="R30" i="5"/>
  <c r="C29" i="5"/>
  <c r="L29" i="5"/>
  <c r="Q29" i="5"/>
  <c r="O29" i="5"/>
  <c r="N29" i="5"/>
  <c r="P29" i="5"/>
  <c r="D23" i="5"/>
  <c r="K29" i="5"/>
  <c r="J29" i="5"/>
  <c r="I29" i="5"/>
  <c r="R29" i="5"/>
  <c r="H29" i="5"/>
  <c r="E29" i="5"/>
  <c r="S29" i="5"/>
  <c r="G29" i="5"/>
  <c r="F29" i="5"/>
  <c r="M29" i="5"/>
  <c r="D27" i="5"/>
  <c r="E34" i="4"/>
  <c r="M32" i="5"/>
  <c r="M33" i="5"/>
  <c r="C33" i="5"/>
  <c r="K31" i="5"/>
  <c r="F31" i="5"/>
  <c r="L31" i="5"/>
  <c r="H31" i="5"/>
  <c r="R32" i="5"/>
  <c r="J33" i="5"/>
  <c r="O33" i="5"/>
  <c r="S33" i="5"/>
  <c r="E67" i="4"/>
  <c r="C31" i="5"/>
  <c r="P31" i="5"/>
  <c r="J32" i="5"/>
  <c r="F33" i="5"/>
  <c r="G33" i="5"/>
  <c r="K33" i="5"/>
  <c r="E89" i="4"/>
  <c r="E112" i="4"/>
  <c r="L32" i="5"/>
  <c r="O32" i="5"/>
  <c r="C32" i="5"/>
  <c r="L33" i="5"/>
  <c r="N31" i="5"/>
  <c r="I31" i="5"/>
  <c r="E56" i="4"/>
  <c r="O40" i="5"/>
  <c r="G40" i="5"/>
  <c r="M40" i="5"/>
  <c r="E40" i="5"/>
  <c r="L40" i="5"/>
  <c r="S40" i="5"/>
  <c r="K40" i="5"/>
  <c r="C40" i="5"/>
  <c r="R40" i="5"/>
  <c r="J40" i="5"/>
  <c r="Q40" i="5"/>
  <c r="I40" i="5"/>
  <c r="P40" i="5"/>
  <c r="H40" i="5"/>
  <c r="N40" i="5"/>
  <c r="F40" i="5"/>
  <c r="I33" i="5"/>
  <c r="E99" i="4"/>
  <c r="F32" i="5"/>
  <c r="E11" i="4"/>
  <c r="E32" i="5"/>
  <c r="K32" i="5"/>
  <c r="N33" i="5"/>
  <c r="H33" i="5"/>
  <c r="Q31" i="5"/>
  <c r="E23" i="4"/>
  <c r="N32" i="5"/>
  <c r="G32" i="5"/>
  <c r="P32" i="5"/>
  <c r="S32" i="5"/>
  <c r="P33" i="5"/>
  <c r="O31" i="5"/>
  <c r="M31" i="5"/>
  <c r="E44" i="4"/>
  <c r="E31" i="5"/>
  <c r="J31" i="5"/>
  <c r="I32" i="5"/>
  <c r="R33" i="5"/>
  <c r="H32" i="5"/>
  <c r="Q32" i="5"/>
  <c r="E77" i="4"/>
  <c r="E33" i="5"/>
  <c r="Q33" i="5"/>
  <c r="G31" i="5"/>
  <c r="S31" i="5"/>
  <c r="R31" i="5"/>
  <c r="O52" i="10"/>
  <c r="D53" i="10"/>
  <c r="V91" i="4"/>
  <c r="V69" i="4"/>
  <c r="C53" i="6"/>
  <c r="B52" i="6"/>
  <c r="L35" i="9"/>
  <c r="J35" i="9"/>
  <c r="I35" i="10"/>
  <c r="C52" i="16"/>
  <c r="B51" i="16"/>
  <c r="D54" i="7"/>
  <c r="O53" i="7"/>
  <c r="D25" i="5"/>
  <c r="C53" i="7"/>
  <c r="B52" i="7"/>
  <c r="O53" i="6"/>
  <c r="D54" i="6"/>
  <c r="B51" i="11"/>
  <c r="C52" i="11"/>
  <c r="V13" i="4"/>
  <c r="D35" i="16"/>
  <c r="D26" i="5"/>
  <c r="B51" i="12"/>
  <c r="C52" i="12"/>
  <c r="D53" i="11"/>
  <c r="O52" i="11"/>
  <c r="C41" i="14"/>
  <c r="V114" i="4"/>
  <c r="V79" i="4"/>
  <c r="C52" i="10"/>
  <c r="B51" i="10"/>
  <c r="C52" i="14"/>
  <c r="B51" i="14"/>
  <c r="D34" i="5"/>
  <c r="D35" i="11"/>
  <c r="I35" i="6"/>
  <c r="C52" i="15"/>
  <c r="B51" i="15"/>
  <c r="D53" i="14"/>
  <c r="O52" i="14"/>
  <c r="D35" i="12"/>
  <c r="V101" i="4"/>
  <c r="D54" i="9"/>
  <c r="O53" i="9"/>
  <c r="V46" i="4"/>
  <c r="C54" i="13"/>
  <c r="B53" i="13"/>
  <c r="O54" i="13"/>
  <c r="D55" i="13"/>
  <c r="D53" i="16"/>
  <c r="O52" i="16"/>
  <c r="I35" i="7"/>
  <c r="I35" i="14"/>
  <c r="C53" i="9"/>
  <c r="B52" i="9"/>
  <c r="D35" i="15"/>
  <c r="V36" i="4"/>
  <c r="V58" i="4"/>
  <c r="V25" i="4"/>
  <c r="O53" i="15"/>
  <c r="D54" i="15"/>
  <c r="O53" i="12"/>
  <c r="D54" i="12"/>
  <c r="G100" i="4"/>
  <c r="K90" i="4"/>
  <c r="K113" i="4"/>
  <c r="H100" i="4"/>
  <c r="D100" i="4"/>
  <c r="A13" i="4"/>
  <c r="S113" i="4"/>
  <c r="A58" i="4"/>
  <c r="J90" i="4"/>
  <c r="O100" i="4"/>
  <c r="R113" i="4"/>
  <c r="A36" i="4"/>
  <c r="A25" i="4"/>
  <c r="T100" i="4"/>
  <c r="D78" i="4"/>
  <c r="F100" i="4"/>
  <c r="Q90" i="4"/>
  <c r="S100" i="4"/>
  <c r="G113" i="4"/>
  <c r="M113" i="4"/>
  <c r="I100" i="4"/>
  <c r="F90" i="4"/>
  <c r="P100" i="4"/>
  <c r="A114" i="4"/>
  <c r="M90" i="4"/>
  <c r="Q100" i="4"/>
  <c r="D90" i="4"/>
  <c r="O113" i="4"/>
  <c r="J113" i="4"/>
  <c r="L113" i="4"/>
  <c r="S90" i="4"/>
  <c r="G90" i="4"/>
  <c r="F113" i="4"/>
  <c r="A101" i="4"/>
  <c r="N90" i="4"/>
  <c r="T90" i="4"/>
  <c r="A69" i="4"/>
  <c r="D35" i="4"/>
  <c r="J100" i="4"/>
  <c r="R90" i="4"/>
  <c r="L90" i="4"/>
  <c r="A91" i="4"/>
  <c r="D113" i="4"/>
  <c r="H90" i="4"/>
  <c r="D68" i="4"/>
  <c r="Q113" i="4"/>
  <c r="D24" i="4"/>
  <c r="D12" i="4"/>
  <c r="N113" i="4"/>
  <c r="T113" i="4"/>
  <c r="R100" i="4"/>
  <c r="K100" i="4"/>
  <c r="I90" i="4"/>
  <c r="D45" i="4"/>
  <c r="M100" i="4"/>
  <c r="I113" i="4"/>
  <c r="O90" i="4"/>
  <c r="A46" i="4"/>
  <c r="H113" i="4"/>
  <c r="D57" i="4"/>
  <c r="P113" i="4"/>
  <c r="A79" i="4"/>
  <c r="L100" i="4"/>
  <c r="N100" i="4"/>
  <c r="P90" i="4"/>
  <c r="D30" i="5" l="1"/>
  <c r="M36" i="5"/>
  <c r="K36" i="5"/>
  <c r="L36" i="5"/>
  <c r="J36" i="5"/>
  <c r="Q36" i="5"/>
  <c r="I36" i="5"/>
  <c r="P36" i="5"/>
  <c r="O36" i="5"/>
  <c r="H36" i="5"/>
  <c r="R36" i="5"/>
  <c r="E36" i="5"/>
  <c r="C36" i="5"/>
  <c r="S36" i="5"/>
  <c r="N36" i="5"/>
  <c r="G36" i="5"/>
  <c r="F36" i="5"/>
  <c r="L35" i="5"/>
  <c r="C35" i="5"/>
  <c r="F35" i="5"/>
  <c r="M35" i="5"/>
  <c r="J35" i="5"/>
  <c r="K35" i="5"/>
  <c r="D29" i="5"/>
  <c r="H35" i="5"/>
  <c r="I35" i="5"/>
  <c r="O35" i="5"/>
  <c r="E35" i="5"/>
  <c r="G35" i="5"/>
  <c r="S35" i="5"/>
  <c r="N35" i="5"/>
  <c r="R35" i="5"/>
  <c r="Q35" i="5"/>
  <c r="P35" i="5"/>
  <c r="K39" i="5"/>
  <c r="F39" i="5"/>
  <c r="L38" i="5"/>
  <c r="J38" i="5"/>
  <c r="P38" i="5"/>
  <c r="J37" i="5"/>
  <c r="N37" i="5"/>
  <c r="P37" i="5"/>
  <c r="L37" i="5"/>
  <c r="O37" i="5"/>
  <c r="E100" i="4"/>
  <c r="Q39" i="5"/>
  <c r="H39" i="5"/>
  <c r="M38" i="5"/>
  <c r="K38" i="5"/>
  <c r="K37" i="5"/>
  <c r="O39" i="5"/>
  <c r="S37" i="5"/>
  <c r="C39" i="5"/>
  <c r="R39" i="5"/>
  <c r="P39" i="5"/>
  <c r="C38" i="5"/>
  <c r="F38" i="5"/>
  <c r="E24" i="4"/>
  <c r="H37" i="5"/>
  <c r="R38" i="5"/>
  <c r="J39" i="5"/>
  <c r="L39" i="5"/>
  <c r="Q38" i="5"/>
  <c r="N38" i="5"/>
  <c r="N39" i="5"/>
  <c r="E57" i="4"/>
  <c r="E35" i="4"/>
  <c r="Q37" i="5"/>
  <c r="M37" i="5"/>
  <c r="S39" i="5"/>
  <c r="G37" i="5"/>
  <c r="Q46" i="5"/>
  <c r="I46" i="5"/>
  <c r="O46" i="5"/>
  <c r="G46" i="5"/>
  <c r="N46" i="5"/>
  <c r="F46" i="5"/>
  <c r="M46" i="5"/>
  <c r="E46" i="5"/>
  <c r="L46" i="5"/>
  <c r="S46" i="5"/>
  <c r="K46" i="5"/>
  <c r="C46" i="5"/>
  <c r="R46" i="5"/>
  <c r="J46" i="5"/>
  <c r="P46" i="5"/>
  <c r="H46" i="5"/>
  <c r="C37" i="5"/>
  <c r="E45" i="4"/>
  <c r="E37" i="5"/>
  <c r="E78" i="4"/>
  <c r="E39" i="5"/>
  <c r="E113" i="4"/>
  <c r="E12" i="4"/>
  <c r="E38" i="5"/>
  <c r="G38" i="5"/>
  <c r="E90" i="4"/>
  <c r="R37" i="5"/>
  <c r="G39" i="5"/>
  <c r="M39" i="5"/>
  <c r="S38" i="5"/>
  <c r="O38" i="5"/>
  <c r="I37" i="5"/>
  <c r="F37" i="5"/>
  <c r="I39" i="5"/>
  <c r="I38" i="5"/>
  <c r="H38" i="5"/>
  <c r="E68" i="4"/>
  <c r="L35" i="6"/>
  <c r="J35" i="6"/>
  <c r="C53" i="10"/>
  <c r="B52" i="10"/>
  <c r="L35" i="14"/>
  <c r="J35" i="14"/>
  <c r="V37" i="4"/>
  <c r="I35" i="15"/>
  <c r="B54" i="13"/>
  <c r="C55" i="13"/>
  <c r="V47" i="4"/>
  <c r="D54" i="14"/>
  <c r="O53" i="14"/>
  <c r="C54" i="7"/>
  <c r="B53" i="7"/>
  <c r="D55" i="7"/>
  <c r="O54" i="7"/>
  <c r="D54" i="10"/>
  <c r="O53" i="10"/>
  <c r="D33" i="5"/>
  <c r="O55" i="13"/>
  <c r="D56" i="13"/>
  <c r="I35" i="12"/>
  <c r="V14" i="4"/>
  <c r="V80" i="4"/>
  <c r="C53" i="11"/>
  <c r="B52" i="11"/>
  <c r="C54" i="6"/>
  <c r="B53" i="6"/>
  <c r="V70" i="4"/>
  <c r="V92" i="4"/>
  <c r="D31" i="5"/>
  <c r="D32" i="5"/>
  <c r="D40" i="5"/>
  <c r="V59" i="4"/>
  <c r="D55" i="12"/>
  <c r="O54" i="12"/>
  <c r="L35" i="7"/>
  <c r="J35" i="7"/>
  <c r="D55" i="9"/>
  <c r="O54" i="9"/>
  <c r="C54" i="9"/>
  <c r="B53" i="9"/>
  <c r="I35" i="11"/>
  <c r="J35" i="10"/>
  <c r="L35" i="10"/>
  <c r="V102" i="4"/>
  <c r="I35" i="16"/>
  <c r="C53" i="16"/>
  <c r="B52" i="16"/>
  <c r="D55" i="15"/>
  <c r="O54" i="15"/>
  <c r="V26" i="4"/>
  <c r="O53" i="16"/>
  <c r="D54" i="16"/>
  <c r="C53" i="14"/>
  <c r="B52" i="14"/>
  <c r="D54" i="11"/>
  <c r="O53" i="11"/>
  <c r="C53" i="15"/>
  <c r="B52" i="15"/>
  <c r="C53" i="12"/>
  <c r="B52" i="12"/>
  <c r="O54" i="6"/>
  <c r="D55" i="6"/>
  <c r="A26" i="4"/>
  <c r="H91" i="4"/>
  <c r="M91" i="4"/>
  <c r="D79" i="4"/>
  <c r="G101" i="4"/>
  <c r="T114" i="4"/>
  <c r="J101" i="4"/>
  <c r="D114" i="4"/>
  <c r="Q101" i="4"/>
  <c r="A115" i="4"/>
  <c r="N91" i="4"/>
  <c r="J91" i="4"/>
  <c r="A92" i="4"/>
  <c r="G114" i="4"/>
  <c r="A47" i="4"/>
  <c r="T101" i="4"/>
  <c r="K91" i="4"/>
  <c r="I91" i="4"/>
  <c r="D13" i="4"/>
  <c r="F91" i="4"/>
  <c r="O91" i="4"/>
  <c r="M114" i="4"/>
  <c r="A14" i="4"/>
  <c r="F101" i="4"/>
  <c r="H114" i="4"/>
  <c r="D91" i="4"/>
  <c r="K114" i="4"/>
  <c r="S114" i="4"/>
  <c r="I101" i="4"/>
  <c r="L114" i="4"/>
  <c r="Q91" i="4"/>
  <c r="S91" i="4"/>
  <c r="A37" i="4"/>
  <c r="L91" i="4"/>
  <c r="N114" i="4"/>
  <c r="A80" i="4"/>
  <c r="S101" i="4"/>
  <c r="P91" i="4"/>
  <c r="R114" i="4"/>
  <c r="T91" i="4"/>
  <c r="M101" i="4"/>
  <c r="D36" i="4"/>
  <c r="Q114" i="4"/>
  <c r="P114" i="4"/>
  <c r="G91" i="4"/>
  <c r="H101" i="4"/>
  <c r="A70" i="4"/>
  <c r="J114" i="4"/>
  <c r="D58" i="4"/>
  <c r="N101" i="4"/>
  <c r="D46" i="4"/>
  <c r="K101" i="4"/>
  <c r="O101" i="4"/>
  <c r="A102" i="4"/>
  <c r="A59" i="4"/>
  <c r="F114" i="4"/>
  <c r="D101" i="4"/>
  <c r="R91" i="4"/>
  <c r="L101" i="4"/>
  <c r="D25" i="4"/>
  <c r="O114" i="4"/>
  <c r="P101" i="4"/>
  <c r="I114" i="4"/>
  <c r="D69" i="4"/>
  <c r="R101" i="4"/>
  <c r="D36" i="5" l="1"/>
  <c r="Q42" i="5"/>
  <c r="O42" i="5"/>
  <c r="K42" i="5"/>
  <c r="N42" i="5"/>
  <c r="J42" i="5"/>
  <c r="M42" i="5"/>
  <c r="G42" i="5"/>
  <c r="L42" i="5"/>
  <c r="R42" i="5"/>
  <c r="H42" i="5"/>
  <c r="E42" i="5"/>
  <c r="S42" i="5"/>
  <c r="P42" i="5"/>
  <c r="I42" i="5"/>
  <c r="F42" i="5"/>
  <c r="C42" i="5"/>
  <c r="C41" i="5"/>
  <c r="R41" i="5"/>
  <c r="N41" i="5"/>
  <c r="S41" i="5"/>
  <c r="M41" i="5"/>
  <c r="P41" i="5"/>
  <c r="J41" i="5"/>
  <c r="D35" i="5"/>
  <c r="I41" i="5"/>
  <c r="K41" i="5"/>
  <c r="O41" i="5"/>
  <c r="H41" i="5"/>
  <c r="L41" i="5"/>
  <c r="F41" i="5"/>
  <c r="Q41" i="5"/>
  <c r="G41" i="5"/>
  <c r="D39" i="5"/>
  <c r="H44" i="5"/>
  <c r="J44" i="5"/>
  <c r="E58" i="4"/>
  <c r="O45" i="5"/>
  <c r="M45" i="5"/>
  <c r="R45" i="5"/>
  <c r="N44" i="5"/>
  <c r="C44" i="5"/>
  <c r="M43" i="5"/>
  <c r="P43" i="5"/>
  <c r="K43" i="5"/>
  <c r="S115" i="4"/>
  <c r="G115" i="4"/>
  <c r="D115" i="4"/>
  <c r="I115" i="4"/>
  <c r="L115" i="4"/>
  <c r="E69" i="4"/>
  <c r="C45" i="5"/>
  <c r="N45" i="5"/>
  <c r="L45" i="5"/>
  <c r="F44" i="5"/>
  <c r="K44" i="5"/>
  <c r="F43" i="5"/>
  <c r="S43" i="5"/>
  <c r="H43" i="5"/>
  <c r="S45" i="5"/>
  <c r="H45" i="5"/>
  <c r="N115" i="4"/>
  <c r="E79" i="4"/>
  <c r="E45" i="5"/>
  <c r="P45" i="5"/>
  <c r="Q44" i="5"/>
  <c r="E13" i="4"/>
  <c r="E44" i="5"/>
  <c r="L44" i="5"/>
  <c r="L43" i="5"/>
  <c r="Q43" i="5"/>
  <c r="H115" i="4"/>
  <c r="T115" i="4"/>
  <c r="I44" i="5"/>
  <c r="O44" i="5"/>
  <c r="S44" i="5"/>
  <c r="I43" i="5"/>
  <c r="J115" i="4"/>
  <c r="M115" i="4"/>
  <c r="O115" i="4"/>
  <c r="R115" i="4"/>
  <c r="I45" i="5"/>
  <c r="P44" i="5"/>
  <c r="N43" i="5"/>
  <c r="K115" i="4"/>
  <c r="E25" i="4"/>
  <c r="Q115" i="4"/>
  <c r="E91" i="4"/>
  <c r="P115" i="4"/>
  <c r="E101" i="4"/>
  <c r="G45" i="5"/>
  <c r="Q45" i="5"/>
  <c r="G44" i="5"/>
  <c r="J43" i="5"/>
  <c r="O43" i="5"/>
  <c r="R43" i="5"/>
  <c r="E114" i="4"/>
  <c r="E115" i="4" s="1"/>
  <c r="F115" i="4"/>
  <c r="F45" i="5"/>
  <c r="K45" i="5"/>
  <c r="J45" i="5"/>
  <c r="M44" i="5"/>
  <c r="R44" i="5"/>
  <c r="G43" i="5"/>
  <c r="E46" i="4"/>
  <c r="E43" i="5"/>
  <c r="C43" i="5"/>
  <c r="E36" i="4"/>
  <c r="D56" i="12"/>
  <c r="O55" i="12"/>
  <c r="C54" i="15"/>
  <c r="B53" i="15"/>
  <c r="C54" i="16"/>
  <c r="B53" i="16"/>
  <c r="D37" i="5"/>
  <c r="L35" i="16"/>
  <c r="J35" i="16"/>
  <c r="V103" i="4"/>
  <c r="D55" i="11"/>
  <c r="O54" i="11"/>
  <c r="J35" i="11"/>
  <c r="L35" i="11"/>
  <c r="O55" i="9"/>
  <c r="D56" i="9"/>
  <c r="C55" i="6"/>
  <c r="B54" i="6"/>
  <c r="V15" i="4"/>
  <c r="C55" i="7"/>
  <c r="B54" i="7"/>
  <c r="B53" i="10"/>
  <c r="C54" i="10"/>
  <c r="D42" i="5"/>
  <c r="D46" i="5"/>
  <c r="B55" i="13"/>
  <c r="C56" i="13"/>
  <c r="L35" i="15"/>
  <c r="J35" i="15"/>
  <c r="O55" i="6"/>
  <c r="D56" i="6"/>
  <c r="O54" i="14"/>
  <c r="D55" i="14"/>
  <c r="D38" i="5"/>
  <c r="D56" i="15"/>
  <c r="O55" i="15"/>
  <c r="O54" i="10"/>
  <c r="D55" i="10"/>
  <c r="C54" i="12"/>
  <c r="B53" i="12"/>
  <c r="O54" i="16"/>
  <c r="D55" i="16"/>
  <c r="C54" i="14"/>
  <c r="B53" i="14"/>
  <c r="B53" i="11"/>
  <c r="C54" i="11"/>
  <c r="O56" i="13"/>
  <c r="D57" i="13"/>
  <c r="V48" i="4"/>
  <c r="C55" i="9"/>
  <c r="B54" i="9"/>
  <c r="V81" i="4"/>
  <c r="E41" i="5"/>
  <c r="L35" i="12"/>
  <c r="J35" i="12"/>
  <c r="D56" i="7"/>
  <c r="O55" i="7"/>
  <c r="L92" i="4"/>
  <c r="D70" i="4"/>
  <c r="O102" i="4"/>
  <c r="L102" i="4"/>
  <c r="A71" i="4"/>
  <c r="R92" i="4"/>
  <c r="N102" i="4"/>
  <c r="Q102" i="4"/>
  <c r="A38" i="4"/>
  <c r="A15" i="4"/>
  <c r="N92" i="4"/>
  <c r="A81" i="4"/>
  <c r="J92" i="4"/>
  <c r="G92" i="4"/>
  <c r="D37" i="4"/>
  <c r="Q92" i="4"/>
  <c r="I102" i="4"/>
  <c r="A93" i="4"/>
  <c r="A48" i="4"/>
  <c r="P92" i="4"/>
  <c r="D59" i="4"/>
  <c r="F102" i="4"/>
  <c r="D47" i="4"/>
  <c r="S102" i="4"/>
  <c r="D14" i="4"/>
  <c r="I92" i="4"/>
  <c r="M102" i="4"/>
  <c r="A103" i="4"/>
  <c r="T92" i="4"/>
  <c r="D92" i="4"/>
  <c r="R102" i="4"/>
  <c r="H102" i="4"/>
  <c r="K102" i="4"/>
  <c r="T102" i="4"/>
  <c r="D80" i="4"/>
  <c r="O92" i="4"/>
  <c r="A27" i="4"/>
  <c r="A60" i="4"/>
  <c r="H92" i="4"/>
  <c r="J102" i="4"/>
  <c r="D26" i="4"/>
  <c r="F92" i="4"/>
  <c r="S92" i="4"/>
  <c r="G102" i="4"/>
  <c r="K92" i="4"/>
  <c r="M92" i="4"/>
  <c r="P102" i="4"/>
  <c r="D102" i="4"/>
  <c r="O47" i="5" l="1"/>
  <c r="H47" i="5"/>
  <c r="M47" i="5"/>
  <c r="C47" i="5"/>
  <c r="L47" i="5"/>
  <c r="Q47" i="5"/>
  <c r="S47" i="5"/>
  <c r="D41" i="5"/>
  <c r="J47" i="5"/>
  <c r="K47" i="5"/>
  <c r="E47" i="5"/>
  <c r="G47" i="5"/>
  <c r="R47" i="5"/>
  <c r="I47" i="5"/>
  <c r="P47" i="5"/>
  <c r="F47" i="5"/>
  <c r="N47" i="5"/>
  <c r="M38" i="4"/>
  <c r="N38" i="4"/>
  <c r="E80" i="4"/>
  <c r="L38" i="4"/>
  <c r="E37" i="4"/>
  <c r="E38" i="4" s="1"/>
  <c r="F38" i="4"/>
  <c r="N93" i="4"/>
  <c r="I93" i="4"/>
  <c r="G60" i="4"/>
  <c r="L60" i="4"/>
  <c r="J60" i="4"/>
  <c r="R71" i="4"/>
  <c r="N71" i="4"/>
  <c r="E102" i="4"/>
  <c r="D27" i="4"/>
  <c r="I27" i="4"/>
  <c r="M60" i="4"/>
  <c r="O27" i="4"/>
  <c r="Q27" i="4"/>
  <c r="D93" i="4"/>
  <c r="D60" i="4"/>
  <c r="T71" i="4"/>
  <c r="G71" i="4"/>
  <c r="P27" i="4"/>
  <c r="J27" i="4"/>
  <c r="D38" i="4"/>
  <c r="E92" i="4"/>
  <c r="E93" i="4" s="1"/>
  <c r="F93" i="4"/>
  <c r="T93" i="4"/>
  <c r="K93" i="4"/>
  <c r="S60" i="4"/>
  <c r="N60" i="4"/>
  <c r="E14" i="4"/>
  <c r="H71" i="4"/>
  <c r="O71" i="4"/>
  <c r="G27" i="4"/>
  <c r="R27" i="4"/>
  <c r="D71" i="4"/>
  <c r="R38" i="4"/>
  <c r="G38" i="4"/>
  <c r="S38" i="4"/>
  <c r="O38" i="4"/>
  <c r="G93" i="4"/>
  <c r="S93" i="4"/>
  <c r="E59" i="4"/>
  <c r="E60" i="4" s="1"/>
  <c r="F60" i="4"/>
  <c r="H60" i="4"/>
  <c r="J71" i="4"/>
  <c r="I71" i="4"/>
  <c r="H27" i="4"/>
  <c r="R93" i="4"/>
  <c r="Q93" i="4"/>
  <c r="O60" i="4"/>
  <c r="R60" i="4"/>
  <c r="K38" i="4"/>
  <c r="I38" i="4"/>
  <c r="H38" i="4"/>
  <c r="J93" i="4"/>
  <c r="O93" i="4"/>
  <c r="T60" i="4"/>
  <c r="P60" i="4"/>
  <c r="L71" i="4"/>
  <c r="K71" i="4"/>
  <c r="Q71" i="4"/>
  <c r="N27" i="4"/>
  <c r="K27" i="4"/>
  <c r="E47" i="4"/>
  <c r="T38" i="4"/>
  <c r="P38" i="4"/>
  <c r="L93" i="4"/>
  <c r="H93" i="4"/>
  <c r="K60" i="4"/>
  <c r="I60" i="4"/>
  <c r="S71" i="4"/>
  <c r="M71" i="4"/>
  <c r="T27" i="4"/>
  <c r="L27" i="4"/>
  <c r="S27" i="4"/>
  <c r="Q38" i="4"/>
  <c r="J38" i="4"/>
  <c r="M93" i="4"/>
  <c r="P93" i="4"/>
  <c r="Q60" i="4"/>
  <c r="M58" i="5"/>
  <c r="E58" i="5"/>
  <c r="L58" i="5"/>
  <c r="S58" i="5"/>
  <c r="K58" i="5"/>
  <c r="C58" i="5"/>
  <c r="R58" i="5"/>
  <c r="J58" i="5"/>
  <c r="Q58" i="5"/>
  <c r="I58" i="5"/>
  <c r="P58" i="5"/>
  <c r="H58" i="5"/>
  <c r="O58" i="5"/>
  <c r="G58" i="5"/>
  <c r="N58" i="5"/>
  <c r="F58" i="5"/>
  <c r="P71" i="4"/>
  <c r="E70" i="4"/>
  <c r="E71" i="4" s="1"/>
  <c r="F71" i="4"/>
  <c r="E26" i="4"/>
  <c r="E27" i="4" s="1"/>
  <c r="F27" i="4"/>
  <c r="M27" i="4"/>
  <c r="B54" i="11"/>
  <c r="C55" i="11"/>
  <c r="C56" i="9"/>
  <c r="B55" i="9"/>
  <c r="C55" i="10"/>
  <c r="B54" i="10"/>
  <c r="D57" i="12"/>
  <c r="O56" i="12"/>
  <c r="D43" i="5"/>
  <c r="D57" i="15"/>
  <c r="O56" i="15"/>
  <c r="O56" i="6"/>
  <c r="D57" i="6"/>
  <c r="C55" i="16"/>
  <c r="B54" i="16"/>
  <c r="D45" i="5"/>
  <c r="D58" i="13"/>
  <c r="O57" i="13"/>
  <c r="O55" i="16"/>
  <c r="D56" i="16"/>
  <c r="D56" i="10"/>
  <c r="O55" i="10"/>
  <c r="C56" i="6"/>
  <c r="B55" i="6"/>
  <c r="O55" i="14"/>
  <c r="D56" i="14"/>
  <c r="C56" i="7"/>
  <c r="B55" i="7"/>
  <c r="C55" i="15"/>
  <c r="B54" i="15"/>
  <c r="D57" i="7"/>
  <c r="O56" i="7"/>
  <c r="C55" i="14"/>
  <c r="B54" i="14"/>
  <c r="C55" i="12"/>
  <c r="B54" i="12"/>
  <c r="O56" i="9"/>
  <c r="D57" i="9"/>
  <c r="D44" i="5"/>
  <c r="C57" i="13"/>
  <c r="B56" i="13"/>
  <c r="O55" i="11"/>
  <c r="D56" i="11"/>
  <c r="R103" i="4"/>
  <c r="P103" i="4"/>
  <c r="D103" i="4"/>
  <c r="D81" i="4"/>
  <c r="S103" i="4"/>
  <c r="N103" i="4"/>
  <c r="D15" i="4"/>
  <c r="F103" i="4"/>
  <c r="H103" i="4"/>
  <c r="I103" i="4"/>
  <c r="D48" i="4"/>
  <c r="L103" i="4"/>
  <c r="A16" i="4"/>
  <c r="T103" i="4"/>
  <c r="A49" i="4"/>
  <c r="K103" i="4"/>
  <c r="O103" i="4"/>
  <c r="G103" i="4"/>
  <c r="A82" i="4"/>
  <c r="M103" i="4"/>
  <c r="J103" i="4"/>
  <c r="A104" i="4"/>
  <c r="Q103" i="4"/>
  <c r="P54" i="5" l="1"/>
  <c r="I54" i="5"/>
  <c r="L54" i="5"/>
  <c r="F54" i="5"/>
  <c r="N54" i="5"/>
  <c r="J54" i="5"/>
  <c r="S54" i="5"/>
  <c r="K54" i="5"/>
  <c r="H54" i="5"/>
  <c r="G54" i="5"/>
  <c r="E54" i="5"/>
  <c r="M54" i="5"/>
  <c r="R54" i="5"/>
  <c r="C54" i="5"/>
  <c r="O54" i="5"/>
  <c r="Q54" i="5"/>
  <c r="D47" i="5"/>
  <c r="I104" i="4"/>
  <c r="E103" i="4"/>
  <c r="E104" i="4" s="1"/>
  <c r="F104" i="4"/>
  <c r="H82" i="4"/>
  <c r="G57" i="5"/>
  <c r="T82" i="4"/>
  <c r="S57" i="5"/>
  <c r="P49" i="4"/>
  <c r="O55" i="5"/>
  <c r="D49" i="4"/>
  <c r="C55" i="5"/>
  <c r="T104" i="4"/>
  <c r="K16" i="4"/>
  <c r="J56" i="5"/>
  <c r="M16" i="4"/>
  <c r="L56" i="5"/>
  <c r="O16" i="4"/>
  <c r="N56" i="5"/>
  <c r="E15" i="4"/>
  <c r="E16" i="4" s="1"/>
  <c r="F16" i="4"/>
  <c r="E56" i="5"/>
  <c r="K104" i="4"/>
  <c r="N104" i="4"/>
  <c r="J82" i="4"/>
  <c r="I57" i="5"/>
  <c r="E81" i="4"/>
  <c r="E82" i="4" s="1"/>
  <c r="F82" i="4"/>
  <c r="E57" i="5"/>
  <c r="E48" i="4"/>
  <c r="E49" i="4" s="1"/>
  <c r="F49" i="4"/>
  <c r="E55" i="5"/>
  <c r="L49" i="4"/>
  <c r="K55" i="5"/>
  <c r="J16" i="4"/>
  <c r="I56" i="5"/>
  <c r="P16" i="4"/>
  <c r="O56" i="5"/>
  <c r="N16" i="4"/>
  <c r="M56" i="5"/>
  <c r="G16" i="4"/>
  <c r="F56" i="5"/>
  <c r="O104" i="4"/>
  <c r="I82" i="4"/>
  <c r="H57" i="5"/>
  <c r="R82" i="4"/>
  <c r="Q57" i="5"/>
  <c r="N82" i="4"/>
  <c r="M57" i="5"/>
  <c r="H49" i="4"/>
  <c r="G55" i="5"/>
  <c r="Q49" i="4"/>
  <c r="P55" i="5"/>
  <c r="T49" i="4"/>
  <c r="S55" i="5"/>
  <c r="R16" i="4"/>
  <c r="Q56" i="5"/>
  <c r="Q16" i="4"/>
  <c r="P56" i="5"/>
  <c r="R104" i="4"/>
  <c r="Q104" i="4"/>
  <c r="H104" i="4"/>
  <c r="M82" i="4"/>
  <c r="L57" i="5"/>
  <c r="N49" i="4"/>
  <c r="M55" i="5"/>
  <c r="G49" i="4"/>
  <c r="F55" i="5"/>
  <c r="M49" i="4"/>
  <c r="L55" i="5"/>
  <c r="H16" i="4"/>
  <c r="G56" i="5"/>
  <c r="D16" i="4"/>
  <c r="C56" i="5"/>
  <c r="D104" i="4"/>
  <c r="P104" i="4"/>
  <c r="O82" i="4"/>
  <c r="N57" i="5"/>
  <c r="K82" i="4"/>
  <c r="J57" i="5"/>
  <c r="R49" i="4"/>
  <c r="Q55" i="5"/>
  <c r="L16" i="4"/>
  <c r="K56" i="5"/>
  <c r="S104" i="4"/>
  <c r="L104" i="4"/>
  <c r="P82" i="4"/>
  <c r="O57" i="5"/>
  <c r="S82" i="4"/>
  <c r="R57" i="5"/>
  <c r="I49" i="4"/>
  <c r="H55" i="5"/>
  <c r="S16" i="4"/>
  <c r="R56" i="5"/>
  <c r="Q82" i="4"/>
  <c r="P57" i="5"/>
  <c r="D82" i="4"/>
  <c r="C57" i="5"/>
  <c r="J49" i="4"/>
  <c r="I55" i="5"/>
  <c r="K49" i="4"/>
  <c r="J55" i="5"/>
  <c r="I16" i="4"/>
  <c r="H56" i="5"/>
  <c r="T16" i="4"/>
  <c r="S56" i="5"/>
  <c r="G104" i="4"/>
  <c r="J104" i="4"/>
  <c r="M104" i="4"/>
  <c r="G82" i="4"/>
  <c r="F57" i="5"/>
  <c r="L82" i="4"/>
  <c r="K57" i="5"/>
  <c r="O49" i="4"/>
  <c r="N55" i="5"/>
  <c r="S49" i="4"/>
  <c r="R55" i="5"/>
  <c r="O57" i="9"/>
  <c r="D58" i="9"/>
  <c r="C57" i="6"/>
  <c r="B56" i="6"/>
  <c r="D58" i="6"/>
  <c r="O57" i="6"/>
  <c r="O56" i="11"/>
  <c r="D57" i="11"/>
  <c r="O56" i="14"/>
  <c r="D57" i="14"/>
  <c r="D62" i="13"/>
  <c r="D59" i="13"/>
  <c r="O59" i="13" s="1"/>
  <c r="O58" i="13"/>
  <c r="C56" i="16"/>
  <c r="B55" i="16"/>
  <c r="C56" i="10"/>
  <c r="B55" i="10"/>
  <c r="C56" i="12"/>
  <c r="B55" i="12"/>
  <c r="D58" i="5"/>
  <c r="C58" i="13"/>
  <c r="B57" i="13"/>
  <c r="C56" i="14"/>
  <c r="B55" i="14"/>
  <c r="D58" i="15"/>
  <c r="O57" i="15"/>
  <c r="D57" i="10"/>
  <c r="O56" i="10"/>
  <c r="B56" i="9"/>
  <c r="C57" i="9"/>
  <c r="O56" i="16"/>
  <c r="D57" i="16"/>
  <c r="C56" i="11"/>
  <c r="B55" i="11"/>
  <c r="O57" i="7"/>
  <c r="D58" i="7"/>
  <c r="C56" i="15"/>
  <c r="B55" i="15"/>
  <c r="C57" i="7"/>
  <c r="B56" i="7"/>
  <c r="D58" i="12"/>
  <c r="O57" i="12"/>
  <c r="D54" i="5" l="1"/>
  <c r="P59" i="5"/>
  <c r="P3" i="5" s="1"/>
  <c r="P4" i="5" s="1"/>
  <c r="S59" i="5"/>
  <c r="S3" i="5" s="1"/>
  <c r="S4" i="5" s="1"/>
  <c r="Q3" i="4"/>
  <c r="Q4" i="4" s="1"/>
  <c r="Q59" i="5"/>
  <c r="Q3" i="5" s="1"/>
  <c r="Q4" i="5" s="1"/>
  <c r="I59" i="5"/>
  <c r="I3" i="5" s="1"/>
  <c r="I4" i="5" s="1"/>
  <c r="G59" i="5"/>
  <c r="G3" i="5" s="1"/>
  <c r="G4" i="5" s="1"/>
  <c r="O59" i="5"/>
  <c r="O3" i="5" s="1"/>
  <c r="O4" i="5" s="1"/>
  <c r="N59" i="5"/>
  <c r="N3" i="5" s="1"/>
  <c r="N4" i="5" s="1"/>
  <c r="H59" i="5"/>
  <c r="H3" i="5" s="1"/>
  <c r="H4" i="5" s="1"/>
  <c r="F59" i="5"/>
  <c r="F3" i="5" s="1"/>
  <c r="F4" i="5" s="1"/>
  <c r="C59" i="5"/>
  <c r="E59" i="5"/>
  <c r="E3" i="5" s="1"/>
  <c r="E4" i="5" s="1"/>
  <c r="K59" i="5"/>
  <c r="K3" i="5" s="1"/>
  <c r="K4" i="5" s="1"/>
  <c r="R59" i="5"/>
  <c r="R3" i="5" s="1"/>
  <c r="R4" i="5" s="1"/>
  <c r="M59" i="5"/>
  <c r="M3" i="5" s="1"/>
  <c r="M4" i="5" s="1"/>
  <c r="L59" i="5"/>
  <c r="L3" i="5" s="1"/>
  <c r="L4" i="5" s="1"/>
  <c r="R3" i="4"/>
  <c r="R4" i="4" s="1"/>
  <c r="J59" i="5"/>
  <c r="J3" i="5" s="1"/>
  <c r="J4" i="5" s="1"/>
  <c r="T3" i="4"/>
  <c r="T4" i="4" s="1"/>
  <c r="I3" i="4"/>
  <c r="I4" i="4" s="1"/>
  <c r="O58" i="7"/>
  <c r="D62" i="7"/>
  <c r="D59" i="7"/>
  <c r="O59" i="7" s="1"/>
  <c r="C58" i="9"/>
  <c r="B57" i="9"/>
  <c r="O58" i="15"/>
  <c r="D62" i="15"/>
  <c r="D59" i="15"/>
  <c r="O59" i="15" s="1"/>
  <c r="D63" i="13"/>
  <c r="O62" i="13"/>
  <c r="G3" i="4"/>
  <c r="G4" i="4" s="1"/>
  <c r="O58" i="12"/>
  <c r="D62" i="12"/>
  <c r="D59" i="12"/>
  <c r="O59" i="12" s="1"/>
  <c r="C57" i="15"/>
  <c r="B56" i="15"/>
  <c r="D55" i="5"/>
  <c r="M3" i="4"/>
  <c r="M4" i="4" s="1"/>
  <c r="O57" i="14"/>
  <c r="D58" i="14"/>
  <c r="H3" i="4"/>
  <c r="H4" i="4" s="1"/>
  <c r="N3" i="4"/>
  <c r="N4" i="4" s="1"/>
  <c r="D56" i="5"/>
  <c r="K3" i="4"/>
  <c r="K4" i="4" s="1"/>
  <c r="D58" i="10"/>
  <c r="O57" i="10"/>
  <c r="B56" i="14"/>
  <c r="C57" i="14"/>
  <c r="B56" i="10"/>
  <c r="C57" i="10"/>
  <c r="D62" i="6"/>
  <c r="D59" i="6"/>
  <c r="O59" i="6" s="1"/>
  <c r="O58" i="6"/>
  <c r="S3" i="4"/>
  <c r="S4" i="4" s="1"/>
  <c r="P3" i="4"/>
  <c r="P4" i="4" s="1"/>
  <c r="D57" i="5"/>
  <c r="F3" i="4"/>
  <c r="C58" i="7"/>
  <c r="B57" i="7"/>
  <c r="C57" i="11"/>
  <c r="B56" i="11"/>
  <c r="C62" i="13"/>
  <c r="B58" i="13"/>
  <c r="C57" i="16"/>
  <c r="B56" i="16"/>
  <c r="O57" i="11"/>
  <c r="D58" i="11"/>
  <c r="C58" i="6"/>
  <c r="B57" i="6"/>
  <c r="D58" i="16"/>
  <c r="O57" i="16"/>
  <c r="C57" i="12"/>
  <c r="B56" i="12"/>
  <c r="D62" i="9"/>
  <c r="D59" i="9"/>
  <c r="O59" i="9" s="1"/>
  <c r="O58" i="9"/>
  <c r="L3" i="4"/>
  <c r="L4" i="4" s="1"/>
  <c r="J3" i="4"/>
  <c r="J4" i="4" s="1"/>
  <c r="O3" i="4"/>
  <c r="O4" i="4" s="1"/>
  <c r="D59" i="5" l="1"/>
  <c r="D3" i="5" s="1"/>
  <c r="D4" i="5" s="1"/>
  <c r="D62" i="11"/>
  <c r="D59" i="11"/>
  <c r="O59" i="11" s="1"/>
  <c r="O58" i="11"/>
  <c r="O62" i="12"/>
  <c r="D63" i="12"/>
  <c r="D63" i="9"/>
  <c r="O62" i="9"/>
  <c r="C58" i="11"/>
  <c r="B57" i="11"/>
  <c r="D62" i="10"/>
  <c r="D59" i="10"/>
  <c r="O59" i="10" s="1"/>
  <c r="O58" i="10"/>
  <c r="B58" i="9"/>
  <c r="C62" i="9"/>
  <c r="C58" i="12"/>
  <c r="B57" i="12"/>
  <c r="C58" i="16"/>
  <c r="B57" i="16"/>
  <c r="C62" i="7"/>
  <c r="B58" i="7"/>
  <c r="E35" i="7" s="1"/>
  <c r="O62" i="6"/>
  <c r="D63" i="6"/>
  <c r="E35" i="13"/>
  <c r="K35" i="13"/>
  <c r="M35" i="13" s="1"/>
  <c r="F35" i="13"/>
  <c r="C58" i="10"/>
  <c r="B57" i="10"/>
  <c r="D64" i="13"/>
  <c r="O63" i="13"/>
  <c r="D63" i="7"/>
  <c r="O62" i="7"/>
  <c r="C58" i="14"/>
  <c r="B57" i="14"/>
  <c r="D62" i="14"/>
  <c r="D59" i="14"/>
  <c r="O59" i="14" s="1"/>
  <c r="O58" i="14"/>
  <c r="C58" i="15"/>
  <c r="B57" i="15"/>
  <c r="O62" i="15"/>
  <c r="D63" i="15"/>
  <c r="D62" i="16"/>
  <c r="D59" i="16"/>
  <c r="O59" i="16" s="1"/>
  <c r="O58" i="16"/>
  <c r="C63" i="13"/>
  <c r="B62" i="13"/>
  <c r="D36" i="13" s="1"/>
  <c r="B58" i="6"/>
  <c r="C62" i="6"/>
  <c r="E3" i="4"/>
  <c r="F4" i="4"/>
  <c r="E4" i="4" s="1"/>
  <c r="D63" i="14" l="1"/>
  <c r="O62" i="14"/>
  <c r="B58" i="16"/>
  <c r="C62" i="16"/>
  <c r="O62" i="16"/>
  <c r="D63" i="16"/>
  <c r="D63" i="10"/>
  <c r="O62" i="10"/>
  <c r="D64" i="15"/>
  <c r="O63" i="15"/>
  <c r="H35" i="13"/>
  <c r="G35" i="13"/>
  <c r="C62" i="12"/>
  <c r="B58" i="12"/>
  <c r="C63" i="6"/>
  <c r="B62" i="6"/>
  <c r="D36" i="6" s="1"/>
  <c r="O63" i="6"/>
  <c r="D64" i="6"/>
  <c r="C62" i="11"/>
  <c r="B58" i="11"/>
  <c r="K35" i="11" s="1"/>
  <c r="M35" i="11" s="1"/>
  <c r="D63" i="11"/>
  <c r="O62" i="11"/>
  <c r="F35" i="6"/>
  <c r="G35" i="6" s="1"/>
  <c r="E35" i="6"/>
  <c r="H35" i="6" s="1"/>
  <c r="K35" i="6"/>
  <c r="M35" i="6" s="1"/>
  <c r="D65" i="13"/>
  <c r="O64" i="13"/>
  <c r="F35" i="7"/>
  <c r="G35" i="7" s="1"/>
  <c r="K35" i="7"/>
  <c r="M35" i="7" s="1"/>
  <c r="B58" i="15"/>
  <c r="C62" i="15"/>
  <c r="C63" i="9"/>
  <c r="B62" i="9"/>
  <c r="D36" i="9" s="1"/>
  <c r="D64" i="9"/>
  <c r="O63" i="9"/>
  <c r="B58" i="14"/>
  <c r="E35" i="14" s="1"/>
  <c r="C62" i="14"/>
  <c r="D64" i="7"/>
  <c r="O63" i="7"/>
  <c r="C64" i="13"/>
  <c r="B63" i="13"/>
  <c r="C62" i="10"/>
  <c r="B58" i="10"/>
  <c r="C63" i="7"/>
  <c r="B62" i="7"/>
  <c r="D36" i="7" s="1"/>
  <c r="K35" i="9"/>
  <c r="M35" i="9" s="1"/>
  <c r="F35" i="9"/>
  <c r="E35" i="9"/>
  <c r="D64" i="12"/>
  <c r="O63" i="12"/>
  <c r="F35" i="10" l="1"/>
  <c r="G35" i="10" s="1"/>
  <c r="K35" i="10"/>
  <c r="M35" i="10" s="1"/>
  <c r="D64" i="11"/>
  <c r="O63" i="11"/>
  <c r="C63" i="12"/>
  <c r="B62" i="12"/>
  <c r="D36" i="12" s="1"/>
  <c r="C63" i="10"/>
  <c r="B62" i="10"/>
  <c r="D36" i="10" s="1"/>
  <c r="F35" i="11"/>
  <c r="O64" i="12"/>
  <c r="D65" i="12"/>
  <c r="O64" i="9"/>
  <c r="D65" i="9"/>
  <c r="C63" i="11"/>
  <c r="B62" i="11"/>
  <c r="D36" i="11" s="1"/>
  <c r="C63" i="16"/>
  <c r="B62" i="16"/>
  <c r="D36" i="16" s="1"/>
  <c r="H35" i="9"/>
  <c r="G35" i="9"/>
  <c r="B64" i="13"/>
  <c r="C65" i="13"/>
  <c r="D66" i="13"/>
  <c r="O65" i="13"/>
  <c r="O64" i="6"/>
  <c r="D65" i="6"/>
  <c r="K35" i="16"/>
  <c r="M35" i="16" s="1"/>
  <c r="F35" i="16"/>
  <c r="G35" i="16" s="1"/>
  <c r="E35" i="16"/>
  <c r="E35" i="10"/>
  <c r="H35" i="10" s="1"/>
  <c r="C64" i="9"/>
  <c r="B63" i="9"/>
  <c r="D65" i="15"/>
  <c r="O64" i="15"/>
  <c r="H35" i="7"/>
  <c r="O63" i="14"/>
  <c r="D64" i="14"/>
  <c r="D65" i="7"/>
  <c r="O64" i="7"/>
  <c r="C63" i="15"/>
  <c r="B62" i="15"/>
  <c r="D36" i="15" s="1"/>
  <c r="C64" i="6"/>
  <c r="B63" i="6"/>
  <c r="O63" i="10"/>
  <c r="D64" i="10"/>
  <c r="E35" i="11"/>
  <c r="C64" i="7"/>
  <c r="B63" i="7"/>
  <c r="C63" i="14"/>
  <c r="B62" i="14"/>
  <c r="D36" i="14" s="1"/>
  <c r="F35" i="15"/>
  <c r="G35" i="15" s="1"/>
  <c r="K35" i="15"/>
  <c r="M35" i="15" s="1"/>
  <c r="F35" i="12"/>
  <c r="G35" i="12" s="1"/>
  <c r="K35" i="12"/>
  <c r="M35" i="12" s="1"/>
  <c r="E35" i="12"/>
  <c r="O63" i="16"/>
  <c r="D64" i="16"/>
  <c r="E35" i="15"/>
  <c r="H35" i="15" s="1"/>
  <c r="H35" i="16" l="1"/>
  <c r="C64" i="11"/>
  <c r="B63" i="11"/>
  <c r="O64" i="16"/>
  <c r="D65" i="16"/>
  <c r="C64" i="14"/>
  <c r="B63" i="14"/>
  <c r="C65" i="6"/>
  <c r="B64" i="6"/>
  <c r="C66" i="13"/>
  <c r="B65" i="13"/>
  <c r="O65" i="9"/>
  <c r="D66" i="9"/>
  <c r="C64" i="12"/>
  <c r="B63" i="12"/>
  <c r="D67" i="13"/>
  <c r="O66" i="13"/>
  <c r="H35" i="12"/>
  <c r="C65" i="7"/>
  <c r="B64" i="7"/>
  <c r="D66" i="12"/>
  <c r="O65" i="12"/>
  <c r="D65" i="11"/>
  <c r="O64" i="11"/>
  <c r="D66" i="15"/>
  <c r="O65" i="15"/>
  <c r="H35" i="11"/>
  <c r="G35" i="11"/>
  <c r="C64" i="15"/>
  <c r="B63" i="15"/>
  <c r="O65" i="6"/>
  <c r="D66" i="6"/>
  <c r="O64" i="14"/>
  <c r="D65" i="14"/>
  <c r="D65" i="10"/>
  <c r="O64" i="10"/>
  <c r="C64" i="16"/>
  <c r="B63" i="16"/>
  <c r="D66" i="7"/>
  <c r="O65" i="7"/>
  <c r="C65" i="9"/>
  <c r="B64" i="9"/>
  <c r="C64" i="10"/>
  <c r="B63" i="10"/>
  <c r="D66" i="10" l="1"/>
  <c r="O65" i="10"/>
  <c r="C65" i="10"/>
  <c r="B64" i="10"/>
  <c r="B65" i="9"/>
  <c r="C66" i="9"/>
  <c r="C66" i="7"/>
  <c r="B65" i="7"/>
  <c r="O65" i="16"/>
  <c r="D66" i="16"/>
  <c r="O65" i="11"/>
  <c r="D66" i="11"/>
  <c r="C67" i="13"/>
  <c r="B66" i="13"/>
  <c r="O65" i="14"/>
  <c r="D66" i="14"/>
  <c r="C65" i="15"/>
  <c r="B64" i="15"/>
  <c r="O67" i="13"/>
  <c r="D68" i="13"/>
  <c r="B64" i="11"/>
  <c r="C65" i="11"/>
  <c r="O66" i="7"/>
  <c r="D67" i="7"/>
  <c r="O66" i="12"/>
  <c r="D67" i="12"/>
  <c r="C66" i="6"/>
  <c r="B65" i="6"/>
  <c r="B64" i="12"/>
  <c r="C65" i="12"/>
  <c r="C65" i="16"/>
  <c r="B64" i="16"/>
  <c r="D67" i="6"/>
  <c r="O66" i="6"/>
  <c r="D67" i="15"/>
  <c r="O66" i="15"/>
  <c r="O66" i="9"/>
  <c r="D67" i="9"/>
  <c r="C65" i="14"/>
  <c r="B64" i="14"/>
  <c r="O67" i="15" l="1"/>
  <c r="D68" i="15"/>
  <c r="C66" i="12"/>
  <c r="B65" i="12"/>
  <c r="C67" i="7"/>
  <c r="B66" i="7"/>
  <c r="O66" i="10"/>
  <c r="D67" i="10"/>
  <c r="C68" i="13"/>
  <c r="B67" i="13"/>
  <c r="C66" i="15"/>
  <c r="B65" i="15"/>
  <c r="D68" i="6"/>
  <c r="O67" i="6"/>
  <c r="C67" i="6"/>
  <c r="B66" i="6"/>
  <c r="B65" i="11"/>
  <c r="C66" i="11"/>
  <c r="O66" i="11"/>
  <c r="D67" i="11"/>
  <c r="C67" i="9"/>
  <c r="B66" i="9"/>
  <c r="O66" i="14"/>
  <c r="D67" i="14"/>
  <c r="O67" i="9"/>
  <c r="D68" i="9"/>
  <c r="C66" i="16"/>
  <c r="B65" i="16"/>
  <c r="D67" i="16"/>
  <c r="O66" i="16"/>
  <c r="O67" i="7"/>
  <c r="D68" i="7"/>
  <c r="B65" i="14"/>
  <c r="C66" i="14"/>
  <c r="O67" i="12"/>
  <c r="D68" i="12"/>
  <c r="O68" i="13"/>
  <c r="D69" i="13"/>
  <c r="C66" i="10"/>
  <c r="B65" i="10"/>
  <c r="C68" i="9" l="1"/>
  <c r="B67" i="9"/>
  <c r="O68" i="7"/>
  <c r="D69" i="7"/>
  <c r="O67" i="11"/>
  <c r="D68" i="11"/>
  <c r="D70" i="13"/>
  <c r="O69" i="13"/>
  <c r="D68" i="14"/>
  <c r="O67" i="14"/>
  <c r="B66" i="12"/>
  <c r="C67" i="12"/>
  <c r="D69" i="6"/>
  <c r="O68" i="6"/>
  <c r="O68" i="15"/>
  <c r="D69" i="15"/>
  <c r="D69" i="12"/>
  <c r="O68" i="12"/>
  <c r="D68" i="16"/>
  <c r="O67" i="16"/>
  <c r="C67" i="11"/>
  <c r="B66" i="11"/>
  <c r="D68" i="10"/>
  <c r="O67" i="10"/>
  <c r="C67" i="15"/>
  <c r="B66" i="15"/>
  <c r="C67" i="14"/>
  <c r="B66" i="14"/>
  <c r="C67" i="16"/>
  <c r="B66" i="16"/>
  <c r="C68" i="6"/>
  <c r="B67" i="6"/>
  <c r="C68" i="7"/>
  <c r="B67" i="7"/>
  <c r="D69" i="9"/>
  <c r="O68" i="9"/>
  <c r="C67" i="10"/>
  <c r="B66" i="10"/>
  <c r="B68" i="13"/>
  <c r="C69" i="13"/>
  <c r="B67" i="10" l="1"/>
  <c r="C68" i="10"/>
  <c r="C68" i="15"/>
  <c r="B67" i="15"/>
  <c r="D69" i="16"/>
  <c r="O68" i="16"/>
  <c r="O69" i="7"/>
  <c r="D70" i="7"/>
  <c r="D70" i="9"/>
  <c r="O69" i="9"/>
  <c r="O68" i="10"/>
  <c r="D69" i="10"/>
  <c r="D70" i="12"/>
  <c r="O69" i="12"/>
  <c r="C68" i="16"/>
  <c r="B67" i="16"/>
  <c r="D70" i="15"/>
  <c r="O69" i="15"/>
  <c r="D69" i="14"/>
  <c r="O68" i="14"/>
  <c r="C69" i="9"/>
  <c r="B68" i="9"/>
  <c r="C70" i="13"/>
  <c r="B69" i="13"/>
  <c r="C69" i="7"/>
  <c r="B68" i="7"/>
  <c r="C68" i="14"/>
  <c r="B67" i="14"/>
  <c r="O70" i="13"/>
  <c r="D71" i="13"/>
  <c r="C68" i="11"/>
  <c r="B67" i="11"/>
  <c r="D70" i="6"/>
  <c r="O69" i="6"/>
  <c r="O68" i="11"/>
  <c r="D69" i="11"/>
  <c r="C69" i="6"/>
  <c r="B68" i="6"/>
  <c r="C68" i="12"/>
  <c r="B67" i="12"/>
  <c r="C70" i="6" l="1"/>
  <c r="B69" i="6"/>
  <c r="D71" i="15"/>
  <c r="O70" i="15"/>
  <c r="D71" i="9"/>
  <c r="O70" i="9"/>
  <c r="C69" i="12"/>
  <c r="B68" i="12"/>
  <c r="C69" i="16"/>
  <c r="B68" i="16"/>
  <c r="D71" i="7"/>
  <c r="O70" i="7"/>
  <c r="C69" i="15"/>
  <c r="B68" i="15"/>
  <c r="D70" i="16"/>
  <c r="O69" i="16"/>
  <c r="B68" i="11"/>
  <c r="C69" i="11"/>
  <c r="C70" i="9"/>
  <c r="B69" i="9"/>
  <c r="C69" i="10"/>
  <c r="B68" i="10"/>
  <c r="C69" i="14"/>
  <c r="B68" i="14"/>
  <c r="C71" i="13"/>
  <c r="B70" i="13"/>
  <c r="O70" i="6"/>
  <c r="D71" i="6"/>
  <c r="D70" i="14"/>
  <c r="O69" i="14"/>
  <c r="D71" i="12"/>
  <c r="O70" i="12"/>
  <c r="D70" i="11"/>
  <c r="O69" i="11"/>
  <c r="D72" i="13"/>
  <c r="O71" i="13"/>
  <c r="C70" i="7"/>
  <c r="B69" i="7"/>
  <c r="O69" i="10"/>
  <c r="D70" i="10"/>
  <c r="C70" i="16" l="1"/>
  <c r="B69" i="16"/>
  <c r="D72" i="12"/>
  <c r="O71" i="12"/>
  <c r="C70" i="14"/>
  <c r="B69" i="14"/>
  <c r="O70" i="16"/>
  <c r="D71" i="16"/>
  <c r="O71" i="15"/>
  <c r="D72" i="15"/>
  <c r="D71" i="10"/>
  <c r="O70" i="10"/>
  <c r="C72" i="13"/>
  <c r="B71" i="13"/>
  <c r="D71" i="14"/>
  <c r="O70" i="14"/>
  <c r="C70" i="10"/>
  <c r="B69" i="10"/>
  <c r="B69" i="15"/>
  <c r="C70" i="15"/>
  <c r="B69" i="12"/>
  <c r="C70" i="12"/>
  <c r="C71" i="6"/>
  <c r="B70" i="6"/>
  <c r="C71" i="7"/>
  <c r="B70" i="7"/>
  <c r="D71" i="11"/>
  <c r="O70" i="11"/>
  <c r="D73" i="13"/>
  <c r="O72" i="13"/>
  <c r="O71" i="6"/>
  <c r="D72" i="6"/>
  <c r="C71" i="9"/>
  <c r="B70" i="9"/>
  <c r="D72" i="7"/>
  <c r="O71" i="7"/>
  <c r="C70" i="11"/>
  <c r="B69" i="11"/>
  <c r="D72" i="9"/>
  <c r="O71" i="9"/>
  <c r="D73" i="7" l="1"/>
  <c r="O72" i="7"/>
  <c r="D72" i="11"/>
  <c r="O71" i="11"/>
  <c r="B70" i="15"/>
  <c r="C71" i="15"/>
  <c r="B72" i="13"/>
  <c r="C73" i="13"/>
  <c r="C71" i="14"/>
  <c r="B70" i="14"/>
  <c r="C71" i="11"/>
  <c r="B70" i="11"/>
  <c r="C71" i="12"/>
  <c r="B70" i="12"/>
  <c r="O71" i="10"/>
  <c r="D72" i="10"/>
  <c r="O72" i="12"/>
  <c r="D73" i="12"/>
  <c r="C72" i="9"/>
  <c r="B71" i="9"/>
  <c r="O72" i="6"/>
  <c r="D73" i="6"/>
  <c r="C72" i="7"/>
  <c r="B71" i="7"/>
  <c r="C71" i="10"/>
  <c r="B70" i="10"/>
  <c r="O72" i="15"/>
  <c r="D73" i="15"/>
  <c r="O72" i="9"/>
  <c r="D73" i="9"/>
  <c r="C71" i="16"/>
  <c r="B70" i="16"/>
  <c r="D74" i="13"/>
  <c r="O74" i="13" s="1"/>
  <c r="D77" i="13"/>
  <c r="O73" i="13"/>
  <c r="C72" i="6"/>
  <c r="B71" i="6"/>
  <c r="O71" i="14"/>
  <c r="D72" i="14"/>
  <c r="O71" i="16"/>
  <c r="D72" i="16"/>
  <c r="C72" i="16" l="1"/>
  <c r="B71" i="16"/>
  <c r="D77" i="6"/>
  <c r="D74" i="6"/>
  <c r="O74" i="6" s="1"/>
  <c r="O73" i="6"/>
  <c r="C72" i="15"/>
  <c r="B71" i="15"/>
  <c r="B71" i="12"/>
  <c r="C72" i="12"/>
  <c r="O72" i="14"/>
  <c r="D73" i="14"/>
  <c r="D77" i="15"/>
  <c r="D74" i="15"/>
  <c r="O74" i="15" s="1"/>
  <c r="O73" i="15"/>
  <c r="C73" i="9"/>
  <c r="B72" i="9"/>
  <c r="C72" i="11"/>
  <c r="B71" i="11"/>
  <c r="D73" i="11"/>
  <c r="O72" i="11"/>
  <c r="O72" i="10"/>
  <c r="D73" i="10"/>
  <c r="O73" i="9"/>
  <c r="D77" i="9"/>
  <c r="D74" i="9"/>
  <c r="O74" i="9" s="1"/>
  <c r="C73" i="6"/>
  <c r="B72" i="6"/>
  <c r="D78" i="13"/>
  <c r="O77" i="13"/>
  <c r="C77" i="13"/>
  <c r="B73" i="13"/>
  <c r="C73" i="7"/>
  <c r="B72" i="7"/>
  <c r="O73" i="12"/>
  <c r="D74" i="12"/>
  <c r="O74" i="12" s="1"/>
  <c r="D77" i="12"/>
  <c r="O72" i="16"/>
  <c r="D73" i="16"/>
  <c r="C72" i="10"/>
  <c r="B71" i="10"/>
  <c r="C72" i="14"/>
  <c r="B71" i="14"/>
  <c r="D77" i="7"/>
  <c r="D74" i="7"/>
  <c r="O74" i="7" s="1"/>
  <c r="O73" i="7"/>
  <c r="D78" i="9" l="1"/>
  <c r="O77" i="9"/>
  <c r="B73" i="7"/>
  <c r="C77" i="7"/>
  <c r="B77" i="13"/>
  <c r="D37" i="13" s="1"/>
  <c r="C78" i="13"/>
  <c r="D77" i="10"/>
  <c r="D74" i="10"/>
  <c r="O74" i="10" s="1"/>
  <c r="O73" i="10"/>
  <c r="C73" i="15"/>
  <c r="B72" i="15"/>
  <c r="I36" i="13"/>
  <c r="E36" i="13"/>
  <c r="F36" i="13"/>
  <c r="C77" i="9"/>
  <c r="B73" i="9"/>
  <c r="D77" i="16"/>
  <c r="D74" i="16"/>
  <c r="O74" i="16" s="1"/>
  <c r="O73" i="16"/>
  <c r="C73" i="10"/>
  <c r="B72" i="10"/>
  <c r="D78" i="12"/>
  <c r="O77" i="12"/>
  <c r="O78" i="13"/>
  <c r="D79" i="13"/>
  <c r="D78" i="15"/>
  <c r="O77" i="15"/>
  <c r="O77" i="7"/>
  <c r="D78" i="7"/>
  <c r="D77" i="11"/>
  <c r="D74" i="11"/>
  <c r="O74" i="11" s="1"/>
  <c r="O73" i="11"/>
  <c r="D77" i="14"/>
  <c r="D74" i="14"/>
  <c r="O74" i="14" s="1"/>
  <c r="O73" i="14"/>
  <c r="D78" i="6"/>
  <c r="O77" i="6"/>
  <c r="B73" i="6"/>
  <c r="C77" i="6"/>
  <c r="C73" i="14"/>
  <c r="B72" i="14"/>
  <c r="B72" i="11"/>
  <c r="C73" i="11"/>
  <c r="B72" i="12"/>
  <c r="C73" i="12"/>
  <c r="C73" i="16"/>
  <c r="B72" i="16"/>
  <c r="C77" i="14" l="1"/>
  <c r="B73" i="14"/>
  <c r="C78" i="6"/>
  <c r="B77" i="6"/>
  <c r="D37" i="6" s="1"/>
  <c r="C78" i="9"/>
  <c r="B77" i="9"/>
  <c r="D37" i="9" s="1"/>
  <c r="D78" i="10"/>
  <c r="O77" i="10"/>
  <c r="I36" i="6"/>
  <c r="F36" i="6"/>
  <c r="G36" i="6" s="1"/>
  <c r="E36" i="6"/>
  <c r="O77" i="11"/>
  <c r="D78" i="11"/>
  <c r="D79" i="12"/>
  <c r="O78" i="12"/>
  <c r="C79" i="13"/>
  <c r="B78" i="13"/>
  <c r="D79" i="6"/>
  <c r="O78" i="6"/>
  <c r="B73" i="10"/>
  <c r="C77" i="10"/>
  <c r="J36" i="13"/>
  <c r="M36" i="13" s="1"/>
  <c r="K36" i="13"/>
  <c r="C78" i="7"/>
  <c r="B77" i="7"/>
  <c r="D37" i="7" s="1"/>
  <c r="B73" i="16"/>
  <c r="C77" i="16"/>
  <c r="I36" i="7"/>
  <c r="E36" i="7"/>
  <c r="F36" i="7"/>
  <c r="G36" i="7" s="1"/>
  <c r="E36" i="9"/>
  <c r="I36" i="9"/>
  <c r="F36" i="9"/>
  <c r="C77" i="12"/>
  <c r="B73" i="12"/>
  <c r="O78" i="7"/>
  <c r="D79" i="7"/>
  <c r="C77" i="11"/>
  <c r="B73" i="11"/>
  <c r="O78" i="15"/>
  <c r="D79" i="15"/>
  <c r="B73" i="15"/>
  <c r="C77" i="15"/>
  <c r="H36" i="13"/>
  <c r="G36" i="13"/>
  <c r="D78" i="14"/>
  <c r="O77" i="14"/>
  <c r="O79" i="13"/>
  <c r="D80" i="13"/>
  <c r="D78" i="16"/>
  <c r="O77" i="16"/>
  <c r="D79" i="9"/>
  <c r="O78" i="9"/>
  <c r="D81" i="13" l="1"/>
  <c r="O80" i="13"/>
  <c r="O79" i="15"/>
  <c r="D80" i="15"/>
  <c r="E36" i="11"/>
  <c r="F36" i="11"/>
  <c r="I36" i="11"/>
  <c r="H36" i="9"/>
  <c r="G36" i="9"/>
  <c r="B79" i="13"/>
  <c r="C80" i="13"/>
  <c r="O78" i="10"/>
  <c r="D79" i="10"/>
  <c r="D80" i="7"/>
  <c r="O79" i="7"/>
  <c r="L36" i="13"/>
  <c r="D80" i="12"/>
  <c r="O79" i="12"/>
  <c r="C78" i="11"/>
  <c r="B77" i="11"/>
  <c r="D37" i="11" s="1"/>
  <c r="H36" i="7"/>
  <c r="D80" i="9"/>
  <c r="O79" i="9"/>
  <c r="J36" i="7"/>
  <c r="K36" i="7"/>
  <c r="L36" i="7" s="1"/>
  <c r="C78" i="10"/>
  <c r="B77" i="10"/>
  <c r="D37" i="10" s="1"/>
  <c r="O78" i="11"/>
  <c r="D79" i="11"/>
  <c r="C79" i="9"/>
  <c r="B78" i="9"/>
  <c r="B77" i="15"/>
  <c r="D37" i="15" s="1"/>
  <c r="C78" i="15"/>
  <c r="F36" i="12"/>
  <c r="G36" i="12" s="1"/>
  <c r="E36" i="12"/>
  <c r="I36" i="12"/>
  <c r="C78" i="16"/>
  <c r="B77" i="16"/>
  <c r="D37" i="16" s="1"/>
  <c r="I36" i="10"/>
  <c r="F36" i="10"/>
  <c r="G36" i="10" s="1"/>
  <c r="E36" i="10"/>
  <c r="D79" i="14"/>
  <c r="O78" i="14"/>
  <c r="D79" i="16"/>
  <c r="O78" i="16"/>
  <c r="F36" i="15"/>
  <c r="G36" i="15" s="1"/>
  <c r="E36" i="15"/>
  <c r="I36" i="15"/>
  <c r="C78" i="12"/>
  <c r="B77" i="12"/>
  <c r="D37" i="12" s="1"/>
  <c r="E36" i="16"/>
  <c r="H36" i="16" s="1"/>
  <c r="I36" i="16"/>
  <c r="F36" i="16"/>
  <c r="G36" i="16" s="1"/>
  <c r="H36" i="6"/>
  <c r="C79" i="6"/>
  <c r="B78" i="6"/>
  <c r="O79" i="6"/>
  <c r="D80" i="6"/>
  <c r="E36" i="14"/>
  <c r="I36" i="14"/>
  <c r="L36" i="9"/>
  <c r="K36" i="9"/>
  <c r="J36" i="9"/>
  <c r="C79" i="7"/>
  <c r="B78" i="7"/>
  <c r="L36" i="6"/>
  <c r="K36" i="6"/>
  <c r="J36" i="6"/>
  <c r="M36" i="6" s="1"/>
  <c r="C78" i="14"/>
  <c r="B77" i="14"/>
  <c r="D37" i="14" s="1"/>
  <c r="D80" i="11" l="1"/>
  <c r="O79" i="11"/>
  <c r="D81" i="9"/>
  <c r="O80" i="9"/>
  <c r="O80" i="6"/>
  <c r="D81" i="6"/>
  <c r="D80" i="14"/>
  <c r="O79" i="14"/>
  <c r="H36" i="12"/>
  <c r="L36" i="12"/>
  <c r="J36" i="12"/>
  <c r="M36" i="12" s="1"/>
  <c r="K36" i="12"/>
  <c r="D81" i="7"/>
  <c r="O80" i="7"/>
  <c r="C80" i="7"/>
  <c r="B79" i="7"/>
  <c r="O79" i="10"/>
  <c r="D80" i="10"/>
  <c r="H36" i="11"/>
  <c r="G36" i="11"/>
  <c r="J36" i="11"/>
  <c r="K36" i="11"/>
  <c r="L36" i="11"/>
  <c r="C79" i="12"/>
  <c r="B78" i="12"/>
  <c r="M36" i="9"/>
  <c r="K36" i="15"/>
  <c r="L36" i="15" s="1"/>
  <c r="J36" i="15"/>
  <c r="M36" i="15" s="1"/>
  <c r="H36" i="10"/>
  <c r="C79" i="15"/>
  <c r="B78" i="15"/>
  <c r="C79" i="10"/>
  <c r="B78" i="10"/>
  <c r="C79" i="11"/>
  <c r="B78" i="11"/>
  <c r="O80" i="15"/>
  <c r="D81" i="15"/>
  <c r="C80" i="6"/>
  <c r="B79" i="6"/>
  <c r="H36" i="15"/>
  <c r="C81" i="13"/>
  <c r="B80" i="13"/>
  <c r="C79" i="14"/>
  <c r="B78" i="14"/>
  <c r="L36" i="10"/>
  <c r="K36" i="10"/>
  <c r="J36" i="10"/>
  <c r="M36" i="10" s="1"/>
  <c r="D81" i="12"/>
  <c r="O80" i="12"/>
  <c r="M36" i="7"/>
  <c r="O81" i="13"/>
  <c r="D82" i="13"/>
  <c r="J36" i="14"/>
  <c r="K36" i="16"/>
  <c r="L36" i="16" s="1"/>
  <c r="J36" i="16"/>
  <c r="M36" i="16" s="1"/>
  <c r="O79" i="16"/>
  <c r="D80" i="16"/>
  <c r="C79" i="16"/>
  <c r="B78" i="16"/>
  <c r="C80" i="9"/>
  <c r="B79" i="9"/>
  <c r="C80" i="10" l="1"/>
  <c r="B79" i="10"/>
  <c r="C81" i="9"/>
  <c r="B80" i="9"/>
  <c r="C80" i="14"/>
  <c r="B79" i="14"/>
  <c r="C80" i="12"/>
  <c r="B79" i="12"/>
  <c r="C80" i="15"/>
  <c r="B79" i="15"/>
  <c r="O81" i="9"/>
  <c r="D82" i="9"/>
  <c r="C80" i="16"/>
  <c r="B79" i="16"/>
  <c r="O81" i="12"/>
  <c r="D82" i="12"/>
  <c r="C82" i="13"/>
  <c r="B81" i="13"/>
  <c r="O81" i="15"/>
  <c r="D82" i="15"/>
  <c r="C81" i="7"/>
  <c r="B80" i="7"/>
  <c r="O80" i="16"/>
  <c r="D81" i="16"/>
  <c r="M36" i="11"/>
  <c r="D81" i="11"/>
  <c r="O80" i="11"/>
  <c r="D83" i="13"/>
  <c r="O82" i="13"/>
  <c r="D82" i="7"/>
  <c r="O81" i="7"/>
  <c r="O80" i="14"/>
  <c r="D81" i="14"/>
  <c r="C80" i="11"/>
  <c r="B79" i="11"/>
  <c r="C81" i="6"/>
  <c r="B80" i="6"/>
  <c r="D81" i="10"/>
  <c r="O80" i="10"/>
  <c r="O81" i="6"/>
  <c r="D82" i="6"/>
  <c r="B80" i="12" l="1"/>
  <c r="C81" i="12"/>
  <c r="O81" i="16"/>
  <c r="D82" i="16"/>
  <c r="C83" i="13"/>
  <c r="B82" i="13"/>
  <c r="O81" i="10"/>
  <c r="D82" i="10"/>
  <c r="O82" i="12"/>
  <c r="D83" i="12"/>
  <c r="C81" i="14"/>
  <c r="B80" i="14"/>
  <c r="O82" i="9"/>
  <c r="D83" i="9"/>
  <c r="C82" i="6"/>
  <c r="B81" i="6"/>
  <c r="O81" i="14"/>
  <c r="D82" i="14"/>
  <c r="C81" i="15"/>
  <c r="B80" i="15"/>
  <c r="C82" i="9"/>
  <c r="B81" i="9"/>
  <c r="C81" i="11"/>
  <c r="B80" i="11"/>
  <c r="C82" i="7"/>
  <c r="B81" i="7"/>
  <c r="C81" i="16"/>
  <c r="B80" i="16"/>
  <c r="D84" i="13"/>
  <c r="O83" i="13"/>
  <c r="O82" i="6"/>
  <c r="D83" i="6"/>
  <c r="D83" i="7"/>
  <c r="O82" i="7"/>
  <c r="D82" i="11"/>
  <c r="O81" i="11"/>
  <c r="D83" i="15"/>
  <c r="O82" i="15"/>
  <c r="B80" i="10"/>
  <c r="C81" i="10"/>
  <c r="D84" i="6" l="1"/>
  <c r="O83" i="6"/>
  <c r="O83" i="12"/>
  <c r="D84" i="12"/>
  <c r="C84" i="13"/>
  <c r="B83" i="13"/>
  <c r="O83" i="9"/>
  <c r="D84" i="9"/>
  <c r="D84" i="15"/>
  <c r="O83" i="15"/>
  <c r="D83" i="10"/>
  <c r="O82" i="10"/>
  <c r="C82" i="12"/>
  <c r="B81" i="12"/>
  <c r="C83" i="7"/>
  <c r="B82" i="7"/>
  <c r="O82" i="16"/>
  <c r="D83" i="16"/>
  <c r="C82" i="15"/>
  <c r="B81" i="15"/>
  <c r="D85" i="13"/>
  <c r="O84" i="13"/>
  <c r="C82" i="11"/>
  <c r="B81" i="11"/>
  <c r="O82" i="14"/>
  <c r="D83" i="14"/>
  <c r="B81" i="14"/>
  <c r="C82" i="14"/>
  <c r="C82" i="10"/>
  <c r="B81" i="10"/>
  <c r="D83" i="11"/>
  <c r="O82" i="11"/>
  <c r="C83" i="9"/>
  <c r="B82" i="9"/>
  <c r="O83" i="7"/>
  <c r="D84" i="7"/>
  <c r="C82" i="16"/>
  <c r="B81" i="16"/>
  <c r="C83" i="6"/>
  <c r="B82" i="6"/>
  <c r="C83" i="10" l="1"/>
  <c r="B82" i="10"/>
  <c r="C84" i="9"/>
  <c r="B83" i="9"/>
  <c r="B82" i="11"/>
  <c r="C83" i="11"/>
  <c r="C84" i="7"/>
  <c r="B83" i="7"/>
  <c r="O84" i="9"/>
  <c r="D85" i="9"/>
  <c r="D85" i="6"/>
  <c r="O84" i="6"/>
  <c r="C84" i="6"/>
  <c r="B83" i="6"/>
  <c r="D86" i="13"/>
  <c r="O85" i="13"/>
  <c r="C83" i="15"/>
  <c r="B82" i="15"/>
  <c r="C85" i="13"/>
  <c r="B84" i="13"/>
  <c r="C83" i="14"/>
  <c r="B82" i="14"/>
  <c r="B82" i="12"/>
  <c r="C83" i="12"/>
  <c r="C83" i="16"/>
  <c r="B82" i="16"/>
  <c r="O84" i="7"/>
  <c r="D85" i="7"/>
  <c r="O83" i="11"/>
  <c r="D84" i="11"/>
  <c r="O83" i="14"/>
  <c r="D84" i="14"/>
  <c r="D84" i="16"/>
  <c r="O83" i="16"/>
  <c r="D84" i="10"/>
  <c r="O83" i="10"/>
  <c r="O84" i="12"/>
  <c r="D85" i="12"/>
  <c r="D85" i="15"/>
  <c r="O84" i="15"/>
  <c r="C85" i="6" l="1"/>
  <c r="B84" i="6"/>
  <c r="O84" i="11"/>
  <c r="D85" i="11"/>
  <c r="C84" i="11"/>
  <c r="B83" i="11"/>
  <c r="O85" i="7"/>
  <c r="D86" i="7"/>
  <c r="O84" i="10"/>
  <c r="D85" i="10"/>
  <c r="C86" i="13"/>
  <c r="B85" i="13"/>
  <c r="D86" i="6"/>
  <c r="O85" i="6"/>
  <c r="C85" i="9"/>
  <c r="B84" i="9"/>
  <c r="C84" i="14"/>
  <c r="B83" i="14"/>
  <c r="D86" i="9"/>
  <c r="O85" i="9"/>
  <c r="D85" i="16"/>
  <c r="O84" i="16"/>
  <c r="C84" i="16"/>
  <c r="B83" i="16"/>
  <c r="C84" i="15"/>
  <c r="B83" i="15"/>
  <c r="C84" i="10"/>
  <c r="B83" i="10"/>
  <c r="D86" i="12"/>
  <c r="O85" i="12"/>
  <c r="D86" i="15"/>
  <c r="O85" i="15"/>
  <c r="D85" i="14"/>
  <c r="O84" i="14"/>
  <c r="B83" i="12"/>
  <c r="C84" i="12"/>
  <c r="O86" i="13"/>
  <c r="D87" i="13"/>
  <c r="B84" i="7"/>
  <c r="C85" i="7"/>
  <c r="C86" i="9" l="1"/>
  <c r="B85" i="9"/>
  <c r="D87" i="9"/>
  <c r="O86" i="9"/>
  <c r="D86" i="14"/>
  <c r="O85" i="14"/>
  <c r="O86" i="6"/>
  <c r="D87" i="6"/>
  <c r="C85" i="11"/>
  <c r="B84" i="11"/>
  <c r="O86" i="15"/>
  <c r="D87" i="15"/>
  <c r="C85" i="14"/>
  <c r="B84" i="14"/>
  <c r="O85" i="11"/>
  <c r="D86" i="11"/>
  <c r="C85" i="16"/>
  <c r="B84" i="16"/>
  <c r="O87" i="13"/>
  <c r="D88" i="13"/>
  <c r="B86" i="13"/>
  <c r="C87" i="13"/>
  <c r="D87" i="12"/>
  <c r="O86" i="12"/>
  <c r="D86" i="10"/>
  <c r="O85" i="10"/>
  <c r="C85" i="10"/>
  <c r="B84" i="10"/>
  <c r="O86" i="7"/>
  <c r="D87" i="7"/>
  <c r="C85" i="15"/>
  <c r="B84" i="15"/>
  <c r="C86" i="7"/>
  <c r="B85" i="7"/>
  <c r="D86" i="16"/>
  <c r="O85" i="16"/>
  <c r="C85" i="12"/>
  <c r="B84" i="12"/>
  <c r="B85" i="6"/>
  <c r="C86" i="6"/>
  <c r="B87" i="13" l="1"/>
  <c r="C88" i="13"/>
  <c r="C86" i="14"/>
  <c r="B85" i="14"/>
  <c r="D87" i="14"/>
  <c r="O86" i="14"/>
  <c r="D92" i="13"/>
  <c r="D89" i="13"/>
  <c r="O89" i="13" s="1"/>
  <c r="O88" i="13"/>
  <c r="O87" i="15"/>
  <c r="D88" i="15"/>
  <c r="C86" i="12"/>
  <c r="B85" i="12"/>
  <c r="D87" i="16"/>
  <c r="O86" i="16"/>
  <c r="C86" i="10"/>
  <c r="B85" i="10"/>
  <c r="D88" i="9"/>
  <c r="O87" i="9"/>
  <c r="D88" i="7"/>
  <c r="O87" i="7"/>
  <c r="C87" i="7"/>
  <c r="B86" i="7"/>
  <c r="O86" i="10"/>
  <c r="D87" i="10"/>
  <c r="C86" i="16"/>
  <c r="B85" i="16"/>
  <c r="C86" i="11"/>
  <c r="B85" i="11"/>
  <c r="C87" i="9"/>
  <c r="B86" i="9"/>
  <c r="O86" i="11"/>
  <c r="D87" i="11"/>
  <c r="O87" i="6"/>
  <c r="D88" i="6"/>
  <c r="B86" i="6"/>
  <c r="C87" i="6"/>
  <c r="C86" i="15"/>
  <c r="B85" i="15"/>
  <c r="D88" i="12"/>
  <c r="O87" i="12"/>
  <c r="D92" i="12" l="1"/>
  <c r="D89" i="12"/>
  <c r="O89" i="12" s="1"/>
  <c r="O88" i="12"/>
  <c r="D93" i="13"/>
  <c r="O92" i="13"/>
  <c r="C87" i="15"/>
  <c r="B86" i="15"/>
  <c r="C88" i="9"/>
  <c r="B87" i="9"/>
  <c r="C88" i="7"/>
  <c r="B87" i="7"/>
  <c r="O87" i="16"/>
  <c r="D88" i="16"/>
  <c r="C87" i="10"/>
  <c r="B86" i="10"/>
  <c r="D88" i="14"/>
  <c r="O87" i="14"/>
  <c r="C88" i="6"/>
  <c r="B87" i="6"/>
  <c r="D92" i="15"/>
  <c r="D89" i="15"/>
  <c r="O89" i="15" s="1"/>
  <c r="O88" i="15"/>
  <c r="C87" i="14"/>
  <c r="B86" i="14"/>
  <c r="C87" i="11"/>
  <c r="B86" i="11"/>
  <c r="D92" i="7"/>
  <c r="D89" i="7"/>
  <c r="O89" i="7" s="1"/>
  <c r="O88" i="7"/>
  <c r="C87" i="12"/>
  <c r="B86" i="12"/>
  <c r="D92" i="6"/>
  <c r="D89" i="6"/>
  <c r="O89" i="6" s="1"/>
  <c r="O88" i="6"/>
  <c r="C87" i="16"/>
  <c r="B86" i="16"/>
  <c r="D92" i="9"/>
  <c r="D89" i="9"/>
  <c r="O89" i="9" s="1"/>
  <c r="O88" i="9"/>
  <c r="C92" i="13"/>
  <c r="B88" i="13"/>
  <c r="D88" i="11"/>
  <c r="O87" i="11"/>
  <c r="O87" i="10"/>
  <c r="D88" i="10"/>
  <c r="B92" i="13" l="1"/>
  <c r="D38" i="13" s="1"/>
  <c r="C93" i="13"/>
  <c r="O88" i="14"/>
  <c r="D89" i="14"/>
  <c r="D92" i="14"/>
  <c r="B88" i="9"/>
  <c r="C92" i="9"/>
  <c r="C88" i="14"/>
  <c r="B87" i="14"/>
  <c r="C88" i="12"/>
  <c r="B87" i="12"/>
  <c r="C88" i="10"/>
  <c r="B87" i="10"/>
  <c r="C88" i="15"/>
  <c r="B87" i="15"/>
  <c r="D92" i="10"/>
  <c r="D89" i="10"/>
  <c r="O89" i="10" s="1"/>
  <c r="O88" i="10"/>
  <c r="O92" i="9"/>
  <c r="D93" i="9"/>
  <c r="O88" i="16"/>
  <c r="D92" i="16"/>
  <c r="D89" i="16"/>
  <c r="O89" i="16" s="1"/>
  <c r="D93" i="15"/>
  <c r="O92" i="15"/>
  <c r="O93" i="13"/>
  <c r="D94" i="13"/>
  <c r="O92" i="6"/>
  <c r="D93" i="6"/>
  <c r="C88" i="16"/>
  <c r="B87" i="16"/>
  <c r="O92" i="7"/>
  <c r="D93" i="7"/>
  <c r="D92" i="11"/>
  <c r="D89" i="11"/>
  <c r="O89" i="11" s="1"/>
  <c r="O88" i="11"/>
  <c r="B88" i="6"/>
  <c r="C92" i="6"/>
  <c r="B88" i="7"/>
  <c r="C92" i="7"/>
  <c r="F37" i="13"/>
  <c r="E37" i="13"/>
  <c r="I37" i="13"/>
  <c r="C88" i="11"/>
  <c r="B87" i="11"/>
  <c r="O92" i="12"/>
  <c r="D93" i="12"/>
  <c r="O93" i="7" l="1"/>
  <c r="D94" i="7"/>
  <c r="C93" i="7"/>
  <c r="B92" i="7"/>
  <c r="D38" i="7" s="1"/>
  <c r="D94" i="15"/>
  <c r="O93" i="15"/>
  <c r="D93" i="10"/>
  <c r="O92" i="10"/>
  <c r="B88" i="14"/>
  <c r="C92" i="14"/>
  <c r="O93" i="12"/>
  <c r="D94" i="12"/>
  <c r="C93" i="9"/>
  <c r="B92" i="9"/>
  <c r="D38" i="9" s="1"/>
  <c r="C93" i="6"/>
  <c r="B92" i="6"/>
  <c r="D38" i="6" s="1"/>
  <c r="C92" i="16"/>
  <c r="B88" i="16"/>
  <c r="D93" i="16"/>
  <c r="O92" i="16"/>
  <c r="C92" i="15"/>
  <c r="B88" i="15"/>
  <c r="I37" i="9"/>
  <c r="F37" i="9"/>
  <c r="E37" i="9"/>
  <c r="O92" i="14"/>
  <c r="D93" i="14"/>
  <c r="I37" i="6"/>
  <c r="F37" i="6"/>
  <c r="G37" i="6" s="1"/>
  <c r="E37" i="6"/>
  <c r="H37" i="6" s="1"/>
  <c r="D94" i="6"/>
  <c r="O93" i="6"/>
  <c r="B88" i="11"/>
  <c r="C92" i="11"/>
  <c r="O93" i="9"/>
  <c r="D94" i="9"/>
  <c r="C92" i="10"/>
  <c r="B88" i="10"/>
  <c r="D95" i="13"/>
  <c r="O94" i="13"/>
  <c r="J37" i="13"/>
  <c r="M37" i="13" s="1"/>
  <c r="L37" i="13"/>
  <c r="K37" i="13"/>
  <c r="H37" i="13"/>
  <c r="G37" i="13"/>
  <c r="O92" i="11"/>
  <c r="D93" i="11"/>
  <c r="C92" i="12"/>
  <c r="B88" i="12"/>
  <c r="C94" i="13"/>
  <c r="B93" i="13"/>
  <c r="I37" i="7"/>
  <c r="F37" i="7"/>
  <c r="G37" i="7" s="1"/>
  <c r="E37" i="7"/>
  <c r="H37" i="7" s="1"/>
  <c r="I37" i="11" l="1"/>
  <c r="F37" i="11"/>
  <c r="E37" i="11"/>
  <c r="H37" i="9"/>
  <c r="G37" i="9"/>
  <c r="C93" i="12"/>
  <c r="B92" i="12"/>
  <c r="D38" i="12" s="1"/>
  <c r="O93" i="11"/>
  <c r="D94" i="11"/>
  <c r="D95" i="6"/>
  <c r="O94" i="6"/>
  <c r="F37" i="15"/>
  <c r="G37" i="15" s="1"/>
  <c r="E37" i="15"/>
  <c r="H37" i="15" s="1"/>
  <c r="I37" i="15"/>
  <c r="K37" i="9"/>
  <c r="J37" i="9"/>
  <c r="M37" i="9" s="1"/>
  <c r="L37" i="9"/>
  <c r="C93" i="10"/>
  <c r="B92" i="10"/>
  <c r="D38" i="10" s="1"/>
  <c r="C93" i="15"/>
  <c r="B92" i="15"/>
  <c r="D38" i="15" s="1"/>
  <c r="C94" i="9"/>
  <c r="B93" i="9"/>
  <c r="O94" i="15"/>
  <c r="D95" i="15"/>
  <c r="F37" i="10"/>
  <c r="G37" i="10" s="1"/>
  <c r="I37" i="10"/>
  <c r="E37" i="10"/>
  <c r="K37" i="6"/>
  <c r="J37" i="6"/>
  <c r="M37" i="6" s="1"/>
  <c r="L37" i="6"/>
  <c r="D95" i="12"/>
  <c r="O94" i="12"/>
  <c r="I37" i="12"/>
  <c r="F37" i="12"/>
  <c r="G37" i="12" s="1"/>
  <c r="E37" i="12"/>
  <c r="H37" i="12" s="1"/>
  <c r="O95" i="13"/>
  <c r="D96" i="13"/>
  <c r="C94" i="6"/>
  <c r="B93" i="6"/>
  <c r="O93" i="10"/>
  <c r="D94" i="10"/>
  <c r="D95" i="9"/>
  <c r="O94" i="9"/>
  <c r="D94" i="14"/>
  <c r="O93" i="14"/>
  <c r="D94" i="16"/>
  <c r="O93" i="16"/>
  <c r="C94" i="7"/>
  <c r="B93" i="7"/>
  <c r="L37" i="7"/>
  <c r="K37" i="7"/>
  <c r="J37" i="7"/>
  <c r="M37" i="7" s="1"/>
  <c r="C95" i="13"/>
  <c r="B94" i="13"/>
  <c r="C93" i="11"/>
  <c r="B92" i="11"/>
  <c r="D38" i="11" s="1"/>
  <c r="E37" i="16"/>
  <c r="F37" i="16"/>
  <c r="G37" i="16" s="1"/>
  <c r="I37" i="16"/>
  <c r="C93" i="14"/>
  <c r="B92" i="14"/>
  <c r="D38" i="14" s="1"/>
  <c r="O94" i="7"/>
  <c r="D95" i="7"/>
  <c r="C93" i="16"/>
  <c r="B92" i="16"/>
  <c r="D38" i="16" s="1"/>
  <c r="E37" i="14"/>
  <c r="I37" i="14"/>
  <c r="D95" i="16" l="1"/>
  <c r="O94" i="16"/>
  <c r="C95" i="9"/>
  <c r="B94" i="9"/>
  <c r="C94" i="12"/>
  <c r="B93" i="12"/>
  <c r="C94" i="14"/>
  <c r="B93" i="14"/>
  <c r="D95" i="14"/>
  <c r="O94" i="14"/>
  <c r="O96" i="13"/>
  <c r="D97" i="13"/>
  <c r="L37" i="15"/>
  <c r="K37" i="15"/>
  <c r="J37" i="15"/>
  <c r="C96" i="13"/>
  <c r="B95" i="13"/>
  <c r="I38" i="13" s="1"/>
  <c r="B94" i="6"/>
  <c r="C95" i="6"/>
  <c r="J37" i="14"/>
  <c r="L37" i="14"/>
  <c r="K37" i="16"/>
  <c r="J37" i="16"/>
  <c r="M37" i="16" s="1"/>
  <c r="L37" i="16"/>
  <c r="H37" i="10"/>
  <c r="C94" i="15"/>
  <c r="B93" i="15"/>
  <c r="L37" i="10"/>
  <c r="J37" i="10"/>
  <c r="M37" i="10" s="1"/>
  <c r="K37" i="10"/>
  <c r="H37" i="11"/>
  <c r="G37" i="11"/>
  <c r="D96" i="9"/>
  <c r="O95" i="9"/>
  <c r="H37" i="16"/>
  <c r="C95" i="7"/>
  <c r="B94" i="7"/>
  <c r="D95" i="10"/>
  <c r="O94" i="10"/>
  <c r="L37" i="12"/>
  <c r="K37" i="12"/>
  <c r="J37" i="12"/>
  <c r="M37" i="12" s="1"/>
  <c r="O95" i="15"/>
  <c r="D96" i="15"/>
  <c r="C94" i="10"/>
  <c r="B93" i="10"/>
  <c r="O95" i="6"/>
  <c r="D96" i="6"/>
  <c r="L37" i="11"/>
  <c r="K37" i="11"/>
  <c r="J37" i="11"/>
  <c r="M37" i="11" s="1"/>
  <c r="C94" i="16"/>
  <c r="B93" i="16"/>
  <c r="O95" i="7"/>
  <c r="D96" i="7"/>
  <c r="C94" i="11"/>
  <c r="B93" i="11"/>
  <c r="D96" i="12"/>
  <c r="O95" i="12"/>
  <c r="O94" i="11"/>
  <c r="D95" i="11"/>
  <c r="J38" i="13" l="1"/>
  <c r="L38" i="13"/>
  <c r="D97" i="12"/>
  <c r="O96" i="12"/>
  <c r="D97" i="15"/>
  <c r="O96" i="15"/>
  <c r="C96" i="7"/>
  <c r="B95" i="7"/>
  <c r="C96" i="9"/>
  <c r="B95" i="9"/>
  <c r="I38" i="9" s="1"/>
  <c r="D97" i="7"/>
  <c r="O96" i="7"/>
  <c r="O96" i="6"/>
  <c r="D97" i="6"/>
  <c r="B96" i="13"/>
  <c r="C97" i="13"/>
  <c r="D96" i="14"/>
  <c r="O95" i="14"/>
  <c r="D96" i="16"/>
  <c r="O95" i="16"/>
  <c r="C95" i="11"/>
  <c r="B94" i="11"/>
  <c r="O95" i="11"/>
  <c r="D96" i="11"/>
  <c r="M37" i="15"/>
  <c r="C95" i="14"/>
  <c r="B94" i="14"/>
  <c r="D97" i="9"/>
  <c r="O96" i="9"/>
  <c r="O95" i="10"/>
  <c r="D96" i="10"/>
  <c r="I38" i="7"/>
  <c r="C95" i="16"/>
  <c r="B94" i="16"/>
  <c r="B94" i="10"/>
  <c r="C95" i="10"/>
  <c r="C95" i="12"/>
  <c r="B94" i="12"/>
  <c r="C95" i="15"/>
  <c r="C96" i="15" s="1"/>
  <c r="C97" i="15" s="1"/>
  <c r="B94" i="15"/>
  <c r="C96" i="6"/>
  <c r="B95" i="6"/>
  <c r="D98" i="13"/>
  <c r="O97" i="13"/>
  <c r="I38" i="16" l="1"/>
  <c r="O96" i="16"/>
  <c r="D97" i="16"/>
  <c r="O96" i="10"/>
  <c r="D97" i="10"/>
  <c r="C97" i="7"/>
  <c r="B96" i="7"/>
  <c r="D97" i="11"/>
  <c r="O96" i="11"/>
  <c r="I38" i="6"/>
  <c r="C96" i="10"/>
  <c r="B95" i="10"/>
  <c r="D98" i="7"/>
  <c r="O97" i="7"/>
  <c r="O97" i="15"/>
  <c r="D98" i="15"/>
  <c r="D97" i="14"/>
  <c r="O96" i="14"/>
  <c r="D98" i="9"/>
  <c r="O97" i="9"/>
  <c r="L38" i="9"/>
  <c r="J38" i="9"/>
  <c r="D98" i="12"/>
  <c r="O97" i="12"/>
  <c r="O98" i="13"/>
  <c r="D99" i="13"/>
  <c r="B96" i="6"/>
  <c r="C97" i="6"/>
  <c r="C98" i="15"/>
  <c r="B97" i="15"/>
  <c r="I38" i="15" s="1"/>
  <c r="C96" i="16"/>
  <c r="B95" i="16"/>
  <c r="B97" i="13"/>
  <c r="C98" i="13"/>
  <c r="C97" i="9"/>
  <c r="B96" i="9"/>
  <c r="L38" i="7"/>
  <c r="J38" i="7"/>
  <c r="C96" i="14"/>
  <c r="B95" i="14"/>
  <c r="C96" i="12"/>
  <c r="B95" i="12"/>
  <c r="C96" i="11"/>
  <c r="B95" i="11"/>
  <c r="O97" i="6"/>
  <c r="D98" i="6"/>
  <c r="J38" i="15" l="1"/>
  <c r="L38" i="15"/>
  <c r="B97" i="6"/>
  <c r="C98" i="6"/>
  <c r="O98" i="15"/>
  <c r="D99" i="15"/>
  <c r="I38" i="10"/>
  <c r="D100" i="13"/>
  <c r="O99" i="13"/>
  <c r="D98" i="11"/>
  <c r="O97" i="11"/>
  <c r="O98" i="6"/>
  <c r="D99" i="6"/>
  <c r="C97" i="14"/>
  <c r="B96" i="14"/>
  <c r="C98" i="9"/>
  <c r="B97" i="9"/>
  <c r="C97" i="16"/>
  <c r="B96" i="16"/>
  <c r="O98" i="9"/>
  <c r="D99" i="9"/>
  <c r="D99" i="7"/>
  <c r="O98" i="7"/>
  <c r="C98" i="7"/>
  <c r="B97" i="7"/>
  <c r="J38" i="16"/>
  <c r="L38" i="16"/>
  <c r="C99" i="13"/>
  <c r="B98" i="13"/>
  <c r="C99" i="15"/>
  <c r="B98" i="15"/>
  <c r="O98" i="12"/>
  <c r="D99" i="12"/>
  <c r="C97" i="10"/>
  <c r="B96" i="10"/>
  <c r="D98" i="10"/>
  <c r="O97" i="10"/>
  <c r="C97" i="12"/>
  <c r="B96" i="12"/>
  <c r="C97" i="11"/>
  <c r="B96" i="11"/>
  <c r="I38" i="14"/>
  <c r="O97" i="14"/>
  <c r="D98" i="14"/>
  <c r="L38" i="6"/>
  <c r="J38" i="6"/>
  <c r="O97" i="16"/>
  <c r="D98" i="16"/>
  <c r="C100" i="13" l="1"/>
  <c r="B99" i="13"/>
  <c r="C98" i="11"/>
  <c r="B97" i="11"/>
  <c r="B97" i="10"/>
  <c r="C98" i="10"/>
  <c r="D100" i="7"/>
  <c r="O99" i="7"/>
  <c r="C98" i="14"/>
  <c r="B97" i="14"/>
  <c r="O99" i="15"/>
  <c r="D100" i="15"/>
  <c r="J38" i="10"/>
  <c r="L38" i="10"/>
  <c r="O99" i="9"/>
  <c r="D100" i="9"/>
  <c r="D100" i="6"/>
  <c r="O99" i="6"/>
  <c r="O98" i="14"/>
  <c r="D99" i="14"/>
  <c r="O99" i="12"/>
  <c r="D100" i="12"/>
  <c r="C99" i="6"/>
  <c r="B98" i="6"/>
  <c r="O98" i="16"/>
  <c r="D99" i="16"/>
  <c r="B97" i="12"/>
  <c r="C98" i="12"/>
  <c r="C100" i="15"/>
  <c r="B99" i="15"/>
  <c r="C98" i="16"/>
  <c r="B97" i="16"/>
  <c r="D99" i="11"/>
  <c r="O98" i="11"/>
  <c r="C99" i="7"/>
  <c r="B98" i="7"/>
  <c r="L38" i="14"/>
  <c r="J38" i="14"/>
  <c r="O98" i="10"/>
  <c r="D99" i="10"/>
  <c r="C99" i="9"/>
  <c r="B98" i="9"/>
  <c r="D101" i="13"/>
  <c r="O100" i="13"/>
  <c r="D100" i="11" l="1"/>
  <c r="O99" i="11"/>
  <c r="O100" i="12"/>
  <c r="D101" i="12"/>
  <c r="C99" i="11"/>
  <c r="B98" i="11"/>
  <c r="C99" i="12"/>
  <c r="B98" i="12"/>
  <c r="O100" i="15"/>
  <c r="D101" i="15"/>
  <c r="O99" i="16"/>
  <c r="D100" i="16"/>
  <c r="O101" i="13"/>
  <c r="D102" i="13"/>
  <c r="C99" i="16"/>
  <c r="B98" i="16"/>
  <c r="O99" i="14"/>
  <c r="D100" i="14"/>
  <c r="C99" i="14"/>
  <c r="B98" i="14"/>
  <c r="B100" i="13"/>
  <c r="C101" i="13"/>
  <c r="B99" i="9"/>
  <c r="C100" i="9"/>
  <c r="C100" i="7"/>
  <c r="B99" i="7"/>
  <c r="O100" i="7"/>
  <c r="D101" i="7"/>
  <c r="D100" i="10"/>
  <c r="O99" i="10"/>
  <c r="C99" i="10"/>
  <c r="B98" i="10"/>
  <c r="O100" i="9"/>
  <c r="D101" i="9"/>
  <c r="C101" i="15"/>
  <c r="B100" i="15"/>
  <c r="C100" i="6"/>
  <c r="B99" i="6"/>
  <c r="D101" i="6"/>
  <c r="O100" i="6"/>
  <c r="C101" i="9" l="1"/>
  <c r="B100" i="9"/>
  <c r="D102" i="15"/>
  <c r="O101" i="15"/>
  <c r="C102" i="13"/>
  <c r="B101" i="13"/>
  <c r="D103" i="13"/>
  <c r="O102" i="13"/>
  <c r="C100" i="12"/>
  <c r="B99" i="12"/>
  <c r="C101" i="6"/>
  <c r="B100" i="6"/>
  <c r="O100" i="11"/>
  <c r="D101" i="11"/>
  <c r="B99" i="14"/>
  <c r="C100" i="14"/>
  <c r="C100" i="11"/>
  <c r="B99" i="11"/>
  <c r="D101" i="10"/>
  <c r="O100" i="10"/>
  <c r="O101" i="7"/>
  <c r="D102" i="7"/>
  <c r="O100" i="14"/>
  <c r="D101" i="14"/>
  <c r="D101" i="16"/>
  <c r="O100" i="16"/>
  <c r="O101" i="12"/>
  <c r="D102" i="12"/>
  <c r="C100" i="16"/>
  <c r="B99" i="16"/>
  <c r="C102" i="15"/>
  <c r="B101" i="15"/>
  <c r="O101" i="9"/>
  <c r="D102" i="9"/>
  <c r="D102" i="6"/>
  <c r="O101" i="6"/>
  <c r="C100" i="10"/>
  <c r="B99" i="10"/>
  <c r="C101" i="7"/>
  <c r="B100" i="7"/>
  <c r="D103" i="15" l="1"/>
  <c r="O102" i="15"/>
  <c r="D102" i="14"/>
  <c r="O101" i="14"/>
  <c r="C101" i="14"/>
  <c r="B100" i="14"/>
  <c r="C101" i="12"/>
  <c r="B100" i="12"/>
  <c r="C102" i="9"/>
  <c r="B101" i="9"/>
  <c r="C102" i="6"/>
  <c r="B101" i="6"/>
  <c r="C101" i="11"/>
  <c r="B100" i="11"/>
  <c r="B101" i="7"/>
  <c r="C102" i="7"/>
  <c r="C103" i="15"/>
  <c r="B102" i="15"/>
  <c r="O103" i="13"/>
  <c r="D104" i="13"/>
  <c r="O104" i="13" s="1"/>
  <c r="D107" i="13"/>
  <c r="D103" i="9"/>
  <c r="O102" i="9"/>
  <c r="D102" i="16"/>
  <c r="O101" i="16"/>
  <c r="O102" i="7"/>
  <c r="D103" i="7"/>
  <c r="C101" i="10"/>
  <c r="B100" i="10"/>
  <c r="C101" i="16"/>
  <c r="B100" i="16"/>
  <c r="O101" i="11"/>
  <c r="D102" i="11"/>
  <c r="D103" i="12"/>
  <c r="O102" i="12"/>
  <c r="C103" i="13"/>
  <c r="B102" i="13"/>
  <c r="D103" i="6"/>
  <c r="O102" i="6"/>
  <c r="O101" i="10"/>
  <c r="D102" i="10"/>
  <c r="C102" i="12" l="1"/>
  <c r="B101" i="12"/>
  <c r="O107" i="13"/>
  <c r="D108" i="13"/>
  <c r="C102" i="11"/>
  <c r="B101" i="11"/>
  <c r="C102" i="14"/>
  <c r="B101" i="14"/>
  <c r="C103" i="7"/>
  <c r="B102" i="7"/>
  <c r="B103" i="13"/>
  <c r="C107" i="13"/>
  <c r="C102" i="10"/>
  <c r="B101" i="10"/>
  <c r="D107" i="7"/>
  <c r="D104" i="7"/>
  <c r="O104" i="7" s="1"/>
  <c r="O103" i="7"/>
  <c r="C103" i="6"/>
  <c r="B102" i="6"/>
  <c r="D103" i="14"/>
  <c r="O102" i="14"/>
  <c r="D107" i="12"/>
  <c r="D104" i="12"/>
  <c r="O104" i="12" s="1"/>
  <c r="O103" i="12"/>
  <c r="D103" i="16"/>
  <c r="O102" i="16"/>
  <c r="O103" i="6"/>
  <c r="D107" i="6"/>
  <c r="D104" i="6"/>
  <c r="O104" i="6" s="1"/>
  <c r="C102" i="16"/>
  <c r="B101" i="16"/>
  <c r="D107" i="9"/>
  <c r="D104" i="9"/>
  <c r="O104" i="9" s="1"/>
  <c r="O103" i="9"/>
  <c r="D103" i="10"/>
  <c r="O102" i="10"/>
  <c r="O102" i="11"/>
  <c r="D103" i="11"/>
  <c r="B103" i="15"/>
  <c r="C107" i="15"/>
  <c r="C103" i="9"/>
  <c r="B102" i="9"/>
  <c r="O103" i="15"/>
  <c r="D107" i="15"/>
  <c r="D104" i="15"/>
  <c r="O104" i="15" s="1"/>
  <c r="E38" i="15" l="1"/>
  <c r="F38" i="15"/>
  <c r="G38" i="15" s="1"/>
  <c r="K38" i="15"/>
  <c r="M38" i="15" s="1"/>
  <c r="C103" i="14"/>
  <c r="B102" i="14"/>
  <c r="D107" i="11"/>
  <c r="D104" i="11"/>
  <c r="O104" i="11" s="1"/>
  <c r="O103" i="11"/>
  <c r="B102" i="10"/>
  <c r="C103" i="10"/>
  <c r="C103" i="11"/>
  <c r="B102" i="11"/>
  <c r="O107" i="9"/>
  <c r="D108" i="9"/>
  <c r="D108" i="7"/>
  <c r="O107" i="7"/>
  <c r="C103" i="16"/>
  <c r="B102" i="16"/>
  <c r="O107" i="12"/>
  <c r="D108" i="12"/>
  <c r="O107" i="15"/>
  <c r="D108" i="15"/>
  <c r="O107" i="6"/>
  <c r="D108" i="6"/>
  <c r="D107" i="14"/>
  <c r="D104" i="14"/>
  <c r="O104" i="14" s="1"/>
  <c r="O103" i="14"/>
  <c r="C108" i="13"/>
  <c r="B107" i="13"/>
  <c r="D109" i="13"/>
  <c r="O108" i="13"/>
  <c r="E38" i="13"/>
  <c r="K38" i="13"/>
  <c r="M38" i="13" s="1"/>
  <c r="F38" i="13"/>
  <c r="B103" i="6"/>
  <c r="C107" i="6"/>
  <c r="C108" i="15"/>
  <c r="B107" i="15"/>
  <c r="D107" i="10"/>
  <c r="D104" i="10"/>
  <c r="O104" i="10" s="1"/>
  <c r="O103" i="10"/>
  <c r="B103" i="9"/>
  <c r="C107" i="9"/>
  <c r="D107" i="16"/>
  <c r="D104" i="16"/>
  <c r="O104" i="16" s="1"/>
  <c r="O103" i="16"/>
  <c r="B103" i="7"/>
  <c r="C107" i="7"/>
  <c r="C103" i="12"/>
  <c r="B102" i="12"/>
  <c r="H38" i="15" l="1"/>
  <c r="B103" i="12"/>
  <c r="C107" i="12"/>
  <c r="C108" i="7"/>
  <c r="B107" i="7"/>
  <c r="F38" i="7"/>
  <c r="G38" i="7" s="1"/>
  <c r="E38" i="7"/>
  <c r="H38" i="7" s="1"/>
  <c r="K38" i="7"/>
  <c r="M38" i="7" s="1"/>
  <c r="O107" i="10"/>
  <c r="D108" i="10"/>
  <c r="D109" i="6"/>
  <c r="O108" i="6"/>
  <c r="D110" i="13"/>
  <c r="O109" i="13"/>
  <c r="C109" i="15"/>
  <c r="B108" i="15"/>
  <c r="O108" i="15"/>
  <c r="D109" i="15"/>
  <c r="O108" i="9"/>
  <c r="D109" i="9"/>
  <c r="D108" i="11"/>
  <c r="O107" i="11"/>
  <c r="O107" i="16"/>
  <c r="D108" i="16"/>
  <c r="C108" i="6"/>
  <c r="B107" i="6"/>
  <c r="C109" i="13"/>
  <c r="B108" i="13"/>
  <c r="C108" i="9"/>
  <c r="B107" i="9"/>
  <c r="F38" i="6"/>
  <c r="G38" i="6" s="1"/>
  <c r="E38" i="6"/>
  <c r="K38" i="6"/>
  <c r="M38" i="6" s="1"/>
  <c r="O108" i="12"/>
  <c r="D109" i="12"/>
  <c r="B103" i="14"/>
  <c r="C107" i="14"/>
  <c r="E38" i="9"/>
  <c r="F38" i="9"/>
  <c r="K38" i="9"/>
  <c r="M38" i="9" s="1"/>
  <c r="C107" i="11"/>
  <c r="B103" i="11"/>
  <c r="D109" i="7"/>
  <c r="O108" i="7"/>
  <c r="O107" i="14"/>
  <c r="D108" i="14"/>
  <c r="B103" i="10"/>
  <c r="C107" i="10"/>
  <c r="H38" i="13"/>
  <c r="G38" i="13"/>
  <c r="B103" i="16"/>
  <c r="C107" i="16"/>
  <c r="C108" i="11" l="1"/>
  <c r="B107" i="11"/>
  <c r="C108" i="10"/>
  <c r="B107" i="10"/>
  <c r="H38" i="6"/>
  <c r="C109" i="6"/>
  <c r="B108" i="6"/>
  <c r="O108" i="14"/>
  <c r="D109" i="14"/>
  <c r="C108" i="16"/>
  <c r="B107" i="16"/>
  <c r="C108" i="14"/>
  <c r="B107" i="14"/>
  <c r="C109" i="9"/>
  <c r="B108" i="9"/>
  <c r="E38" i="14"/>
  <c r="D111" i="13"/>
  <c r="O110" i="13"/>
  <c r="F38" i="10"/>
  <c r="G38" i="10" s="1"/>
  <c r="E38" i="10"/>
  <c r="K38" i="10"/>
  <c r="M38" i="10" s="1"/>
  <c r="H38" i="9"/>
  <c r="G38" i="9"/>
  <c r="C110" i="15"/>
  <c r="B109" i="15"/>
  <c r="O109" i="12"/>
  <c r="D110" i="12"/>
  <c r="O109" i="9"/>
  <c r="D110" i="9"/>
  <c r="C109" i="7"/>
  <c r="B108" i="7"/>
  <c r="E38" i="16"/>
  <c r="H38" i="16" s="1"/>
  <c r="F38" i="16"/>
  <c r="G38" i="16" s="1"/>
  <c r="K38" i="16"/>
  <c r="M38" i="16" s="1"/>
  <c r="D109" i="11"/>
  <c r="O108" i="11"/>
  <c r="O109" i="7"/>
  <c r="D110" i="7"/>
  <c r="I38" i="11"/>
  <c r="E38" i="11"/>
  <c r="F38" i="11"/>
  <c r="C110" i="13"/>
  <c r="B109" i="13"/>
  <c r="D110" i="6"/>
  <c r="O109" i="6"/>
  <c r="C108" i="12"/>
  <c r="B107" i="12"/>
  <c r="O108" i="16"/>
  <c r="D109" i="16"/>
  <c r="O109" i="15"/>
  <c r="D110" i="15"/>
  <c r="D109" i="10"/>
  <c r="O108" i="10"/>
  <c r="I38" i="12"/>
  <c r="F38" i="12"/>
  <c r="G38" i="12" s="1"/>
  <c r="E38" i="12"/>
  <c r="H38" i="12" s="1"/>
  <c r="O110" i="12" l="1"/>
  <c r="D111" i="12"/>
  <c r="C110" i="9"/>
  <c r="B109" i="9"/>
  <c r="O109" i="11"/>
  <c r="D110" i="11"/>
  <c r="C111" i="13"/>
  <c r="B110" i="13"/>
  <c r="C110" i="6"/>
  <c r="B109" i="6"/>
  <c r="D110" i="16"/>
  <c r="O109" i="16"/>
  <c r="B108" i="14"/>
  <c r="C109" i="14"/>
  <c r="D112" i="13"/>
  <c r="O111" i="13"/>
  <c r="C109" i="16"/>
  <c r="B108" i="16"/>
  <c r="C109" i="10"/>
  <c r="B108" i="10"/>
  <c r="C109" i="12"/>
  <c r="B108" i="12"/>
  <c r="O109" i="14"/>
  <c r="D110" i="14"/>
  <c r="H38" i="11"/>
  <c r="G38" i="11"/>
  <c r="C111" i="15"/>
  <c r="B110" i="15"/>
  <c r="L38" i="11"/>
  <c r="J38" i="11"/>
  <c r="M38" i="11" s="1"/>
  <c r="K38" i="11"/>
  <c r="O110" i="7"/>
  <c r="D111" i="7"/>
  <c r="C110" i="7"/>
  <c r="B109" i="7"/>
  <c r="D110" i="10"/>
  <c r="O109" i="10"/>
  <c r="O110" i="9"/>
  <c r="D111" i="9"/>
  <c r="C109" i="11"/>
  <c r="B108" i="11"/>
  <c r="K38" i="12"/>
  <c r="J38" i="12"/>
  <c r="L38" i="12"/>
  <c r="D111" i="15"/>
  <c r="O110" i="15"/>
  <c r="D111" i="6"/>
  <c r="O110" i="6"/>
  <c r="H38" i="10"/>
  <c r="D112" i="9" l="1"/>
  <c r="O111" i="9"/>
  <c r="D111" i="14"/>
  <c r="O110" i="14"/>
  <c r="D111" i="16"/>
  <c r="O110" i="16"/>
  <c r="C111" i="9"/>
  <c r="B110" i="9"/>
  <c r="C111" i="6"/>
  <c r="B110" i="6"/>
  <c r="D112" i="12"/>
  <c r="O111" i="12"/>
  <c r="C112" i="15"/>
  <c r="B111" i="15"/>
  <c r="B109" i="12"/>
  <c r="C110" i="12"/>
  <c r="O112" i="13"/>
  <c r="D113" i="13"/>
  <c r="D112" i="15"/>
  <c r="O111" i="15"/>
  <c r="O110" i="10"/>
  <c r="D111" i="10"/>
  <c r="B110" i="7"/>
  <c r="C111" i="7"/>
  <c r="O111" i="7"/>
  <c r="D112" i="7"/>
  <c r="C110" i="14"/>
  <c r="B109" i="14"/>
  <c r="C112" i="13"/>
  <c r="B111" i="13"/>
  <c r="C110" i="16"/>
  <c r="B109" i="16"/>
  <c r="M38" i="12"/>
  <c r="C110" i="11"/>
  <c r="B109" i="11"/>
  <c r="D112" i="6"/>
  <c r="O111" i="6"/>
  <c r="C110" i="10"/>
  <c r="B109" i="10"/>
  <c r="O110" i="11"/>
  <c r="D111" i="11"/>
  <c r="C111" i="11" l="1"/>
  <c r="B110" i="11"/>
  <c r="O112" i="7"/>
  <c r="D113" i="7"/>
  <c r="O113" i="13"/>
  <c r="D114" i="13"/>
  <c r="O111" i="11"/>
  <c r="D112" i="11"/>
  <c r="B111" i="6"/>
  <c r="C112" i="6"/>
  <c r="C111" i="12"/>
  <c r="B110" i="12"/>
  <c r="D113" i="9"/>
  <c r="O112" i="9"/>
  <c r="C112" i="9"/>
  <c r="B111" i="9"/>
  <c r="D112" i="10"/>
  <c r="O111" i="10"/>
  <c r="C113" i="13"/>
  <c r="B112" i="13"/>
  <c r="C113" i="15"/>
  <c r="B112" i="15"/>
  <c r="C112" i="7"/>
  <c r="B111" i="7"/>
  <c r="D112" i="16"/>
  <c r="O111" i="16"/>
  <c r="C111" i="16"/>
  <c r="B110" i="16"/>
  <c r="C111" i="10"/>
  <c r="B110" i="10"/>
  <c r="O112" i="6"/>
  <c r="D113" i="6"/>
  <c r="C111" i="14"/>
  <c r="B110" i="14"/>
  <c r="D113" i="15"/>
  <c r="O112" i="15"/>
  <c r="D113" i="12"/>
  <c r="O112" i="12"/>
  <c r="D112" i="14"/>
  <c r="O111" i="14"/>
  <c r="D114" i="7" l="1"/>
  <c r="O113" i="7"/>
  <c r="C112" i="14"/>
  <c r="B111" i="14"/>
  <c r="D113" i="16"/>
  <c r="O112" i="16"/>
  <c r="O112" i="10"/>
  <c r="D113" i="10"/>
  <c r="C112" i="12"/>
  <c r="B111" i="12"/>
  <c r="C113" i="6"/>
  <c r="B112" i="6"/>
  <c r="B111" i="11"/>
  <c r="C112" i="11"/>
  <c r="D113" i="14"/>
  <c r="O112" i="14"/>
  <c r="C113" i="9"/>
  <c r="B112" i="9"/>
  <c r="O112" i="11"/>
  <c r="D113" i="11"/>
  <c r="D114" i="12"/>
  <c r="O113" i="12"/>
  <c r="B111" i="10"/>
  <c r="C112" i="10"/>
  <c r="C114" i="15"/>
  <c r="B113" i="15"/>
  <c r="O114" i="13"/>
  <c r="D115" i="13"/>
  <c r="O113" i="6"/>
  <c r="D114" i="6"/>
  <c r="C113" i="7"/>
  <c r="B112" i="7"/>
  <c r="D114" i="15"/>
  <c r="O113" i="15"/>
  <c r="C112" i="16"/>
  <c r="B111" i="16"/>
  <c r="C114" i="13"/>
  <c r="B113" i="13"/>
  <c r="D114" i="9"/>
  <c r="O113" i="9"/>
  <c r="O114" i="6" l="1"/>
  <c r="D115" i="6"/>
  <c r="C113" i="11"/>
  <c r="B112" i="11"/>
  <c r="O113" i="16"/>
  <c r="D114" i="16"/>
  <c r="O115" i="13"/>
  <c r="D116" i="13"/>
  <c r="B114" i="13"/>
  <c r="C115" i="13"/>
  <c r="D114" i="11"/>
  <c r="O113" i="11"/>
  <c r="C113" i="16"/>
  <c r="B112" i="16"/>
  <c r="B113" i="6"/>
  <c r="C114" i="6"/>
  <c r="C113" i="14"/>
  <c r="B112" i="14"/>
  <c r="O114" i="15"/>
  <c r="D115" i="15"/>
  <c r="C115" i="15"/>
  <c r="B114" i="15"/>
  <c r="C114" i="9"/>
  <c r="B113" i="9"/>
  <c r="C113" i="12"/>
  <c r="B112" i="12"/>
  <c r="D115" i="7"/>
  <c r="O114" i="7"/>
  <c r="C113" i="10"/>
  <c r="B112" i="10"/>
  <c r="O113" i="10"/>
  <c r="D114" i="10"/>
  <c r="D115" i="12"/>
  <c r="O114" i="12"/>
  <c r="D115" i="9"/>
  <c r="O114" i="9"/>
  <c r="C114" i="7"/>
  <c r="B113" i="7"/>
  <c r="D114" i="14"/>
  <c r="O113" i="14"/>
  <c r="C115" i="6" l="1"/>
  <c r="B114" i="6"/>
  <c r="D117" i="13"/>
  <c r="O116" i="13"/>
  <c r="O114" i="16"/>
  <c r="D115" i="16"/>
  <c r="C115" i="7"/>
  <c r="B114" i="7"/>
  <c r="C114" i="10"/>
  <c r="B113" i="10"/>
  <c r="C116" i="15"/>
  <c r="B115" i="15"/>
  <c r="C114" i="16"/>
  <c r="B113" i="16"/>
  <c r="O115" i="15"/>
  <c r="D116" i="15"/>
  <c r="O115" i="9"/>
  <c r="D116" i="9"/>
  <c r="D116" i="7"/>
  <c r="O115" i="7"/>
  <c r="D115" i="11"/>
  <c r="O114" i="11"/>
  <c r="C114" i="11"/>
  <c r="B113" i="11"/>
  <c r="D115" i="10"/>
  <c r="O114" i="10"/>
  <c r="O114" i="14"/>
  <c r="D115" i="14"/>
  <c r="C115" i="9"/>
  <c r="B114" i="9"/>
  <c r="C116" i="13"/>
  <c r="B115" i="13"/>
  <c r="O115" i="6"/>
  <c r="D116" i="6"/>
  <c r="O115" i="12"/>
  <c r="D116" i="12"/>
  <c r="C114" i="12"/>
  <c r="B113" i="12"/>
  <c r="C114" i="14"/>
  <c r="B113" i="14"/>
  <c r="O116" i="15" l="1"/>
  <c r="D117" i="15"/>
  <c r="C115" i="14"/>
  <c r="B114" i="14"/>
  <c r="C117" i="13"/>
  <c r="B116" i="13"/>
  <c r="C115" i="11"/>
  <c r="B114" i="11"/>
  <c r="C116" i="7"/>
  <c r="B115" i="7"/>
  <c r="O115" i="16"/>
  <c r="D116" i="16"/>
  <c r="C115" i="12"/>
  <c r="B114" i="12"/>
  <c r="C116" i="9"/>
  <c r="B115" i="9"/>
  <c r="D116" i="11"/>
  <c r="O115" i="11"/>
  <c r="C115" i="16"/>
  <c r="B114" i="16"/>
  <c r="O116" i="12"/>
  <c r="D117" i="12"/>
  <c r="O115" i="14"/>
  <c r="D116" i="14"/>
  <c r="D117" i="7"/>
  <c r="O116" i="7"/>
  <c r="C117" i="15"/>
  <c r="B116" i="15"/>
  <c r="D118" i="13"/>
  <c r="O117" i="13"/>
  <c r="D117" i="6"/>
  <c r="O116" i="6"/>
  <c r="O116" i="9"/>
  <c r="D117" i="9"/>
  <c r="O115" i="10"/>
  <c r="D116" i="10"/>
  <c r="C115" i="10"/>
  <c r="B114" i="10"/>
  <c r="C116" i="6"/>
  <c r="B115" i="6"/>
  <c r="C117" i="6" l="1"/>
  <c r="B116" i="6"/>
  <c r="D118" i="6"/>
  <c r="O117" i="6"/>
  <c r="B116" i="9"/>
  <c r="C117" i="9"/>
  <c r="C116" i="11"/>
  <c r="B115" i="11"/>
  <c r="C116" i="10"/>
  <c r="B115" i="10"/>
  <c r="O118" i="13"/>
  <c r="D122" i="13"/>
  <c r="D119" i="13"/>
  <c r="O119" i="13" s="1"/>
  <c r="C116" i="12"/>
  <c r="B115" i="12"/>
  <c r="C118" i="13"/>
  <c r="B117" i="13"/>
  <c r="O116" i="14"/>
  <c r="D117" i="14"/>
  <c r="O117" i="12"/>
  <c r="D118" i="12"/>
  <c r="O116" i="16"/>
  <c r="D117" i="16"/>
  <c r="C118" i="15"/>
  <c r="B117" i="15"/>
  <c r="C116" i="16"/>
  <c r="B115" i="16"/>
  <c r="C116" i="14"/>
  <c r="B115" i="14"/>
  <c r="D117" i="10"/>
  <c r="O116" i="10"/>
  <c r="O117" i="15"/>
  <c r="D118" i="15"/>
  <c r="O117" i="9"/>
  <c r="D118" i="9"/>
  <c r="O117" i="7"/>
  <c r="D118" i="7"/>
  <c r="D117" i="11"/>
  <c r="O116" i="11"/>
  <c r="C117" i="7"/>
  <c r="B116" i="7"/>
  <c r="C117" i="11" l="1"/>
  <c r="B116" i="11"/>
  <c r="D122" i="15"/>
  <c r="D119" i="15"/>
  <c r="O119" i="15" s="1"/>
  <c r="O118" i="15"/>
  <c r="C118" i="7"/>
  <c r="B117" i="7"/>
  <c r="B118" i="15"/>
  <c r="D39" i="15" s="1"/>
  <c r="C122" i="15"/>
  <c r="B118" i="13"/>
  <c r="D39" i="13" s="1"/>
  <c r="C122" i="13"/>
  <c r="D118" i="16"/>
  <c r="O117" i="16"/>
  <c r="D118" i="11"/>
  <c r="O117" i="11"/>
  <c r="D118" i="10"/>
  <c r="O117" i="10"/>
  <c r="C117" i="12"/>
  <c r="B116" i="12"/>
  <c r="C118" i="9"/>
  <c r="B117" i="9"/>
  <c r="O118" i="7"/>
  <c r="D122" i="7"/>
  <c r="D119" i="7"/>
  <c r="O119" i="7" s="1"/>
  <c r="D122" i="12"/>
  <c r="D119" i="12"/>
  <c r="O119" i="12" s="1"/>
  <c r="O118" i="12"/>
  <c r="C117" i="14"/>
  <c r="B116" i="14"/>
  <c r="O122" i="13"/>
  <c r="D123" i="13"/>
  <c r="D122" i="9"/>
  <c r="D119" i="9"/>
  <c r="O119" i="9" s="1"/>
  <c r="O118" i="9"/>
  <c r="D118" i="14"/>
  <c r="O117" i="14"/>
  <c r="D122" i="6"/>
  <c r="D119" i="6"/>
  <c r="O119" i="6" s="1"/>
  <c r="O118" i="6"/>
  <c r="C117" i="16"/>
  <c r="B116" i="16"/>
  <c r="C117" i="10"/>
  <c r="B116" i="10"/>
  <c r="C118" i="6"/>
  <c r="B117" i="6"/>
  <c r="O118" i="10" l="1"/>
  <c r="D122" i="10"/>
  <c r="D119" i="10"/>
  <c r="O119" i="10" s="1"/>
  <c r="G39" i="15"/>
  <c r="F39" i="15"/>
  <c r="E39" i="15"/>
  <c r="H39" i="15" s="1"/>
  <c r="I39" i="15"/>
  <c r="C118" i="11"/>
  <c r="B117" i="11"/>
  <c r="D124" i="13"/>
  <c r="O123" i="13"/>
  <c r="O118" i="11"/>
  <c r="D119" i="11"/>
  <c r="O119" i="11" s="1"/>
  <c r="D122" i="11"/>
  <c r="C122" i="7"/>
  <c r="B118" i="7"/>
  <c r="D39" i="7" s="1"/>
  <c r="D123" i="9"/>
  <c r="O122" i="9"/>
  <c r="D123" i="7"/>
  <c r="O122" i="7"/>
  <c r="O122" i="6"/>
  <c r="D123" i="6"/>
  <c r="B118" i="6"/>
  <c r="D39" i="6" s="1"/>
  <c r="C122" i="6"/>
  <c r="B117" i="14"/>
  <c r="C118" i="14"/>
  <c r="B118" i="9"/>
  <c r="D39" i="9" s="1"/>
  <c r="C122" i="9"/>
  <c r="D122" i="16"/>
  <c r="D119" i="16"/>
  <c r="O119" i="16" s="1"/>
  <c r="O118" i="16"/>
  <c r="D123" i="12"/>
  <c r="O122" i="12"/>
  <c r="D122" i="14"/>
  <c r="D119" i="14"/>
  <c r="O119" i="14" s="1"/>
  <c r="O118" i="14"/>
  <c r="C123" i="13"/>
  <c r="B122" i="13"/>
  <c r="D123" i="15"/>
  <c r="O122" i="15"/>
  <c r="B122" i="15"/>
  <c r="C123" i="15"/>
  <c r="C118" i="16"/>
  <c r="B117" i="16"/>
  <c r="C118" i="10"/>
  <c r="B117" i="10"/>
  <c r="B117" i="12"/>
  <c r="C118" i="12"/>
  <c r="G39" i="13"/>
  <c r="I39" i="13"/>
  <c r="E39" i="13"/>
  <c r="F39" i="13"/>
  <c r="B118" i="10" l="1"/>
  <c r="D39" i="10" s="1"/>
  <c r="C122" i="10"/>
  <c r="C124" i="13"/>
  <c r="B123" i="13"/>
  <c r="O122" i="16"/>
  <c r="D123" i="16"/>
  <c r="C123" i="9"/>
  <c r="B122" i="9"/>
  <c r="L39" i="15"/>
  <c r="K39" i="15"/>
  <c r="J39" i="15"/>
  <c r="E39" i="9"/>
  <c r="H39" i="9" s="1"/>
  <c r="I39" i="9"/>
  <c r="F39" i="9"/>
  <c r="G39" i="9"/>
  <c r="D124" i="7"/>
  <c r="O123" i="7"/>
  <c r="H39" i="13"/>
  <c r="B118" i="16"/>
  <c r="D39" i="16" s="1"/>
  <c r="C122" i="16"/>
  <c r="L39" i="13"/>
  <c r="K39" i="13"/>
  <c r="J39" i="13"/>
  <c r="C124" i="15"/>
  <c r="B123" i="15"/>
  <c r="D123" i="14"/>
  <c r="O122" i="14"/>
  <c r="B118" i="14"/>
  <c r="D39" i="14" s="1"/>
  <c r="C122" i="14"/>
  <c r="O124" i="13"/>
  <c r="D125" i="13"/>
  <c r="D124" i="9"/>
  <c r="O123" i="9"/>
  <c r="C122" i="12"/>
  <c r="B118" i="12"/>
  <c r="D39" i="12" s="1"/>
  <c r="D124" i="12"/>
  <c r="O123" i="12"/>
  <c r="B122" i="6"/>
  <c r="C123" i="6"/>
  <c r="I39" i="7"/>
  <c r="G39" i="7"/>
  <c r="F39" i="7"/>
  <c r="E39" i="7"/>
  <c r="H39" i="7" s="1"/>
  <c r="B118" i="11"/>
  <c r="D39" i="11" s="1"/>
  <c r="C122" i="11"/>
  <c r="O123" i="15"/>
  <c r="D124" i="15"/>
  <c r="E39" i="6"/>
  <c r="I39" i="6"/>
  <c r="G39" i="6"/>
  <c r="F39" i="6"/>
  <c r="C123" i="7"/>
  <c r="B122" i="7"/>
  <c r="O122" i="10"/>
  <c r="D123" i="10"/>
  <c r="O123" i="6"/>
  <c r="D124" i="6"/>
  <c r="O122" i="11"/>
  <c r="D123" i="11"/>
  <c r="D125" i="12" l="1"/>
  <c r="O124" i="12"/>
  <c r="B122" i="14"/>
  <c r="C123" i="14"/>
  <c r="G39" i="12"/>
  <c r="F39" i="12"/>
  <c r="E39" i="12"/>
  <c r="I39" i="12"/>
  <c r="E39" i="14"/>
  <c r="I39" i="14"/>
  <c r="G39" i="14"/>
  <c r="C123" i="16"/>
  <c r="B122" i="16"/>
  <c r="C124" i="9"/>
  <c r="B123" i="9"/>
  <c r="C124" i="7"/>
  <c r="B123" i="7"/>
  <c r="E39" i="16"/>
  <c r="H39" i="16" s="1"/>
  <c r="G39" i="16"/>
  <c r="I39" i="16"/>
  <c r="F39" i="16"/>
  <c r="O123" i="16"/>
  <c r="D124" i="16"/>
  <c r="L39" i="6"/>
  <c r="K39" i="6"/>
  <c r="J39" i="6"/>
  <c r="H39" i="6"/>
  <c r="D124" i="11"/>
  <c r="O123" i="11"/>
  <c r="O124" i="15"/>
  <c r="D125" i="15"/>
  <c r="C123" i="12"/>
  <c r="B122" i="12"/>
  <c r="O123" i="14"/>
  <c r="D124" i="14"/>
  <c r="L39" i="9"/>
  <c r="K39" i="9"/>
  <c r="J39" i="9"/>
  <c r="D125" i="6"/>
  <c r="O124" i="6"/>
  <c r="C123" i="11"/>
  <c r="B122" i="11"/>
  <c r="L39" i="7"/>
  <c r="J39" i="7"/>
  <c r="K39" i="7"/>
  <c r="I39" i="11"/>
  <c r="G39" i="11"/>
  <c r="F39" i="11"/>
  <c r="E39" i="11"/>
  <c r="H39" i="11" s="1"/>
  <c r="C124" i="6"/>
  <c r="B123" i="6"/>
  <c r="O124" i="9"/>
  <c r="D125" i="9"/>
  <c r="C125" i="15"/>
  <c r="B124" i="15"/>
  <c r="D125" i="7"/>
  <c r="O124" i="7"/>
  <c r="M39" i="15"/>
  <c r="C125" i="13"/>
  <c r="B124" i="13"/>
  <c r="D126" i="13"/>
  <c r="O125" i="13"/>
  <c r="M39" i="13"/>
  <c r="C123" i="10"/>
  <c r="B122" i="10"/>
  <c r="D124" i="10"/>
  <c r="O123" i="10"/>
  <c r="G39" i="10"/>
  <c r="F39" i="10"/>
  <c r="I39" i="10"/>
  <c r="E39" i="10"/>
  <c r="H39" i="10" s="1"/>
  <c r="L39" i="10" l="1"/>
  <c r="J39" i="10"/>
  <c r="K39" i="10"/>
  <c r="D127" i="13"/>
  <c r="O126" i="13"/>
  <c r="C126" i="15"/>
  <c r="B125" i="15"/>
  <c r="C124" i="11"/>
  <c r="B123" i="11"/>
  <c r="L39" i="16"/>
  <c r="K39" i="16"/>
  <c r="J39" i="16"/>
  <c r="M39" i="16" s="1"/>
  <c r="O125" i="9"/>
  <c r="D126" i="9"/>
  <c r="C124" i="12"/>
  <c r="B123" i="12"/>
  <c r="C124" i="16"/>
  <c r="B123" i="16"/>
  <c r="L39" i="14"/>
  <c r="J39" i="14"/>
  <c r="O124" i="10"/>
  <c r="D125" i="10"/>
  <c r="D126" i="6"/>
  <c r="O125" i="6"/>
  <c r="O125" i="15"/>
  <c r="D126" i="15"/>
  <c r="O124" i="16"/>
  <c r="D125" i="16"/>
  <c r="L39" i="11"/>
  <c r="J39" i="11"/>
  <c r="K39" i="11"/>
  <c r="M39" i="9"/>
  <c r="B123" i="14"/>
  <c r="C124" i="14"/>
  <c r="C125" i="7"/>
  <c r="B124" i="7"/>
  <c r="C126" i="13"/>
  <c r="B125" i="13"/>
  <c r="C125" i="6"/>
  <c r="B124" i="6"/>
  <c r="C124" i="10"/>
  <c r="B123" i="10"/>
  <c r="M39" i="7"/>
  <c r="D125" i="11"/>
  <c r="O124" i="11"/>
  <c r="D126" i="7"/>
  <c r="O125" i="7"/>
  <c r="O124" i="14"/>
  <c r="D125" i="14"/>
  <c r="L39" i="12"/>
  <c r="K39" i="12"/>
  <c r="J39" i="12"/>
  <c r="O125" i="12"/>
  <c r="D126" i="12"/>
  <c r="M39" i="6"/>
  <c r="C125" i="9"/>
  <c r="B124" i="9"/>
  <c r="H39" i="12"/>
  <c r="O126" i="7" l="1"/>
  <c r="D127" i="7"/>
  <c r="C125" i="16"/>
  <c r="B124" i="16"/>
  <c r="O126" i="12"/>
  <c r="D127" i="12"/>
  <c r="D127" i="6"/>
  <c r="O126" i="6"/>
  <c r="C125" i="11"/>
  <c r="B124" i="11"/>
  <c r="M39" i="10"/>
  <c r="M39" i="11"/>
  <c r="C126" i="6"/>
  <c r="B125" i="6"/>
  <c r="D126" i="10"/>
  <c r="O125" i="10"/>
  <c r="O126" i="9"/>
  <c r="D127" i="9"/>
  <c r="C127" i="15"/>
  <c r="B126" i="15"/>
  <c r="M39" i="12"/>
  <c r="B126" i="13"/>
  <c r="C127" i="13"/>
  <c r="D126" i="11"/>
  <c r="O125" i="11"/>
  <c r="C125" i="12"/>
  <c r="B124" i="12"/>
  <c r="C126" i="7"/>
  <c r="B125" i="7"/>
  <c r="O125" i="16"/>
  <c r="D126" i="16"/>
  <c r="B125" i="9"/>
  <c r="C126" i="9"/>
  <c r="D126" i="14"/>
  <c r="O125" i="14"/>
  <c r="C125" i="10"/>
  <c r="B124" i="10"/>
  <c r="C125" i="14"/>
  <c r="B124" i="14"/>
  <c r="O127" i="13"/>
  <c r="D128" i="13"/>
  <c r="O126" i="15"/>
  <c r="D127" i="15"/>
  <c r="C128" i="15" l="1"/>
  <c r="B127" i="15"/>
  <c r="C126" i="16"/>
  <c r="B125" i="16"/>
  <c r="B125" i="14"/>
  <c r="C126" i="14"/>
  <c r="D128" i="15"/>
  <c r="O127" i="15"/>
  <c r="C127" i="7"/>
  <c r="B126" i="7"/>
  <c r="D129" i="13"/>
  <c r="O128" i="13"/>
  <c r="O126" i="14"/>
  <c r="D127" i="14"/>
  <c r="C126" i="12"/>
  <c r="B125" i="12"/>
  <c r="O127" i="9"/>
  <c r="D128" i="9"/>
  <c r="O127" i="7"/>
  <c r="D128" i="7"/>
  <c r="C126" i="10"/>
  <c r="B125" i="10"/>
  <c r="C127" i="9"/>
  <c r="B126" i="9"/>
  <c r="C126" i="11"/>
  <c r="B125" i="11"/>
  <c r="D127" i="11"/>
  <c r="O126" i="11"/>
  <c r="D127" i="16"/>
  <c r="O126" i="16"/>
  <c r="C128" i="13"/>
  <c r="B127" i="13"/>
  <c r="D127" i="10"/>
  <c r="O126" i="10"/>
  <c r="D128" i="6"/>
  <c r="O127" i="6"/>
  <c r="O127" i="12"/>
  <c r="D128" i="12"/>
  <c r="C127" i="6"/>
  <c r="B126" i="6"/>
  <c r="D128" i="14" l="1"/>
  <c r="O127" i="14"/>
  <c r="B126" i="14"/>
  <c r="C127" i="14"/>
  <c r="O128" i="6"/>
  <c r="D129" i="6"/>
  <c r="C127" i="10"/>
  <c r="B126" i="10"/>
  <c r="O128" i="7"/>
  <c r="D129" i="7"/>
  <c r="O127" i="10"/>
  <c r="D128" i="10"/>
  <c r="O129" i="13"/>
  <c r="D130" i="13"/>
  <c r="C127" i="16"/>
  <c r="B126" i="16"/>
  <c r="D129" i="9"/>
  <c r="O128" i="9"/>
  <c r="C127" i="11"/>
  <c r="B126" i="11"/>
  <c r="C128" i="7"/>
  <c r="B127" i="7"/>
  <c r="C129" i="15"/>
  <c r="B128" i="15"/>
  <c r="O127" i="11"/>
  <c r="D128" i="11"/>
  <c r="C128" i="6"/>
  <c r="B127" i="6"/>
  <c r="C129" i="13"/>
  <c r="B128" i="13"/>
  <c r="O128" i="12"/>
  <c r="D129" i="12"/>
  <c r="C128" i="9"/>
  <c r="B127" i="9"/>
  <c r="D128" i="16"/>
  <c r="O127" i="16"/>
  <c r="B126" i="12"/>
  <c r="C127" i="12"/>
  <c r="D129" i="15"/>
  <c r="O128" i="15"/>
  <c r="B129" i="13" l="1"/>
  <c r="C130" i="13"/>
  <c r="C129" i="7"/>
  <c r="B128" i="7"/>
  <c r="D129" i="10"/>
  <c r="O128" i="10"/>
  <c r="C128" i="14"/>
  <c r="B127" i="14"/>
  <c r="C128" i="12"/>
  <c r="B127" i="12"/>
  <c r="D129" i="16"/>
  <c r="O128" i="16"/>
  <c r="B128" i="6"/>
  <c r="C129" i="6"/>
  <c r="C128" i="11"/>
  <c r="B127" i="11"/>
  <c r="O128" i="11"/>
  <c r="D129" i="11"/>
  <c r="O129" i="7"/>
  <c r="D130" i="7"/>
  <c r="C129" i="9"/>
  <c r="B128" i="9"/>
  <c r="D130" i="9"/>
  <c r="O129" i="9"/>
  <c r="D129" i="14"/>
  <c r="O128" i="14"/>
  <c r="D130" i="12"/>
  <c r="O129" i="12"/>
  <c r="D130" i="15"/>
  <c r="O129" i="15"/>
  <c r="C130" i="15"/>
  <c r="B129" i="15"/>
  <c r="C128" i="16"/>
  <c r="B127" i="16"/>
  <c r="C128" i="10"/>
  <c r="B127" i="10"/>
  <c r="O130" i="13"/>
  <c r="D131" i="13"/>
  <c r="O129" i="6"/>
  <c r="D130" i="6"/>
  <c r="C130" i="6" l="1"/>
  <c r="B129" i="6"/>
  <c r="B128" i="14"/>
  <c r="C129" i="14"/>
  <c r="O130" i="6"/>
  <c r="D131" i="6"/>
  <c r="C131" i="15"/>
  <c r="B130" i="15"/>
  <c r="B128" i="11"/>
  <c r="C129" i="11"/>
  <c r="D131" i="15"/>
  <c r="O130" i="15"/>
  <c r="C130" i="9"/>
  <c r="B129" i="9"/>
  <c r="D131" i="7"/>
  <c r="O130" i="7"/>
  <c r="O129" i="10"/>
  <c r="D130" i="10"/>
  <c r="D131" i="9"/>
  <c r="O130" i="9"/>
  <c r="D131" i="12"/>
  <c r="O130" i="12"/>
  <c r="O129" i="11"/>
  <c r="D130" i="11"/>
  <c r="C130" i="7"/>
  <c r="B129" i="7"/>
  <c r="D132" i="13"/>
  <c r="O131" i="13"/>
  <c r="B128" i="10"/>
  <c r="C129" i="10"/>
  <c r="D130" i="16"/>
  <c r="O129" i="16"/>
  <c r="C129" i="16"/>
  <c r="B128" i="16"/>
  <c r="O129" i="14"/>
  <c r="D130" i="14"/>
  <c r="C131" i="13"/>
  <c r="B130" i="13"/>
  <c r="C129" i="12"/>
  <c r="B128" i="12"/>
  <c r="O130" i="11" l="1"/>
  <c r="D131" i="11"/>
  <c r="C130" i="12"/>
  <c r="B129" i="12"/>
  <c r="O130" i="16"/>
  <c r="D131" i="16"/>
  <c r="D132" i="7"/>
  <c r="O131" i="7"/>
  <c r="C132" i="15"/>
  <c r="B131" i="15"/>
  <c r="O131" i="6"/>
  <c r="D132" i="6"/>
  <c r="C130" i="10"/>
  <c r="B129" i="10"/>
  <c r="B131" i="13"/>
  <c r="C132" i="13"/>
  <c r="D132" i="12"/>
  <c r="O131" i="12"/>
  <c r="C131" i="9"/>
  <c r="B130" i="9"/>
  <c r="D131" i="14"/>
  <c r="O130" i="14"/>
  <c r="C130" i="14"/>
  <c r="B129" i="14"/>
  <c r="O132" i="13"/>
  <c r="D133" i="13"/>
  <c r="D132" i="9"/>
  <c r="O131" i="9"/>
  <c r="O131" i="15"/>
  <c r="D132" i="15"/>
  <c r="O130" i="10"/>
  <c r="D131" i="10"/>
  <c r="C130" i="11"/>
  <c r="B129" i="11"/>
  <c r="C130" i="16"/>
  <c r="B129" i="16"/>
  <c r="C131" i="7"/>
  <c r="B130" i="7"/>
  <c r="B130" i="6"/>
  <c r="C131" i="6"/>
  <c r="C133" i="13" l="1"/>
  <c r="B132" i="13"/>
  <c r="D133" i="7"/>
  <c r="O132" i="7"/>
  <c r="O131" i="16"/>
  <c r="D132" i="16"/>
  <c r="O132" i="15"/>
  <c r="D133" i="15"/>
  <c r="C132" i="7"/>
  <c r="B131" i="7"/>
  <c r="D132" i="14"/>
  <c r="O131" i="14"/>
  <c r="C131" i="10"/>
  <c r="B130" i="10"/>
  <c r="C132" i="6"/>
  <c r="B131" i="6"/>
  <c r="C131" i="14"/>
  <c r="B130" i="14"/>
  <c r="D132" i="10"/>
  <c r="O131" i="10"/>
  <c r="D133" i="6"/>
  <c r="O132" i="6"/>
  <c r="C131" i="16"/>
  <c r="B130" i="16"/>
  <c r="O132" i="9"/>
  <c r="D133" i="9"/>
  <c r="C132" i="9"/>
  <c r="B131" i="9"/>
  <c r="C131" i="12"/>
  <c r="B130" i="12"/>
  <c r="D132" i="11"/>
  <c r="O131" i="11"/>
  <c r="O133" i="13"/>
  <c r="D134" i="13"/>
  <c r="O134" i="13" s="1"/>
  <c r="D137" i="13"/>
  <c r="C131" i="11"/>
  <c r="B130" i="11"/>
  <c r="D133" i="12"/>
  <c r="O132" i="12"/>
  <c r="C133" i="15"/>
  <c r="B132" i="15"/>
  <c r="D137" i="15" l="1"/>
  <c r="D134" i="15"/>
  <c r="O134" i="15" s="1"/>
  <c r="O133" i="15"/>
  <c r="C137" i="15"/>
  <c r="B133" i="15"/>
  <c r="D40" i="15" s="1"/>
  <c r="O132" i="16"/>
  <c r="D133" i="16"/>
  <c r="D133" i="11"/>
  <c r="O132" i="11"/>
  <c r="C133" i="6"/>
  <c r="B132" i="6"/>
  <c r="C132" i="12"/>
  <c r="B131" i="12"/>
  <c r="D137" i="6"/>
  <c r="D134" i="6"/>
  <c r="O134" i="6" s="1"/>
  <c r="O133" i="6"/>
  <c r="C132" i="10"/>
  <c r="B131" i="10"/>
  <c r="C132" i="16"/>
  <c r="B131" i="16"/>
  <c r="O133" i="12"/>
  <c r="D137" i="12"/>
  <c r="D134" i="12"/>
  <c r="O134" i="12" s="1"/>
  <c r="C132" i="11"/>
  <c r="B131" i="11"/>
  <c r="D138" i="13"/>
  <c r="O137" i="13"/>
  <c r="C133" i="9"/>
  <c r="B132" i="9"/>
  <c r="O132" i="10"/>
  <c r="D133" i="10"/>
  <c r="O132" i="14"/>
  <c r="D133" i="14"/>
  <c r="D137" i="7"/>
  <c r="D134" i="7"/>
  <c r="O134" i="7" s="1"/>
  <c r="O133" i="7"/>
  <c r="O133" i="9"/>
  <c r="D137" i="9"/>
  <c r="D134" i="9"/>
  <c r="O134" i="9" s="1"/>
  <c r="B131" i="14"/>
  <c r="C132" i="14"/>
  <c r="C133" i="7"/>
  <c r="B132" i="7"/>
  <c r="B133" i="13"/>
  <c r="D40" i="13" s="1"/>
  <c r="C137" i="13"/>
  <c r="C133" i="11" l="1"/>
  <c r="B132" i="11"/>
  <c r="D137" i="11"/>
  <c r="D134" i="11"/>
  <c r="O134" i="11" s="1"/>
  <c r="O133" i="11"/>
  <c r="D137" i="10"/>
  <c r="D134" i="10"/>
  <c r="O134" i="10" s="1"/>
  <c r="O133" i="10"/>
  <c r="D137" i="16"/>
  <c r="D134" i="16"/>
  <c r="O134" i="16" s="1"/>
  <c r="O133" i="16"/>
  <c r="D138" i="9"/>
  <c r="O137" i="9"/>
  <c r="O137" i="12"/>
  <c r="D138" i="12"/>
  <c r="O137" i="6"/>
  <c r="D138" i="6"/>
  <c r="C138" i="13"/>
  <c r="B137" i="13"/>
  <c r="E40" i="15"/>
  <c r="I40" i="15"/>
  <c r="G40" i="15"/>
  <c r="F40" i="15"/>
  <c r="C137" i="9"/>
  <c r="B133" i="9"/>
  <c r="D40" i="9" s="1"/>
  <c r="C133" i="12"/>
  <c r="B132" i="12"/>
  <c r="C138" i="15"/>
  <c r="B137" i="15"/>
  <c r="C133" i="16"/>
  <c r="B132" i="16"/>
  <c r="E40" i="13"/>
  <c r="I40" i="13"/>
  <c r="F40" i="13"/>
  <c r="G40" i="13"/>
  <c r="O137" i="7"/>
  <c r="D138" i="7"/>
  <c r="O138" i="13"/>
  <c r="D139" i="13"/>
  <c r="B133" i="6"/>
  <c r="D40" i="6" s="1"/>
  <c r="C137" i="6"/>
  <c r="B133" i="7"/>
  <c r="D40" i="7" s="1"/>
  <c r="C137" i="7"/>
  <c r="C133" i="14"/>
  <c r="B132" i="14"/>
  <c r="D134" i="14"/>
  <c r="O134" i="14" s="1"/>
  <c r="D137" i="14"/>
  <c r="O133" i="14"/>
  <c r="C133" i="10"/>
  <c r="B132" i="10"/>
  <c r="D138" i="15"/>
  <c r="O137" i="15"/>
  <c r="C138" i="9" l="1"/>
  <c r="B137" i="9"/>
  <c r="D138" i="14"/>
  <c r="O137" i="14"/>
  <c r="O139" i="13"/>
  <c r="D140" i="13"/>
  <c r="D139" i="12"/>
  <c r="O138" i="12"/>
  <c r="C138" i="7"/>
  <c r="B137" i="7"/>
  <c r="B133" i="16"/>
  <c r="D40" i="16" s="1"/>
  <c r="C137" i="16"/>
  <c r="D138" i="10"/>
  <c r="O137" i="10"/>
  <c r="I40" i="6"/>
  <c r="G40" i="6"/>
  <c r="F40" i="6"/>
  <c r="E40" i="6"/>
  <c r="H40" i="6" s="1"/>
  <c r="L40" i="15"/>
  <c r="K40" i="15"/>
  <c r="J40" i="15"/>
  <c r="M40" i="15" s="1"/>
  <c r="H40" i="13"/>
  <c r="O138" i="7"/>
  <c r="D139" i="7"/>
  <c r="C137" i="14"/>
  <c r="B133" i="14"/>
  <c r="D40" i="14" s="1"/>
  <c r="C139" i="15"/>
  <c r="B138" i="15"/>
  <c r="H40" i="15"/>
  <c r="D139" i="9"/>
  <c r="O138" i="9"/>
  <c r="O137" i="11"/>
  <c r="D138" i="11"/>
  <c r="D139" i="15"/>
  <c r="O138" i="15"/>
  <c r="B133" i="12"/>
  <c r="D40" i="12" s="1"/>
  <c r="C137" i="12"/>
  <c r="C139" i="13"/>
  <c r="B138" i="13"/>
  <c r="F40" i="7"/>
  <c r="E40" i="7"/>
  <c r="H40" i="7" s="1"/>
  <c r="I40" i="7"/>
  <c r="G40" i="7"/>
  <c r="B133" i="10"/>
  <c r="D40" i="10" s="1"/>
  <c r="C137" i="10"/>
  <c r="B137" i="6"/>
  <c r="C138" i="6"/>
  <c r="L40" i="13"/>
  <c r="K40" i="13"/>
  <c r="J40" i="13"/>
  <c r="I40" i="9"/>
  <c r="G40" i="9"/>
  <c r="F40" i="9"/>
  <c r="E40" i="9"/>
  <c r="H40" i="9" s="1"/>
  <c r="O138" i="6"/>
  <c r="D139" i="6"/>
  <c r="D138" i="16"/>
  <c r="O137" i="16"/>
  <c r="B133" i="11"/>
  <c r="D40" i="11" s="1"/>
  <c r="C137" i="11"/>
  <c r="O138" i="11" l="1"/>
  <c r="D139" i="11"/>
  <c r="C140" i="13"/>
  <c r="B139" i="13"/>
  <c r="B137" i="10"/>
  <c r="C138" i="10"/>
  <c r="C138" i="12"/>
  <c r="B137" i="12"/>
  <c r="D140" i="9"/>
  <c r="O139" i="9"/>
  <c r="J40" i="6"/>
  <c r="L40" i="6"/>
  <c r="K40" i="6"/>
  <c r="D140" i="12"/>
  <c r="O139" i="12"/>
  <c r="B137" i="11"/>
  <c r="C138" i="11"/>
  <c r="E40" i="12"/>
  <c r="I40" i="12"/>
  <c r="F40" i="12"/>
  <c r="G40" i="12"/>
  <c r="D141" i="13"/>
  <c r="O140" i="13"/>
  <c r="I40" i="10"/>
  <c r="G40" i="10"/>
  <c r="F40" i="10"/>
  <c r="E40" i="10"/>
  <c r="O138" i="10"/>
  <c r="D139" i="10"/>
  <c r="F40" i="11"/>
  <c r="I40" i="11"/>
  <c r="G40" i="11"/>
  <c r="E40" i="11"/>
  <c r="J40" i="9"/>
  <c r="M40" i="9" s="1"/>
  <c r="K40" i="9"/>
  <c r="L40" i="9"/>
  <c r="M40" i="13"/>
  <c r="L40" i="7"/>
  <c r="K40" i="7"/>
  <c r="J40" i="7"/>
  <c r="M40" i="7" s="1"/>
  <c r="D140" i="15"/>
  <c r="O139" i="15"/>
  <c r="C140" i="15"/>
  <c r="B139" i="15"/>
  <c r="C138" i="16"/>
  <c r="B137" i="16"/>
  <c r="I40" i="14"/>
  <c r="G40" i="14"/>
  <c r="E40" i="14"/>
  <c r="I40" i="16"/>
  <c r="G40" i="16"/>
  <c r="F40" i="16"/>
  <c r="E40" i="16"/>
  <c r="H40" i="16" s="1"/>
  <c r="O138" i="14"/>
  <c r="D139" i="14"/>
  <c r="D139" i="16"/>
  <c r="O138" i="16"/>
  <c r="O139" i="6"/>
  <c r="D140" i="6"/>
  <c r="B137" i="14"/>
  <c r="C138" i="14"/>
  <c r="C139" i="6"/>
  <c r="B138" i="6"/>
  <c r="D140" i="7"/>
  <c r="O139" i="7"/>
  <c r="C139" i="7"/>
  <c r="B138" i="7"/>
  <c r="C139" i="9"/>
  <c r="B138" i="9"/>
  <c r="O141" i="13" l="1"/>
  <c r="D142" i="13"/>
  <c r="D141" i="12"/>
  <c r="O140" i="12"/>
  <c r="C139" i="10"/>
  <c r="B138" i="10"/>
  <c r="C140" i="9"/>
  <c r="B139" i="9"/>
  <c r="C139" i="16"/>
  <c r="B138" i="16"/>
  <c r="C141" i="15"/>
  <c r="B140" i="15"/>
  <c r="H40" i="10"/>
  <c r="L40" i="12"/>
  <c r="K40" i="12"/>
  <c r="J40" i="12"/>
  <c r="M40" i="12" s="1"/>
  <c r="M40" i="6"/>
  <c r="B140" i="13"/>
  <c r="C141" i="13"/>
  <c r="O140" i="6"/>
  <c r="D141" i="6"/>
  <c r="O139" i="10"/>
  <c r="D140" i="10"/>
  <c r="D141" i="7"/>
  <c r="O140" i="7"/>
  <c r="J40" i="16"/>
  <c r="L40" i="16"/>
  <c r="K40" i="16"/>
  <c r="H40" i="12"/>
  <c r="C140" i="7"/>
  <c r="B139" i="7"/>
  <c r="O140" i="15"/>
  <c r="D141" i="15"/>
  <c r="H40" i="11"/>
  <c r="C139" i="11"/>
  <c r="B138" i="11"/>
  <c r="D141" i="9"/>
  <c r="O140" i="9"/>
  <c r="O139" i="11"/>
  <c r="D140" i="11"/>
  <c r="B139" i="6"/>
  <c r="C140" i="6"/>
  <c r="L40" i="10"/>
  <c r="K40" i="10"/>
  <c r="J40" i="10"/>
  <c r="M40" i="10" s="1"/>
  <c r="O139" i="16"/>
  <c r="D140" i="16"/>
  <c r="C139" i="14"/>
  <c r="B138" i="14"/>
  <c r="D140" i="14"/>
  <c r="O139" i="14"/>
  <c r="J40" i="14"/>
  <c r="L40" i="14"/>
  <c r="L40" i="11"/>
  <c r="K40" i="11"/>
  <c r="J40" i="11"/>
  <c r="M40" i="11" s="1"/>
  <c r="C139" i="12"/>
  <c r="B138" i="12"/>
  <c r="O141" i="15" l="1"/>
  <c r="D142" i="15"/>
  <c r="M40" i="16"/>
  <c r="D141" i="11"/>
  <c r="O140" i="11"/>
  <c r="C140" i="16"/>
  <c r="B139" i="16"/>
  <c r="D142" i="12"/>
  <c r="O141" i="12"/>
  <c r="D142" i="7"/>
  <c r="O141" i="7"/>
  <c r="D143" i="13"/>
  <c r="O142" i="13"/>
  <c r="D141" i="10"/>
  <c r="O140" i="10"/>
  <c r="C141" i="9"/>
  <c r="B140" i="9"/>
  <c r="O140" i="14"/>
  <c r="D141" i="14"/>
  <c r="O141" i="9"/>
  <c r="D142" i="9"/>
  <c r="C141" i="7"/>
  <c r="B140" i="7"/>
  <c r="D142" i="6"/>
  <c r="O141" i="6"/>
  <c r="B139" i="14"/>
  <c r="C140" i="14"/>
  <c r="C140" i="11"/>
  <c r="B139" i="11"/>
  <c r="C140" i="12"/>
  <c r="B139" i="12"/>
  <c r="C141" i="6"/>
  <c r="B140" i="6"/>
  <c r="O140" i="16"/>
  <c r="D141" i="16"/>
  <c r="C142" i="13"/>
  <c r="B141" i="13"/>
  <c r="C142" i="15"/>
  <c r="B141" i="15"/>
  <c r="C140" i="10"/>
  <c r="B139" i="10"/>
  <c r="O142" i="12" l="1"/>
  <c r="D143" i="12"/>
  <c r="O142" i="9"/>
  <c r="D143" i="9"/>
  <c r="C141" i="16"/>
  <c r="B140" i="16"/>
  <c r="C141" i="11"/>
  <c r="B140" i="11"/>
  <c r="D144" i="13"/>
  <c r="O143" i="13"/>
  <c r="C143" i="15"/>
  <c r="B142" i="15"/>
  <c r="C141" i="12"/>
  <c r="B140" i="12"/>
  <c r="C142" i="7"/>
  <c r="B141" i="7"/>
  <c r="O141" i="10"/>
  <c r="D142" i="10"/>
  <c r="C143" i="13"/>
  <c r="B142" i="13"/>
  <c r="O141" i="16"/>
  <c r="D142" i="16"/>
  <c r="B140" i="14"/>
  <c r="C141" i="14"/>
  <c r="O141" i="14"/>
  <c r="D142" i="14"/>
  <c r="D142" i="11"/>
  <c r="O141" i="11"/>
  <c r="D143" i="7"/>
  <c r="O142" i="7"/>
  <c r="O142" i="15"/>
  <c r="D143" i="15"/>
  <c r="C141" i="10"/>
  <c r="B140" i="10"/>
  <c r="C142" i="6"/>
  <c r="B141" i="6"/>
  <c r="D143" i="6"/>
  <c r="O142" i="6"/>
  <c r="C142" i="9"/>
  <c r="B141" i="9"/>
  <c r="C143" i="6" l="1"/>
  <c r="B142" i="6"/>
  <c r="D143" i="11"/>
  <c r="O142" i="11"/>
  <c r="B143" i="13"/>
  <c r="C144" i="13"/>
  <c r="C144" i="15"/>
  <c r="B143" i="15"/>
  <c r="D143" i="14"/>
  <c r="O142" i="14"/>
  <c r="D143" i="10"/>
  <c r="O142" i="10"/>
  <c r="C142" i="10"/>
  <c r="B141" i="10"/>
  <c r="O144" i="13"/>
  <c r="D145" i="13"/>
  <c r="O143" i="12"/>
  <c r="D144" i="12"/>
  <c r="C143" i="7"/>
  <c r="B142" i="7"/>
  <c r="C142" i="11"/>
  <c r="B141" i="11"/>
  <c r="O143" i="15"/>
  <c r="D144" i="15"/>
  <c r="C142" i="14"/>
  <c r="B141" i="14"/>
  <c r="C143" i="9"/>
  <c r="B142" i="9"/>
  <c r="O142" i="16"/>
  <c r="D143" i="16"/>
  <c r="D144" i="6"/>
  <c r="O143" i="6"/>
  <c r="O143" i="7"/>
  <c r="D144" i="7"/>
  <c r="C142" i="12"/>
  <c r="B141" i="12"/>
  <c r="C142" i="16"/>
  <c r="B141" i="16"/>
  <c r="O143" i="9"/>
  <c r="D144" i="9"/>
  <c r="O144" i="9" l="1"/>
  <c r="D145" i="9"/>
  <c r="D145" i="6"/>
  <c r="O144" i="6"/>
  <c r="C145" i="15"/>
  <c r="B144" i="15"/>
  <c r="C143" i="16"/>
  <c r="B142" i="16"/>
  <c r="C143" i="11"/>
  <c r="B142" i="11"/>
  <c r="C143" i="10"/>
  <c r="B142" i="10"/>
  <c r="C143" i="12"/>
  <c r="B142" i="12"/>
  <c r="C144" i="9"/>
  <c r="B143" i="9"/>
  <c r="C144" i="7"/>
  <c r="B143" i="7"/>
  <c r="D144" i="10"/>
  <c r="O143" i="10"/>
  <c r="D144" i="11"/>
  <c r="O143" i="11"/>
  <c r="D144" i="16"/>
  <c r="O143" i="16"/>
  <c r="O144" i="12"/>
  <c r="D145" i="12"/>
  <c r="B142" i="14"/>
  <c r="C143" i="14"/>
  <c r="O143" i="14"/>
  <c r="D144" i="14"/>
  <c r="C144" i="6"/>
  <c r="B143" i="6"/>
  <c r="C145" i="13"/>
  <c r="B144" i="13"/>
  <c r="O144" i="7"/>
  <c r="D145" i="7"/>
  <c r="D145" i="15"/>
  <c r="O144" i="15"/>
  <c r="D146" i="13"/>
  <c r="O145" i="13"/>
  <c r="O146" i="13" l="1"/>
  <c r="D147" i="13"/>
  <c r="C145" i="6"/>
  <c r="B144" i="6"/>
  <c r="D145" i="16"/>
  <c r="O144" i="16"/>
  <c r="C145" i="9"/>
  <c r="B144" i="9"/>
  <c r="C144" i="16"/>
  <c r="B143" i="16"/>
  <c r="D145" i="14"/>
  <c r="O144" i="14"/>
  <c r="D146" i="15"/>
  <c r="O145" i="15"/>
  <c r="O144" i="11"/>
  <c r="D145" i="11"/>
  <c r="C144" i="12"/>
  <c r="B143" i="12"/>
  <c r="C146" i="15"/>
  <c r="B145" i="15"/>
  <c r="O145" i="7"/>
  <c r="D146" i="7"/>
  <c r="C144" i="14"/>
  <c r="B143" i="14"/>
  <c r="O144" i="10"/>
  <c r="D145" i="10"/>
  <c r="C144" i="10"/>
  <c r="B143" i="10"/>
  <c r="O145" i="6"/>
  <c r="D146" i="6"/>
  <c r="D146" i="9"/>
  <c r="O145" i="9"/>
  <c r="O145" i="12"/>
  <c r="D146" i="12"/>
  <c r="C146" i="13"/>
  <c r="B145" i="13"/>
  <c r="B144" i="7"/>
  <c r="C145" i="7"/>
  <c r="C144" i="11"/>
  <c r="B143" i="11"/>
  <c r="C145" i="11" l="1"/>
  <c r="B144" i="11"/>
  <c r="D147" i="9"/>
  <c r="O146" i="9"/>
  <c r="C145" i="14"/>
  <c r="B144" i="14"/>
  <c r="C146" i="9"/>
  <c r="B145" i="9"/>
  <c r="O145" i="11"/>
  <c r="D146" i="11"/>
  <c r="C146" i="7"/>
  <c r="B145" i="7"/>
  <c r="O146" i="6"/>
  <c r="D147" i="6"/>
  <c r="O146" i="7"/>
  <c r="D147" i="7"/>
  <c r="D147" i="15"/>
  <c r="O146" i="15"/>
  <c r="D146" i="16"/>
  <c r="O145" i="16"/>
  <c r="B146" i="13"/>
  <c r="C147" i="13"/>
  <c r="C145" i="10"/>
  <c r="B144" i="10"/>
  <c r="C147" i="15"/>
  <c r="B146" i="15"/>
  <c r="D146" i="14"/>
  <c r="O145" i="14"/>
  <c r="B145" i="6"/>
  <c r="C146" i="6"/>
  <c r="D146" i="10"/>
  <c r="O145" i="10"/>
  <c r="O147" i="13"/>
  <c r="D148" i="13"/>
  <c r="D147" i="12"/>
  <c r="O146" i="12"/>
  <c r="C145" i="12"/>
  <c r="B144" i="12"/>
  <c r="C145" i="16"/>
  <c r="B144" i="16"/>
  <c r="D148" i="7" l="1"/>
  <c r="O147" i="7"/>
  <c r="C146" i="16"/>
  <c r="B145" i="16"/>
  <c r="O146" i="10"/>
  <c r="D147" i="10"/>
  <c r="B145" i="10"/>
  <c r="C146" i="10"/>
  <c r="C147" i="9"/>
  <c r="B146" i="9"/>
  <c r="C146" i="14"/>
  <c r="B145" i="14"/>
  <c r="C147" i="6"/>
  <c r="B146" i="6"/>
  <c r="C148" i="13"/>
  <c r="B148" i="13" s="1"/>
  <c r="B147" i="13"/>
  <c r="C146" i="12"/>
  <c r="B145" i="12"/>
  <c r="D148" i="12"/>
  <c r="O147" i="12"/>
  <c r="O146" i="14"/>
  <c r="D147" i="14"/>
  <c r="D147" i="16"/>
  <c r="O146" i="16"/>
  <c r="C147" i="7"/>
  <c r="B146" i="7"/>
  <c r="D148" i="9"/>
  <c r="O147" i="9"/>
  <c r="O147" i="6"/>
  <c r="D148" i="6"/>
  <c r="D149" i="13"/>
  <c r="O149" i="13" s="1"/>
  <c r="O148" i="13"/>
  <c r="O146" i="11"/>
  <c r="D147" i="11"/>
  <c r="B147" i="15"/>
  <c r="C148" i="15"/>
  <c r="B148" i="15" s="1"/>
  <c r="D148" i="15"/>
  <c r="O147" i="15"/>
  <c r="C146" i="11"/>
  <c r="B145" i="11"/>
  <c r="C147" i="10" l="1"/>
  <c r="B146" i="10"/>
  <c r="O147" i="16"/>
  <c r="D148" i="16"/>
  <c r="O147" i="10"/>
  <c r="D148" i="10"/>
  <c r="C28" i="13"/>
  <c r="F26" i="13"/>
  <c r="H22" i="13"/>
  <c r="G26" i="13"/>
  <c r="C22" i="13"/>
  <c r="D24" i="13"/>
  <c r="C26" i="13"/>
  <c r="C24" i="13"/>
  <c r="F28" i="13"/>
  <c r="D22" i="13"/>
  <c r="G28" i="13"/>
  <c r="H26" i="13"/>
  <c r="F22" i="13"/>
  <c r="C20" i="13"/>
  <c r="G20" i="13"/>
  <c r="F24" i="13"/>
  <c r="G22" i="13"/>
  <c r="D28" i="13"/>
  <c r="H24" i="13"/>
  <c r="D26" i="13"/>
  <c r="G24" i="13"/>
  <c r="D20" i="13"/>
  <c r="H20" i="13"/>
  <c r="H28" i="13"/>
  <c r="D41" i="13"/>
  <c r="D149" i="6"/>
  <c r="O149" i="6" s="1"/>
  <c r="O148" i="6"/>
  <c r="D148" i="14"/>
  <c r="O147" i="14"/>
  <c r="O148" i="15"/>
  <c r="D149" i="15"/>
  <c r="O149" i="15" s="1"/>
  <c r="B147" i="6"/>
  <c r="C148" i="6"/>
  <c r="B148" i="6" s="1"/>
  <c r="C147" i="11"/>
  <c r="B146" i="11"/>
  <c r="D149" i="9"/>
  <c r="O149" i="9" s="1"/>
  <c r="O148" i="9"/>
  <c r="D149" i="12"/>
  <c r="O149" i="12" s="1"/>
  <c r="O148" i="12"/>
  <c r="C147" i="14"/>
  <c r="B146" i="14"/>
  <c r="C147" i="16"/>
  <c r="B146" i="16"/>
  <c r="D20" i="15"/>
  <c r="C22" i="15"/>
  <c r="H28" i="15"/>
  <c r="C24" i="15"/>
  <c r="C26" i="15"/>
  <c r="D24" i="15"/>
  <c r="F28" i="15"/>
  <c r="F20" i="15"/>
  <c r="H20" i="15"/>
  <c r="F26" i="15"/>
  <c r="D22" i="15"/>
  <c r="H22" i="15"/>
  <c r="H26" i="15"/>
  <c r="F24" i="15"/>
  <c r="G28" i="15"/>
  <c r="H24" i="15"/>
  <c r="G24" i="15"/>
  <c r="G26" i="15"/>
  <c r="G20" i="15"/>
  <c r="C28" i="15"/>
  <c r="D28" i="15"/>
  <c r="D26" i="15"/>
  <c r="C20" i="15"/>
  <c r="G22" i="15"/>
  <c r="D41" i="15"/>
  <c r="O147" i="11"/>
  <c r="D148" i="11"/>
  <c r="C148" i="7"/>
  <c r="B148" i="7" s="1"/>
  <c r="B147" i="7"/>
  <c r="C147" i="12"/>
  <c r="B146" i="12"/>
  <c r="C148" i="9"/>
  <c r="B148" i="9" s="1"/>
  <c r="B147" i="9"/>
  <c r="D149" i="7"/>
  <c r="O149" i="7" s="1"/>
  <c r="O148" i="7"/>
  <c r="C79" i="4"/>
  <c r="C103" i="4"/>
  <c r="C99" i="4"/>
  <c r="C75" i="4"/>
  <c r="C95" i="4"/>
  <c r="C77" i="4"/>
  <c r="C81" i="4"/>
  <c r="C101" i="4"/>
  <c r="D30" i="13" l="1"/>
  <c r="K4" i="15"/>
  <c r="C30" i="15"/>
  <c r="E20" i="15"/>
  <c r="C148" i="16"/>
  <c r="B148" i="16" s="1"/>
  <c r="B147" i="16"/>
  <c r="C148" i="11"/>
  <c r="B148" i="11" s="1"/>
  <c r="B147" i="11"/>
  <c r="G22" i="6"/>
  <c r="F28" i="6"/>
  <c r="C20" i="6"/>
  <c r="G24" i="6"/>
  <c r="D20" i="6"/>
  <c r="D26" i="6"/>
  <c r="F24" i="6"/>
  <c r="G20" i="6"/>
  <c r="D22" i="6"/>
  <c r="C24" i="6"/>
  <c r="G28" i="6"/>
  <c r="F22" i="6"/>
  <c r="G26" i="6"/>
  <c r="C28" i="6"/>
  <c r="H24" i="6"/>
  <c r="H26" i="6"/>
  <c r="D28" i="6"/>
  <c r="H22" i="6"/>
  <c r="C26" i="6"/>
  <c r="C22" i="6"/>
  <c r="F20" i="6"/>
  <c r="D24" i="6"/>
  <c r="H20" i="6"/>
  <c r="H28" i="6"/>
  <c r="F26" i="6"/>
  <c r="D41" i="6"/>
  <c r="I41" i="13"/>
  <c r="F41" i="13"/>
  <c r="E41" i="13"/>
  <c r="H41" i="13" s="1"/>
  <c r="G41" i="13"/>
  <c r="I22" i="13" s="1"/>
  <c r="I20" i="13"/>
  <c r="J20" i="13" s="1"/>
  <c r="I24" i="13"/>
  <c r="J24" i="13" s="1"/>
  <c r="I26" i="13"/>
  <c r="J26" i="13" s="1"/>
  <c r="I28" i="13"/>
  <c r="J28" i="13" s="1"/>
  <c r="E28" i="13"/>
  <c r="E26" i="15"/>
  <c r="B147" i="14"/>
  <c r="C148" i="14"/>
  <c r="B148" i="14" s="1"/>
  <c r="E24" i="13"/>
  <c r="D149" i="10"/>
  <c r="O149" i="10" s="1"/>
  <c r="O148" i="10"/>
  <c r="H28" i="7"/>
  <c r="G20" i="7"/>
  <c r="C24" i="7"/>
  <c r="C22" i="7"/>
  <c r="G24" i="7"/>
  <c r="F28" i="7"/>
  <c r="H26" i="7"/>
  <c r="G28" i="7"/>
  <c r="F22" i="7"/>
  <c r="C28" i="7"/>
  <c r="H24" i="7"/>
  <c r="F26" i="7"/>
  <c r="C20" i="7"/>
  <c r="H20" i="7"/>
  <c r="G26" i="7"/>
  <c r="F24" i="7"/>
  <c r="G22" i="7"/>
  <c r="F20" i="7"/>
  <c r="C26" i="7"/>
  <c r="H22" i="7"/>
  <c r="D28" i="7"/>
  <c r="D24" i="7"/>
  <c r="D22" i="7"/>
  <c r="D26" i="7"/>
  <c r="D20" i="7"/>
  <c r="D41" i="7"/>
  <c r="E28" i="15"/>
  <c r="E24" i="15"/>
  <c r="H30" i="13"/>
  <c r="G30" i="13"/>
  <c r="E26" i="13"/>
  <c r="D149" i="11"/>
  <c r="O149" i="11" s="1"/>
  <c r="O148" i="11"/>
  <c r="G30" i="15"/>
  <c r="C30" i="13"/>
  <c r="K4" i="13"/>
  <c r="E20" i="13"/>
  <c r="O148" i="16"/>
  <c r="D149" i="16"/>
  <c r="O149" i="16" s="1"/>
  <c r="F28" i="9"/>
  <c r="F24" i="9"/>
  <c r="G22" i="9"/>
  <c r="D20" i="9"/>
  <c r="H22" i="9"/>
  <c r="C26" i="9"/>
  <c r="H24" i="9"/>
  <c r="G26" i="9"/>
  <c r="F20" i="9"/>
  <c r="D24" i="9"/>
  <c r="H28" i="9"/>
  <c r="F22" i="9"/>
  <c r="F26" i="9"/>
  <c r="G28" i="9"/>
  <c r="C22" i="9"/>
  <c r="H26" i="9"/>
  <c r="C24" i="9"/>
  <c r="E24" i="9" s="1"/>
  <c r="D26" i="9"/>
  <c r="C28" i="9"/>
  <c r="H20" i="9"/>
  <c r="G20" i="9"/>
  <c r="D28" i="9"/>
  <c r="G24" i="9"/>
  <c r="D22" i="9"/>
  <c r="C20" i="9"/>
  <c r="D41" i="9"/>
  <c r="C148" i="12"/>
  <c r="B148" i="12" s="1"/>
  <c r="B147" i="12"/>
  <c r="E22" i="15"/>
  <c r="E22" i="13"/>
  <c r="I41" i="15"/>
  <c r="I24" i="15" s="1"/>
  <c r="J24" i="15" s="1"/>
  <c r="G41" i="15"/>
  <c r="I22" i="15" s="1"/>
  <c r="J22" i="15" s="1"/>
  <c r="F41" i="15"/>
  <c r="E41" i="15"/>
  <c r="H41" i="15" s="1"/>
  <c r="I20" i="15"/>
  <c r="J20" i="15" s="1"/>
  <c r="H30" i="15"/>
  <c r="D30" i="15"/>
  <c r="D149" i="14"/>
  <c r="O148" i="14"/>
  <c r="J22" i="13"/>
  <c r="C148" i="10"/>
  <c r="B148" i="10" s="1"/>
  <c r="B147" i="10"/>
  <c r="C9" i="4"/>
  <c r="C11" i="4"/>
  <c r="C37" i="4"/>
  <c r="C31" i="4"/>
  <c r="C18" i="4"/>
  <c r="C24" i="4"/>
  <c r="C35" i="4"/>
  <c r="C13" i="4"/>
  <c r="C29" i="4"/>
  <c r="C33" i="4"/>
  <c r="C22" i="4"/>
  <c r="C20" i="4"/>
  <c r="C7" i="4"/>
  <c r="C26" i="4"/>
  <c r="C15" i="4"/>
  <c r="E28" i="9" l="1"/>
  <c r="E26" i="6"/>
  <c r="G30" i="9"/>
  <c r="D30" i="9"/>
  <c r="D30" i="6"/>
  <c r="E22" i="6"/>
  <c r="C16" i="4"/>
  <c r="C38" i="4"/>
  <c r="C27" i="4"/>
  <c r="Z24" i="15"/>
  <c r="Z25" i="15" s="1"/>
  <c r="R24" i="15"/>
  <c r="R25" i="15" s="1"/>
  <c r="Y24" i="15"/>
  <c r="Y25" i="15" s="1"/>
  <c r="Q24" i="15"/>
  <c r="Q25" i="15" s="1"/>
  <c r="X24" i="15"/>
  <c r="X25" i="15" s="1"/>
  <c r="P24" i="15"/>
  <c r="W24" i="15"/>
  <c r="W25" i="15" s="1"/>
  <c r="AD24" i="15"/>
  <c r="AD25" i="15" s="1"/>
  <c r="V24" i="15"/>
  <c r="V25" i="15" s="1"/>
  <c r="AC24" i="15"/>
  <c r="AC25" i="15" s="1"/>
  <c r="U24" i="15"/>
  <c r="U25" i="15" s="1"/>
  <c r="K24" i="15"/>
  <c r="AB24" i="15"/>
  <c r="AB25" i="15" s="1"/>
  <c r="AA24" i="15"/>
  <c r="AA25" i="15" s="1"/>
  <c r="T24" i="15"/>
  <c r="T25" i="15" s="1"/>
  <c r="S24" i="15"/>
  <c r="S25" i="15" s="1"/>
  <c r="Z20" i="15"/>
  <c r="Z21" i="15" s="1"/>
  <c r="R20" i="15"/>
  <c r="R21" i="15" s="1"/>
  <c r="Y20" i="15"/>
  <c r="Y21" i="15" s="1"/>
  <c r="Q20" i="15"/>
  <c r="Q21" i="15" s="1"/>
  <c r="X20" i="15"/>
  <c r="X21" i="15" s="1"/>
  <c r="P20" i="15"/>
  <c r="W20" i="15"/>
  <c r="W21" i="15" s="1"/>
  <c r="AD20" i="15"/>
  <c r="AD21" i="15" s="1"/>
  <c r="V20" i="15"/>
  <c r="V21" i="15" s="1"/>
  <c r="AC20" i="15"/>
  <c r="AC21" i="15" s="1"/>
  <c r="U20" i="15"/>
  <c r="U21" i="15" s="1"/>
  <c r="K20" i="15"/>
  <c r="AB20" i="15"/>
  <c r="AB21" i="15" s="1"/>
  <c r="AA20" i="15"/>
  <c r="AA21" i="15" s="1"/>
  <c r="T20" i="15"/>
  <c r="T21" i="15" s="1"/>
  <c r="S20" i="15"/>
  <c r="S21" i="15" s="1"/>
  <c r="Z22" i="15"/>
  <c r="Z23" i="15" s="1"/>
  <c r="R22" i="15"/>
  <c r="R23" i="15" s="1"/>
  <c r="Y22" i="15"/>
  <c r="Y23" i="15" s="1"/>
  <c r="Q22" i="15"/>
  <c r="Q23" i="15" s="1"/>
  <c r="X22" i="15"/>
  <c r="X23" i="15" s="1"/>
  <c r="P22" i="15"/>
  <c r="W22" i="15"/>
  <c r="W23" i="15" s="1"/>
  <c r="AD22" i="15"/>
  <c r="AD23" i="15" s="1"/>
  <c r="V22" i="15"/>
  <c r="V23" i="15" s="1"/>
  <c r="AC22" i="15"/>
  <c r="AC23" i="15" s="1"/>
  <c r="U22" i="15"/>
  <c r="U23" i="15" s="1"/>
  <c r="K22" i="15"/>
  <c r="AB22" i="15"/>
  <c r="AB23" i="15" s="1"/>
  <c r="AA22" i="15"/>
  <c r="AA23" i="15" s="1"/>
  <c r="T22" i="15"/>
  <c r="T23" i="15" s="1"/>
  <c r="S22" i="15"/>
  <c r="S23" i="15" s="1"/>
  <c r="AB22" i="13"/>
  <c r="AB23" i="13" s="1"/>
  <c r="T22" i="13"/>
  <c r="T23" i="13" s="1"/>
  <c r="W22" i="13"/>
  <c r="W23" i="13" s="1"/>
  <c r="V22" i="13"/>
  <c r="V23" i="13" s="1"/>
  <c r="AD22" i="13"/>
  <c r="AD23" i="13" s="1"/>
  <c r="U22" i="13"/>
  <c r="U23" i="13" s="1"/>
  <c r="AC22" i="13"/>
  <c r="AC23" i="13" s="1"/>
  <c r="S22" i="13"/>
  <c r="S23" i="13" s="1"/>
  <c r="AA22" i="13"/>
  <c r="AA23" i="13" s="1"/>
  <c r="R22" i="13"/>
  <c r="R23" i="13" s="1"/>
  <c r="Z22" i="13"/>
  <c r="Z23" i="13" s="1"/>
  <c r="Q22" i="13"/>
  <c r="Q23" i="13" s="1"/>
  <c r="X22" i="13"/>
  <c r="X23" i="13" s="1"/>
  <c r="Y22" i="13"/>
  <c r="Y23" i="13" s="1"/>
  <c r="P22" i="13"/>
  <c r="O149" i="14"/>
  <c r="K2" i="14"/>
  <c r="C22" i="10"/>
  <c r="F26" i="10"/>
  <c r="G22" i="10"/>
  <c r="G20" i="10"/>
  <c r="C26" i="10"/>
  <c r="F28" i="10"/>
  <c r="D22" i="10"/>
  <c r="H26" i="10"/>
  <c r="D28" i="10"/>
  <c r="D20" i="10"/>
  <c r="C24" i="10"/>
  <c r="D24" i="10"/>
  <c r="H28" i="10"/>
  <c r="H24" i="10"/>
  <c r="C20" i="10"/>
  <c r="F20" i="10"/>
  <c r="G26" i="10"/>
  <c r="G28" i="10"/>
  <c r="H20" i="10"/>
  <c r="G24" i="10"/>
  <c r="C28" i="10"/>
  <c r="F22" i="10"/>
  <c r="F24" i="10"/>
  <c r="H22" i="10"/>
  <c r="D26" i="10"/>
  <c r="D41" i="10"/>
  <c r="D30" i="7"/>
  <c r="E28" i="6"/>
  <c r="H28" i="11"/>
  <c r="C22" i="11"/>
  <c r="G28" i="11"/>
  <c r="F22" i="11"/>
  <c r="F28" i="11"/>
  <c r="F26" i="11"/>
  <c r="H26" i="11"/>
  <c r="G22" i="11"/>
  <c r="C26" i="11"/>
  <c r="F24" i="11"/>
  <c r="C20" i="11"/>
  <c r="C24" i="11"/>
  <c r="H22" i="11"/>
  <c r="H20" i="11"/>
  <c r="G24" i="11"/>
  <c r="H24" i="11"/>
  <c r="G20" i="11"/>
  <c r="D24" i="11"/>
  <c r="C28" i="11"/>
  <c r="F20" i="11"/>
  <c r="D22" i="11"/>
  <c r="D20" i="11"/>
  <c r="D28" i="11"/>
  <c r="G26" i="11"/>
  <c r="D26" i="11"/>
  <c r="D41" i="11"/>
  <c r="F30" i="6"/>
  <c r="K5" i="6"/>
  <c r="AB24" i="13"/>
  <c r="AB25" i="13" s="1"/>
  <c r="T24" i="13"/>
  <c r="T25" i="13" s="1"/>
  <c r="AD24" i="13"/>
  <c r="AD25" i="13" s="1"/>
  <c r="U24" i="13"/>
  <c r="U25" i="13" s="1"/>
  <c r="AC24" i="13"/>
  <c r="AC25" i="13" s="1"/>
  <c r="S24" i="13"/>
  <c r="S25" i="13" s="1"/>
  <c r="AA24" i="13"/>
  <c r="AA25" i="13" s="1"/>
  <c r="R24" i="13"/>
  <c r="R25" i="13" s="1"/>
  <c r="Z24" i="13"/>
  <c r="Z25" i="13" s="1"/>
  <c r="Q24" i="13"/>
  <c r="Q25" i="13" s="1"/>
  <c r="Y24" i="13"/>
  <c r="Y25" i="13" s="1"/>
  <c r="P24" i="13"/>
  <c r="X24" i="13"/>
  <c r="X25" i="13" s="1"/>
  <c r="V24" i="13"/>
  <c r="V25" i="13" s="1"/>
  <c r="W24" i="13"/>
  <c r="W25" i="13" s="1"/>
  <c r="C28" i="12"/>
  <c r="F24" i="12"/>
  <c r="H20" i="12"/>
  <c r="C24" i="12"/>
  <c r="H24" i="12"/>
  <c r="F26" i="12"/>
  <c r="C26" i="12"/>
  <c r="G22" i="12"/>
  <c r="G24" i="12"/>
  <c r="C22" i="12"/>
  <c r="D24" i="12"/>
  <c r="D26" i="12"/>
  <c r="H26" i="12"/>
  <c r="F20" i="12"/>
  <c r="F22" i="12"/>
  <c r="H22" i="12"/>
  <c r="H28" i="12"/>
  <c r="F28" i="12"/>
  <c r="D28" i="12"/>
  <c r="D22" i="12"/>
  <c r="D20" i="12"/>
  <c r="C20" i="12"/>
  <c r="G20" i="12"/>
  <c r="G26" i="12"/>
  <c r="G28" i="12"/>
  <c r="D41" i="12"/>
  <c r="L28" i="13"/>
  <c r="AF28" i="13" s="1"/>
  <c r="H28" i="16"/>
  <c r="C20" i="16"/>
  <c r="D28" i="16"/>
  <c r="D24" i="16"/>
  <c r="G22" i="16"/>
  <c r="C26" i="16"/>
  <c r="D26" i="16"/>
  <c r="F20" i="16"/>
  <c r="F28" i="16"/>
  <c r="C24" i="16"/>
  <c r="H22" i="16"/>
  <c r="G20" i="16"/>
  <c r="G28" i="16"/>
  <c r="G26" i="16"/>
  <c r="G24" i="16"/>
  <c r="F24" i="16"/>
  <c r="D20" i="16"/>
  <c r="C22" i="16"/>
  <c r="C28" i="16"/>
  <c r="F22" i="16"/>
  <c r="F26" i="16"/>
  <c r="D22" i="16"/>
  <c r="H24" i="16"/>
  <c r="H20" i="16"/>
  <c r="H26" i="16"/>
  <c r="D41" i="16"/>
  <c r="G41" i="9"/>
  <c r="I22" i="9" s="1"/>
  <c r="J22" i="9" s="1"/>
  <c r="F41" i="9"/>
  <c r="E41" i="9"/>
  <c r="I41" i="9"/>
  <c r="I20" i="9"/>
  <c r="J20" i="9" s="1"/>
  <c r="I26" i="9"/>
  <c r="J26" i="9" s="1"/>
  <c r="I24" i="9"/>
  <c r="J24" i="9" s="1"/>
  <c r="I28" i="9"/>
  <c r="J28" i="9" s="1"/>
  <c r="J30" i="13"/>
  <c r="AD20" i="13"/>
  <c r="AD21" i="13" s="1"/>
  <c r="V20" i="13"/>
  <c r="V21" i="13" s="1"/>
  <c r="AC20" i="13"/>
  <c r="AC21" i="13" s="1"/>
  <c r="U20" i="13"/>
  <c r="U21" i="13" s="1"/>
  <c r="AB20" i="13"/>
  <c r="AB21" i="13" s="1"/>
  <c r="T20" i="13"/>
  <c r="T21" i="13" s="1"/>
  <c r="AA20" i="13"/>
  <c r="AA21" i="13" s="1"/>
  <c r="S20" i="13"/>
  <c r="S21" i="13" s="1"/>
  <c r="Z20" i="13"/>
  <c r="Z21" i="13" s="1"/>
  <c r="R20" i="13"/>
  <c r="R21" i="13" s="1"/>
  <c r="Y20" i="13"/>
  <c r="Y21" i="13" s="1"/>
  <c r="Q20" i="13"/>
  <c r="Q21" i="13" s="1"/>
  <c r="W20" i="13"/>
  <c r="W21" i="13" s="1"/>
  <c r="X20" i="13"/>
  <c r="X21" i="13" s="1"/>
  <c r="P20" i="13"/>
  <c r="H30" i="7"/>
  <c r="J41" i="13"/>
  <c r="K41" i="13"/>
  <c r="L41" i="13"/>
  <c r="E20" i="6"/>
  <c r="K4" i="6"/>
  <c r="C30" i="6"/>
  <c r="H30" i="9"/>
  <c r="C30" i="9"/>
  <c r="K4" i="9"/>
  <c r="E20" i="9"/>
  <c r="F30" i="9"/>
  <c r="K5" i="9"/>
  <c r="L24" i="15"/>
  <c r="AF24" i="15" s="1"/>
  <c r="K4" i="7"/>
  <c r="C30" i="7"/>
  <c r="E20" i="7"/>
  <c r="L24" i="13"/>
  <c r="AF24" i="13" s="1"/>
  <c r="G41" i="6"/>
  <c r="F41" i="6"/>
  <c r="E41" i="6"/>
  <c r="H41" i="6" s="1"/>
  <c r="I41" i="6"/>
  <c r="I24" i="6" s="1"/>
  <c r="J24" i="6" s="1"/>
  <c r="I20" i="6"/>
  <c r="J20" i="6" s="1"/>
  <c r="E24" i="6"/>
  <c r="L20" i="15"/>
  <c r="AF20" i="15" s="1"/>
  <c r="L22" i="13"/>
  <c r="AF22" i="13" s="1"/>
  <c r="E22" i="7"/>
  <c r="AA28" i="13"/>
  <c r="S28" i="13"/>
  <c r="Z28" i="13"/>
  <c r="R28" i="13"/>
  <c r="W28" i="13"/>
  <c r="AD28" i="13"/>
  <c r="V28" i="13"/>
  <c r="AB28" i="13"/>
  <c r="T28" i="13"/>
  <c r="X28" i="13"/>
  <c r="U28" i="13"/>
  <c r="Q28" i="13"/>
  <c r="P28" i="13"/>
  <c r="Y28" i="13"/>
  <c r="AC28" i="13"/>
  <c r="J41" i="15"/>
  <c r="L41" i="15"/>
  <c r="K41" i="15"/>
  <c r="I26" i="15"/>
  <c r="J26" i="15" s="1"/>
  <c r="E22" i="9"/>
  <c r="E26" i="7"/>
  <c r="E24" i="7"/>
  <c r="C20" i="14"/>
  <c r="D24" i="14"/>
  <c r="C22" i="14"/>
  <c r="G22" i="14"/>
  <c r="G28" i="14"/>
  <c r="D26" i="14"/>
  <c r="D22" i="14"/>
  <c r="F26" i="14"/>
  <c r="F22" i="14"/>
  <c r="F24" i="14"/>
  <c r="G20" i="14"/>
  <c r="C24" i="14"/>
  <c r="C28" i="14"/>
  <c r="C26" i="14"/>
  <c r="F20" i="14"/>
  <c r="D20" i="14"/>
  <c r="F28" i="14"/>
  <c r="D28" i="14"/>
  <c r="G26" i="14"/>
  <c r="G24" i="14"/>
  <c r="D41" i="14"/>
  <c r="G30" i="6"/>
  <c r="W26" i="13"/>
  <c r="W27" i="13" s="1"/>
  <c r="AB26" i="13"/>
  <c r="AB27" i="13" s="1"/>
  <c r="T26" i="13"/>
  <c r="T27" i="13" s="1"/>
  <c r="AD26" i="13"/>
  <c r="AD27" i="13" s="1"/>
  <c r="S26" i="13"/>
  <c r="S27" i="13" s="1"/>
  <c r="AC26" i="13"/>
  <c r="AC27" i="13" s="1"/>
  <c r="R26" i="13"/>
  <c r="R27" i="13" s="1"/>
  <c r="AA26" i="13"/>
  <c r="AA27" i="13" s="1"/>
  <c r="Q26" i="13"/>
  <c r="Q27" i="13" s="1"/>
  <c r="Z26" i="13"/>
  <c r="Z27" i="13" s="1"/>
  <c r="P26" i="13"/>
  <c r="Y26" i="13"/>
  <c r="Y27" i="13" s="1"/>
  <c r="X26" i="13"/>
  <c r="X27" i="13" s="1"/>
  <c r="U26" i="13"/>
  <c r="U27" i="13" s="1"/>
  <c r="V26" i="13"/>
  <c r="V27" i="13" s="1"/>
  <c r="I28" i="15"/>
  <c r="J28" i="15" s="1"/>
  <c r="L28" i="15" s="1"/>
  <c r="AF28" i="15" s="1"/>
  <c r="J96" i="15"/>
  <c r="J95" i="15"/>
  <c r="E26" i="9"/>
  <c r="L20" i="13"/>
  <c r="AF20" i="13" s="1"/>
  <c r="J51" i="13"/>
  <c r="J56" i="13"/>
  <c r="J50" i="13"/>
  <c r="J58" i="13"/>
  <c r="J57" i="13"/>
  <c r="J64" i="13"/>
  <c r="J52" i="13"/>
  <c r="J63" i="13"/>
  <c r="J54" i="13"/>
  <c r="J53" i="13"/>
  <c r="J55" i="13"/>
  <c r="J62" i="13"/>
  <c r="L26" i="13"/>
  <c r="AF26" i="13" s="1"/>
  <c r="I41" i="7"/>
  <c r="G41" i="7"/>
  <c r="F41" i="7"/>
  <c r="E41" i="7"/>
  <c r="H41" i="7" s="1"/>
  <c r="I26" i="7"/>
  <c r="J26" i="7" s="1"/>
  <c r="I24" i="7"/>
  <c r="J24" i="7" s="1"/>
  <c r="I28" i="7"/>
  <c r="J28" i="7" s="1"/>
  <c r="F30" i="7"/>
  <c r="K5" i="7"/>
  <c r="E28" i="7"/>
  <c r="G30" i="7"/>
  <c r="H30" i="6"/>
  <c r="C64" i="4"/>
  <c r="C42" i="4"/>
  <c r="C44" i="4"/>
  <c r="C53" i="4"/>
  <c r="C84" i="4"/>
  <c r="C88" i="4"/>
  <c r="C66" i="4"/>
  <c r="C51" i="4"/>
  <c r="C59" i="4"/>
  <c r="C92" i="4"/>
  <c r="C46" i="4"/>
  <c r="C110" i="4"/>
  <c r="C55" i="4"/>
  <c r="C57" i="4"/>
  <c r="C112" i="4"/>
  <c r="C108" i="4"/>
  <c r="C68" i="4"/>
  <c r="C114" i="4"/>
  <c r="C62" i="4"/>
  <c r="C90" i="4"/>
  <c r="C106" i="4"/>
  <c r="C48" i="4"/>
  <c r="C70" i="4"/>
  <c r="C86" i="4"/>
  <c r="C40" i="4"/>
  <c r="AF27" i="13" l="1"/>
  <c r="AG26" i="13"/>
  <c r="AG27" i="13" s="1"/>
  <c r="AG24" i="13"/>
  <c r="AF25" i="13"/>
  <c r="AG25" i="13" s="1"/>
  <c r="AF21" i="13"/>
  <c r="AG20" i="13"/>
  <c r="AG21" i="13" s="1"/>
  <c r="AF23" i="13"/>
  <c r="AG22" i="13"/>
  <c r="AG23" i="13" s="1"/>
  <c r="F22" i="15"/>
  <c r="AF25" i="15"/>
  <c r="AG24" i="15"/>
  <c r="AG25" i="15" s="1"/>
  <c r="AF21" i="15"/>
  <c r="AG20" i="15"/>
  <c r="E28" i="16"/>
  <c r="E22" i="12"/>
  <c r="E26" i="14"/>
  <c r="E26" i="16"/>
  <c r="G30" i="16"/>
  <c r="J74" i="13"/>
  <c r="L20" i="9"/>
  <c r="E22" i="16"/>
  <c r="E24" i="16"/>
  <c r="D30" i="16"/>
  <c r="L26" i="9"/>
  <c r="AF26" i="9" s="1"/>
  <c r="E22" i="14"/>
  <c r="C49" i="4"/>
  <c r="C115" i="4"/>
  <c r="C93" i="4"/>
  <c r="C60" i="4"/>
  <c r="C71" i="4"/>
  <c r="X28" i="9"/>
  <c r="P28" i="9"/>
  <c r="W28" i="9"/>
  <c r="AD28" i="9"/>
  <c r="V28" i="9"/>
  <c r="AC28" i="9"/>
  <c r="U28" i="9"/>
  <c r="K28" i="9"/>
  <c r="AB28" i="9"/>
  <c r="T28" i="9"/>
  <c r="AA28" i="9"/>
  <c r="S28" i="9"/>
  <c r="Z28" i="9"/>
  <c r="Y28" i="9"/>
  <c r="Q28" i="9"/>
  <c r="R28" i="9"/>
  <c r="L28" i="9"/>
  <c r="AF28" i="9" s="1"/>
  <c r="X24" i="6"/>
  <c r="X25" i="6" s="1"/>
  <c r="P24" i="6"/>
  <c r="W24" i="6"/>
  <c r="W25" i="6" s="1"/>
  <c r="AD24" i="6"/>
  <c r="AD25" i="6" s="1"/>
  <c r="V24" i="6"/>
  <c r="V25" i="6" s="1"/>
  <c r="AC24" i="6"/>
  <c r="AC25" i="6" s="1"/>
  <c r="U24" i="6"/>
  <c r="U25" i="6" s="1"/>
  <c r="K24" i="6"/>
  <c r="AB24" i="6"/>
  <c r="AB25" i="6" s="1"/>
  <c r="T24" i="6"/>
  <c r="T25" i="6" s="1"/>
  <c r="AA24" i="6"/>
  <c r="AA25" i="6" s="1"/>
  <c r="S24" i="6"/>
  <c r="S25" i="6" s="1"/>
  <c r="Z24" i="6"/>
  <c r="Z25" i="6" s="1"/>
  <c r="R24" i="6"/>
  <c r="R25" i="6" s="1"/>
  <c r="Y24" i="6"/>
  <c r="Y25" i="6" s="1"/>
  <c r="Q24" i="6"/>
  <c r="Q25" i="6" s="1"/>
  <c r="AA26" i="7"/>
  <c r="AA27" i="7" s="1"/>
  <c r="S26" i="7"/>
  <c r="S27" i="7" s="1"/>
  <c r="Z26" i="7"/>
  <c r="Z27" i="7" s="1"/>
  <c r="R26" i="7"/>
  <c r="R27" i="7" s="1"/>
  <c r="Y26" i="7"/>
  <c r="Y27" i="7" s="1"/>
  <c r="Q26" i="7"/>
  <c r="Q27" i="7" s="1"/>
  <c r="X26" i="7"/>
  <c r="X27" i="7" s="1"/>
  <c r="P26" i="7"/>
  <c r="W26" i="7"/>
  <c r="W27" i="7" s="1"/>
  <c r="AC26" i="7"/>
  <c r="AC27" i="7" s="1"/>
  <c r="U26" i="7"/>
  <c r="U27" i="7" s="1"/>
  <c r="K26" i="7"/>
  <c r="AD26" i="7"/>
  <c r="AD27" i="7" s="1"/>
  <c r="AB26" i="7"/>
  <c r="AB27" i="7" s="1"/>
  <c r="V26" i="7"/>
  <c r="V27" i="7" s="1"/>
  <c r="T26" i="7"/>
  <c r="T27" i="7" s="1"/>
  <c r="M28" i="15"/>
  <c r="AA28" i="7"/>
  <c r="S28" i="7"/>
  <c r="Z28" i="7"/>
  <c r="R28" i="7"/>
  <c r="Y28" i="7"/>
  <c r="Q28" i="7"/>
  <c r="X28" i="7"/>
  <c r="P28" i="7"/>
  <c r="W28" i="7"/>
  <c r="AC28" i="7"/>
  <c r="U28" i="7"/>
  <c r="K28" i="7"/>
  <c r="V28" i="7"/>
  <c r="T28" i="7"/>
  <c r="AD28" i="7"/>
  <c r="AB28" i="7"/>
  <c r="AA24" i="7"/>
  <c r="AA25" i="7" s="1"/>
  <c r="S24" i="7"/>
  <c r="S25" i="7" s="1"/>
  <c r="Z24" i="7"/>
  <c r="Z25" i="7" s="1"/>
  <c r="R24" i="7"/>
  <c r="R25" i="7" s="1"/>
  <c r="Y24" i="7"/>
  <c r="Y25" i="7" s="1"/>
  <c r="Q24" i="7"/>
  <c r="Q25" i="7" s="1"/>
  <c r="X24" i="7"/>
  <c r="X25" i="7" s="1"/>
  <c r="P24" i="7"/>
  <c r="W24" i="7"/>
  <c r="W25" i="7" s="1"/>
  <c r="AC24" i="7"/>
  <c r="AC25" i="7" s="1"/>
  <c r="U24" i="7"/>
  <c r="U25" i="7" s="1"/>
  <c r="K24" i="7"/>
  <c r="V24" i="7"/>
  <c r="V25" i="7" s="1"/>
  <c r="T24" i="7"/>
  <c r="T25" i="7" s="1"/>
  <c r="AD24" i="7"/>
  <c r="AD25" i="7" s="1"/>
  <c r="AB24" i="7"/>
  <c r="AB25" i="7" s="1"/>
  <c r="AB22" i="9"/>
  <c r="AB23" i="9" s="1"/>
  <c r="T22" i="9"/>
  <c r="T23" i="9" s="1"/>
  <c r="AA22" i="9"/>
  <c r="AA23" i="9" s="1"/>
  <c r="R22" i="9"/>
  <c r="R23" i="9" s="1"/>
  <c r="Z22" i="9"/>
  <c r="Z23" i="9" s="1"/>
  <c r="Q22" i="9"/>
  <c r="Q23" i="9" s="1"/>
  <c r="Y22" i="9"/>
  <c r="Y23" i="9" s="1"/>
  <c r="P22" i="9"/>
  <c r="X22" i="9"/>
  <c r="X23" i="9" s="1"/>
  <c r="W22" i="9"/>
  <c r="W23" i="9" s="1"/>
  <c r="V22" i="9"/>
  <c r="V23" i="9" s="1"/>
  <c r="K22" i="9"/>
  <c r="AC22" i="9"/>
  <c r="AC23" i="9" s="1"/>
  <c r="S22" i="9"/>
  <c r="S23" i="9" s="1"/>
  <c r="AD22" i="9"/>
  <c r="AD23" i="9" s="1"/>
  <c r="U22" i="9"/>
  <c r="U23" i="9" s="1"/>
  <c r="I22" i="7"/>
  <c r="J22" i="7" s="1"/>
  <c r="L22" i="7" s="1"/>
  <c r="AF22" i="7" s="1"/>
  <c r="G41" i="14"/>
  <c r="E41" i="14"/>
  <c r="I41" i="14"/>
  <c r="I24" i="14" s="1"/>
  <c r="E28" i="14"/>
  <c r="I26" i="6"/>
  <c r="J26" i="6" s="1"/>
  <c r="M24" i="13"/>
  <c r="K24" i="13" s="1"/>
  <c r="H41" i="9"/>
  <c r="D30" i="12"/>
  <c r="P25" i="13"/>
  <c r="AE24" i="13"/>
  <c r="AE25" i="13" s="1"/>
  <c r="I41" i="11"/>
  <c r="I20" i="11" s="1"/>
  <c r="J20" i="11" s="1"/>
  <c r="G41" i="11"/>
  <c r="F41" i="11"/>
  <c r="E41" i="11"/>
  <c r="I24" i="11"/>
  <c r="J24" i="11" s="1"/>
  <c r="E22" i="11"/>
  <c r="H30" i="10"/>
  <c r="E24" i="10"/>
  <c r="K41" i="7"/>
  <c r="J41" i="7"/>
  <c r="L41" i="7"/>
  <c r="J104" i="15"/>
  <c r="AE26" i="13"/>
  <c r="AE27" i="13" s="1"/>
  <c r="P27" i="13"/>
  <c r="E24" i="14"/>
  <c r="AB24" i="9"/>
  <c r="AB25" i="9" s="1"/>
  <c r="T24" i="9"/>
  <c r="T25" i="9" s="1"/>
  <c r="Y24" i="9"/>
  <c r="Y25" i="9" s="1"/>
  <c r="P24" i="9"/>
  <c r="X24" i="9"/>
  <c r="X25" i="9" s="1"/>
  <c r="W24" i="9"/>
  <c r="W25" i="9" s="1"/>
  <c r="V24" i="9"/>
  <c r="V25" i="9" s="1"/>
  <c r="K24" i="9"/>
  <c r="AD24" i="9"/>
  <c r="AD25" i="9" s="1"/>
  <c r="U24" i="9"/>
  <c r="U25" i="9" s="1"/>
  <c r="AC24" i="9"/>
  <c r="AC25" i="9" s="1"/>
  <c r="S24" i="9"/>
  <c r="S25" i="9" s="1"/>
  <c r="Z24" i="9"/>
  <c r="Z25" i="9" s="1"/>
  <c r="Q24" i="9"/>
  <c r="Q25" i="9" s="1"/>
  <c r="AA24" i="9"/>
  <c r="AA25" i="9" s="1"/>
  <c r="R24" i="9"/>
  <c r="R25" i="9" s="1"/>
  <c r="I28" i="6"/>
  <c r="J28" i="6" s="1"/>
  <c r="L28" i="6" s="1"/>
  <c r="AF28" i="6" s="1"/>
  <c r="L24" i="9"/>
  <c r="AF24" i="9" s="1"/>
  <c r="E24" i="12"/>
  <c r="G30" i="11"/>
  <c r="E26" i="11"/>
  <c r="I41" i="10"/>
  <c r="I20" i="10" s="1"/>
  <c r="J20" i="10" s="1"/>
  <c r="F41" i="10"/>
  <c r="G41" i="10"/>
  <c r="E41" i="10"/>
  <c r="I28" i="10"/>
  <c r="J28" i="10" s="1"/>
  <c r="I26" i="10"/>
  <c r="J26" i="10" s="1"/>
  <c r="D30" i="10"/>
  <c r="G30" i="14"/>
  <c r="L22" i="9"/>
  <c r="AF22" i="9" s="1"/>
  <c r="AE28" i="13"/>
  <c r="X26" i="9"/>
  <c r="X27" i="9" s="1"/>
  <c r="P26" i="9"/>
  <c r="W26" i="9"/>
  <c r="W27" i="9" s="1"/>
  <c r="AC26" i="9"/>
  <c r="AC27" i="9" s="1"/>
  <c r="U26" i="9"/>
  <c r="U27" i="9" s="1"/>
  <c r="K26" i="9"/>
  <c r="AB26" i="9"/>
  <c r="AB27" i="9" s="1"/>
  <c r="T26" i="9"/>
  <c r="T27" i="9" s="1"/>
  <c r="AA26" i="9"/>
  <c r="AA27" i="9" s="1"/>
  <c r="S26" i="9"/>
  <c r="S27" i="9" s="1"/>
  <c r="AD26" i="9"/>
  <c r="AD27" i="9" s="1"/>
  <c r="Z26" i="9"/>
  <c r="Z27" i="9" s="1"/>
  <c r="Y26" i="9"/>
  <c r="Y27" i="9" s="1"/>
  <c r="V26" i="9"/>
  <c r="V27" i="9" s="1"/>
  <c r="Q26" i="9"/>
  <c r="Q27" i="9" s="1"/>
  <c r="R26" i="9"/>
  <c r="R27" i="9" s="1"/>
  <c r="L20" i="6"/>
  <c r="AF20" i="6" s="1"/>
  <c r="P21" i="13"/>
  <c r="AE20" i="13"/>
  <c r="AE21" i="13" s="1"/>
  <c r="H30" i="12"/>
  <c r="E22" i="10"/>
  <c r="AA26" i="15"/>
  <c r="AA27" i="15" s="1"/>
  <c r="S26" i="15"/>
  <c r="S27" i="15" s="1"/>
  <c r="Z26" i="15"/>
  <c r="Z27" i="15" s="1"/>
  <c r="R26" i="15"/>
  <c r="R27" i="15" s="1"/>
  <c r="Y26" i="15"/>
  <c r="Y27" i="15" s="1"/>
  <c r="Q26" i="15"/>
  <c r="Q27" i="15" s="1"/>
  <c r="X26" i="15"/>
  <c r="X27" i="15" s="1"/>
  <c r="P26" i="15"/>
  <c r="W26" i="15"/>
  <c r="W27" i="15" s="1"/>
  <c r="AD26" i="15"/>
  <c r="AD27" i="15" s="1"/>
  <c r="V26" i="15"/>
  <c r="V27" i="15" s="1"/>
  <c r="AC26" i="15"/>
  <c r="AC27" i="15" s="1"/>
  <c r="U26" i="15"/>
  <c r="U27" i="15" s="1"/>
  <c r="K26" i="15"/>
  <c r="AB26" i="15"/>
  <c r="AB27" i="15" s="1"/>
  <c r="T26" i="15"/>
  <c r="T27" i="15" s="1"/>
  <c r="M22" i="13"/>
  <c r="K22" i="13" s="1"/>
  <c r="G41" i="16"/>
  <c r="I22" i="16" s="1"/>
  <c r="J22" i="16" s="1"/>
  <c r="F41" i="16"/>
  <c r="E41" i="16"/>
  <c r="H41" i="16" s="1"/>
  <c r="I41" i="16"/>
  <c r="I28" i="16" s="1"/>
  <c r="J28" i="16" s="1"/>
  <c r="I20" i="16"/>
  <c r="J20" i="16" s="1"/>
  <c r="I26" i="16"/>
  <c r="J26" i="16" s="1"/>
  <c r="L26" i="16" s="1"/>
  <c r="AF26" i="16" s="1"/>
  <c r="I24" i="16"/>
  <c r="J24" i="16" s="1"/>
  <c r="C30" i="16"/>
  <c r="E20" i="16"/>
  <c r="K4" i="16"/>
  <c r="I41" i="12"/>
  <c r="G41" i="12"/>
  <c r="I22" i="12" s="1"/>
  <c r="J22" i="12" s="1"/>
  <c r="F41" i="12"/>
  <c r="E41" i="12"/>
  <c r="H41" i="12" s="1"/>
  <c r="I20" i="12"/>
  <c r="J20" i="12" s="1"/>
  <c r="I26" i="12"/>
  <c r="J26" i="12" s="1"/>
  <c r="I24" i="12"/>
  <c r="J24" i="12" s="1"/>
  <c r="I28" i="12"/>
  <c r="J28" i="12" s="1"/>
  <c r="L26" i="15"/>
  <c r="AF26" i="15" s="1"/>
  <c r="F30" i="10"/>
  <c r="K5" i="10"/>
  <c r="M35" i="14"/>
  <c r="M38" i="14"/>
  <c r="M39" i="14"/>
  <c r="H39" i="14"/>
  <c r="H40" i="14"/>
  <c r="M40" i="14"/>
  <c r="M26" i="13"/>
  <c r="K26" i="13" s="1"/>
  <c r="X20" i="6"/>
  <c r="X21" i="6" s="1"/>
  <c r="P20" i="6"/>
  <c r="W20" i="6"/>
  <c r="W21" i="6" s="1"/>
  <c r="AD20" i="6"/>
  <c r="AD21" i="6" s="1"/>
  <c r="V20" i="6"/>
  <c r="V21" i="6" s="1"/>
  <c r="AC20" i="6"/>
  <c r="AC21" i="6" s="1"/>
  <c r="U20" i="6"/>
  <c r="U21" i="6" s="1"/>
  <c r="K20" i="6"/>
  <c r="AB20" i="6"/>
  <c r="AB21" i="6" s="1"/>
  <c r="T20" i="6"/>
  <c r="T21" i="6" s="1"/>
  <c r="AA20" i="6"/>
  <c r="AA21" i="6" s="1"/>
  <c r="S20" i="6"/>
  <c r="S21" i="6" s="1"/>
  <c r="Z20" i="6"/>
  <c r="Z21" i="6" s="1"/>
  <c r="R20" i="6"/>
  <c r="R21" i="6" s="1"/>
  <c r="Y20" i="6"/>
  <c r="Y21" i="6" s="1"/>
  <c r="Q20" i="6"/>
  <c r="Q21" i="6" s="1"/>
  <c r="C30" i="14"/>
  <c r="E20" i="14"/>
  <c r="K4" i="14"/>
  <c r="M20" i="15"/>
  <c r="L41" i="6"/>
  <c r="K41" i="6"/>
  <c r="J41" i="6"/>
  <c r="M24" i="15"/>
  <c r="E28" i="12"/>
  <c r="D30" i="11"/>
  <c r="H30" i="11"/>
  <c r="C30" i="10"/>
  <c r="E20" i="10"/>
  <c r="K4" i="10"/>
  <c r="D30" i="14"/>
  <c r="L24" i="7"/>
  <c r="AF24" i="7" s="1"/>
  <c r="H30" i="16"/>
  <c r="K5" i="16"/>
  <c r="F30" i="16"/>
  <c r="AE22" i="13"/>
  <c r="AE23" i="13" s="1"/>
  <c r="P23" i="13"/>
  <c r="J30" i="15"/>
  <c r="J59" i="13"/>
  <c r="F20" i="13"/>
  <c r="K5" i="14"/>
  <c r="F30" i="14"/>
  <c r="M41" i="15"/>
  <c r="L24" i="6"/>
  <c r="AF24" i="6" s="1"/>
  <c r="J30" i="9"/>
  <c r="AB20" i="9"/>
  <c r="AB21" i="9" s="1"/>
  <c r="AD20" i="9"/>
  <c r="AD21" i="9" s="1"/>
  <c r="U20" i="9"/>
  <c r="U21" i="9" s="1"/>
  <c r="K20" i="9"/>
  <c r="AC20" i="9"/>
  <c r="AC21" i="9" s="1"/>
  <c r="T20" i="9"/>
  <c r="T21" i="9" s="1"/>
  <c r="AA20" i="9"/>
  <c r="AA21" i="9" s="1"/>
  <c r="S20" i="9"/>
  <c r="S21" i="9" s="1"/>
  <c r="Z20" i="9"/>
  <c r="Z21" i="9" s="1"/>
  <c r="R20" i="9"/>
  <c r="R21" i="9" s="1"/>
  <c r="Y20" i="9"/>
  <c r="Y21" i="9" s="1"/>
  <c r="Q20" i="9"/>
  <c r="Q21" i="9" s="1"/>
  <c r="X20" i="9"/>
  <c r="X21" i="9" s="1"/>
  <c r="P20" i="9"/>
  <c r="V20" i="9"/>
  <c r="V21" i="9" s="1"/>
  <c r="W20" i="9"/>
  <c r="W21" i="9" s="1"/>
  <c r="M41" i="13"/>
  <c r="G30" i="12"/>
  <c r="E26" i="12"/>
  <c r="K5" i="11"/>
  <c r="F30" i="11"/>
  <c r="E24" i="11"/>
  <c r="E28" i="10"/>
  <c r="E26" i="10"/>
  <c r="P23" i="15"/>
  <c r="AE22" i="15"/>
  <c r="AE23" i="15" s="1"/>
  <c r="AA28" i="15"/>
  <c r="S28" i="15"/>
  <c r="Z28" i="15"/>
  <c r="R28" i="15"/>
  <c r="Y28" i="15"/>
  <c r="Q28" i="15"/>
  <c r="X28" i="15"/>
  <c r="P28" i="15"/>
  <c r="W28" i="15"/>
  <c r="AD28" i="15"/>
  <c r="V28" i="15"/>
  <c r="AC28" i="15"/>
  <c r="U28" i="15"/>
  <c r="K28" i="15"/>
  <c r="AB28" i="15"/>
  <c r="T28" i="15"/>
  <c r="I20" i="7"/>
  <c r="J20" i="7" s="1"/>
  <c r="L28" i="7"/>
  <c r="AF28" i="7" s="1"/>
  <c r="L30" i="13"/>
  <c r="K7" i="13"/>
  <c r="K9" i="13" s="1"/>
  <c r="M20" i="13"/>
  <c r="L26" i="7"/>
  <c r="AF26" i="7" s="1"/>
  <c r="I22" i="6"/>
  <c r="J22" i="6" s="1"/>
  <c r="L41" i="9"/>
  <c r="K41" i="9"/>
  <c r="J41" i="9"/>
  <c r="M41" i="9" s="1"/>
  <c r="M28" i="13"/>
  <c r="K28" i="13" s="1"/>
  <c r="C30" i="12"/>
  <c r="K4" i="12"/>
  <c r="E20" i="12"/>
  <c r="F30" i="12"/>
  <c r="K5" i="12"/>
  <c r="E28" i="11"/>
  <c r="K4" i="11"/>
  <c r="C30" i="11"/>
  <c r="E20" i="11"/>
  <c r="G30" i="10"/>
  <c r="P21" i="15"/>
  <c r="AE20" i="15"/>
  <c r="AE21" i="15" s="1"/>
  <c r="P25" i="15"/>
  <c r="AE24" i="15"/>
  <c r="AE25" i="15" s="1"/>
  <c r="C73" i="4"/>
  <c r="C97" i="4"/>
  <c r="AF25" i="9" l="1"/>
  <c r="AG24" i="9"/>
  <c r="AG25" i="9" s="1"/>
  <c r="L22" i="12"/>
  <c r="AF22" i="12" s="1"/>
  <c r="AF27" i="16"/>
  <c r="AG26" i="16"/>
  <c r="AG27" i="16" s="1"/>
  <c r="AF27" i="9"/>
  <c r="AG26" i="9"/>
  <c r="AG27" i="9" s="1"/>
  <c r="M20" i="9"/>
  <c r="AF20" i="9"/>
  <c r="AF21" i="6"/>
  <c r="AG20" i="6"/>
  <c r="AG21" i="6" s="1"/>
  <c r="AG24" i="6"/>
  <c r="AF25" i="6"/>
  <c r="AG25" i="6" s="1"/>
  <c r="AG22" i="9"/>
  <c r="AF23" i="9"/>
  <c r="AG23" i="9" s="1"/>
  <c r="AF23" i="7"/>
  <c r="AG22" i="7"/>
  <c r="AF27" i="7"/>
  <c r="AG26" i="7"/>
  <c r="AG27" i="7" s="1"/>
  <c r="AG24" i="7"/>
  <c r="AF25" i="7"/>
  <c r="AG25" i="7" s="1"/>
  <c r="H22" i="14"/>
  <c r="H20" i="14"/>
  <c r="AG21" i="15"/>
  <c r="AG26" i="15"/>
  <c r="AF27" i="15"/>
  <c r="L26" i="10"/>
  <c r="AF26" i="10" s="1"/>
  <c r="L24" i="16"/>
  <c r="AF24" i="16" s="1"/>
  <c r="L30" i="9"/>
  <c r="L24" i="11"/>
  <c r="AF24" i="11" s="1"/>
  <c r="M26" i="9"/>
  <c r="L28" i="12"/>
  <c r="AF28" i="12" s="1"/>
  <c r="K7" i="9"/>
  <c r="K9" i="9" s="1"/>
  <c r="I26" i="14"/>
  <c r="C104" i="4"/>
  <c r="G37" i="14"/>
  <c r="H37" i="14"/>
  <c r="C82" i="4"/>
  <c r="M37" i="14"/>
  <c r="W20" i="10"/>
  <c r="W21" i="10" s="1"/>
  <c r="AC20" i="10"/>
  <c r="AC21" i="10" s="1"/>
  <c r="T20" i="10"/>
  <c r="T21" i="10" s="1"/>
  <c r="AB20" i="10"/>
  <c r="AB21" i="10" s="1"/>
  <c r="S20" i="10"/>
  <c r="S21" i="10" s="1"/>
  <c r="AA20" i="10"/>
  <c r="AA21" i="10" s="1"/>
  <c r="R20" i="10"/>
  <c r="R21" i="10" s="1"/>
  <c r="Z20" i="10"/>
  <c r="Z21" i="10" s="1"/>
  <c r="Q20" i="10"/>
  <c r="Q21" i="10" s="1"/>
  <c r="Y20" i="10"/>
  <c r="Y21" i="10" s="1"/>
  <c r="P20" i="10"/>
  <c r="X20" i="10"/>
  <c r="X21" i="10" s="1"/>
  <c r="AD20" i="10"/>
  <c r="AD21" i="10" s="1"/>
  <c r="U20" i="10"/>
  <c r="U21" i="10" s="1"/>
  <c r="V20" i="10"/>
  <c r="V21" i="10" s="1"/>
  <c r="AA24" i="12"/>
  <c r="AA25" i="12" s="1"/>
  <c r="S24" i="12"/>
  <c r="S25" i="12" s="1"/>
  <c r="Z24" i="12"/>
  <c r="Z25" i="12" s="1"/>
  <c r="R24" i="12"/>
  <c r="R25" i="12" s="1"/>
  <c r="Y24" i="12"/>
  <c r="Y25" i="12" s="1"/>
  <c r="Q24" i="12"/>
  <c r="Q25" i="12" s="1"/>
  <c r="X24" i="12"/>
  <c r="X25" i="12" s="1"/>
  <c r="P24" i="12"/>
  <c r="W24" i="12"/>
  <c r="W25" i="12" s="1"/>
  <c r="AD24" i="12"/>
  <c r="AD25" i="12" s="1"/>
  <c r="V24" i="12"/>
  <c r="V25" i="12" s="1"/>
  <c r="AB24" i="12"/>
  <c r="AB25" i="12" s="1"/>
  <c r="T24" i="12"/>
  <c r="T25" i="12" s="1"/>
  <c r="AC24" i="12"/>
  <c r="AC25" i="12" s="1"/>
  <c r="K24" i="12"/>
  <c r="U24" i="12"/>
  <c r="U25" i="12" s="1"/>
  <c r="X22" i="16"/>
  <c r="X23" i="16" s="1"/>
  <c r="P22" i="16"/>
  <c r="W22" i="16"/>
  <c r="W23" i="16" s="1"/>
  <c r="AD22" i="16"/>
  <c r="AD23" i="16" s="1"/>
  <c r="V22" i="16"/>
  <c r="V23" i="16" s="1"/>
  <c r="AC22" i="16"/>
  <c r="AC23" i="16" s="1"/>
  <c r="U22" i="16"/>
  <c r="U23" i="16" s="1"/>
  <c r="K22" i="16"/>
  <c r="AA22" i="16"/>
  <c r="AA23" i="16" s="1"/>
  <c r="S22" i="16"/>
  <c r="S23" i="16" s="1"/>
  <c r="Z22" i="16"/>
  <c r="Z23" i="16" s="1"/>
  <c r="R22" i="16"/>
  <c r="R23" i="16" s="1"/>
  <c r="Y22" i="16"/>
  <c r="Y23" i="16" s="1"/>
  <c r="Q22" i="16"/>
  <c r="Q23" i="16" s="1"/>
  <c r="AB22" i="16"/>
  <c r="AB23" i="16" s="1"/>
  <c r="T22" i="16"/>
  <c r="T23" i="16" s="1"/>
  <c r="L22" i="16"/>
  <c r="AF22" i="16" s="1"/>
  <c r="AA26" i="12"/>
  <c r="AA27" i="12" s="1"/>
  <c r="S26" i="12"/>
  <c r="S27" i="12" s="1"/>
  <c r="Z26" i="12"/>
  <c r="Z27" i="12" s="1"/>
  <c r="R26" i="12"/>
  <c r="R27" i="12" s="1"/>
  <c r="Y26" i="12"/>
  <c r="Y27" i="12" s="1"/>
  <c r="Q26" i="12"/>
  <c r="Q27" i="12" s="1"/>
  <c r="X26" i="12"/>
  <c r="X27" i="12" s="1"/>
  <c r="P26" i="12"/>
  <c r="W26" i="12"/>
  <c r="W27" i="12" s="1"/>
  <c r="AD26" i="12"/>
  <c r="AD27" i="12" s="1"/>
  <c r="V26" i="12"/>
  <c r="V27" i="12" s="1"/>
  <c r="AB26" i="12"/>
  <c r="AB27" i="12" s="1"/>
  <c r="T26" i="12"/>
  <c r="T27" i="12" s="1"/>
  <c r="U26" i="12"/>
  <c r="U27" i="12" s="1"/>
  <c r="AC26" i="12"/>
  <c r="AC27" i="12" s="1"/>
  <c r="K26" i="12"/>
  <c r="AA20" i="12"/>
  <c r="AA21" i="12" s="1"/>
  <c r="S20" i="12"/>
  <c r="S21" i="12" s="1"/>
  <c r="Z20" i="12"/>
  <c r="Z21" i="12" s="1"/>
  <c r="R20" i="12"/>
  <c r="R21" i="12" s="1"/>
  <c r="Y20" i="12"/>
  <c r="Y21" i="12" s="1"/>
  <c r="Q20" i="12"/>
  <c r="Q21" i="12" s="1"/>
  <c r="X20" i="12"/>
  <c r="X21" i="12" s="1"/>
  <c r="P20" i="12"/>
  <c r="W20" i="12"/>
  <c r="W21" i="12" s="1"/>
  <c r="J30" i="12"/>
  <c r="AD20" i="12"/>
  <c r="AD21" i="12" s="1"/>
  <c r="V20" i="12"/>
  <c r="V21" i="12" s="1"/>
  <c r="AB20" i="12"/>
  <c r="AB21" i="12" s="1"/>
  <c r="T20" i="12"/>
  <c r="T21" i="12" s="1"/>
  <c r="U20" i="12"/>
  <c r="U21" i="12" s="1"/>
  <c r="K20" i="12"/>
  <c r="AC20" i="12"/>
  <c r="AC21" i="12" s="1"/>
  <c r="M22" i="12"/>
  <c r="AB20" i="11"/>
  <c r="AB21" i="11" s="1"/>
  <c r="T20" i="11"/>
  <c r="T21" i="11" s="1"/>
  <c r="Z20" i="11"/>
  <c r="Z21" i="11" s="1"/>
  <c r="R20" i="11"/>
  <c r="R21" i="11" s="1"/>
  <c r="Y20" i="11"/>
  <c r="Y21" i="11" s="1"/>
  <c r="Q20" i="11"/>
  <c r="Q21" i="11" s="1"/>
  <c r="X20" i="11"/>
  <c r="X21" i="11" s="1"/>
  <c r="P20" i="11"/>
  <c r="W20" i="11"/>
  <c r="W21" i="11" s="1"/>
  <c r="AC20" i="11"/>
  <c r="AC21" i="11" s="1"/>
  <c r="U20" i="11"/>
  <c r="U21" i="11" s="1"/>
  <c r="S20" i="11"/>
  <c r="S21" i="11" s="1"/>
  <c r="AD20" i="11"/>
  <c r="AD21" i="11" s="1"/>
  <c r="V20" i="11"/>
  <c r="V21" i="11" s="1"/>
  <c r="AA20" i="11"/>
  <c r="AA21" i="11" s="1"/>
  <c r="W28" i="16"/>
  <c r="Y28" i="16"/>
  <c r="P28" i="16"/>
  <c r="X28" i="16"/>
  <c r="V28" i="16"/>
  <c r="K28" i="16"/>
  <c r="AD28" i="16"/>
  <c r="U28" i="16"/>
  <c r="AC28" i="16"/>
  <c r="T28" i="16"/>
  <c r="AB28" i="16"/>
  <c r="S28" i="16"/>
  <c r="AA28" i="16"/>
  <c r="R28" i="16"/>
  <c r="Z28" i="16"/>
  <c r="Q28" i="16"/>
  <c r="L28" i="16"/>
  <c r="AF28" i="16" s="1"/>
  <c r="AA28" i="12"/>
  <c r="S28" i="12"/>
  <c r="Z28" i="12"/>
  <c r="R28" i="12"/>
  <c r="Y28" i="12"/>
  <c r="Q28" i="12"/>
  <c r="X28" i="12"/>
  <c r="P28" i="12"/>
  <c r="W28" i="12"/>
  <c r="AD28" i="12"/>
  <c r="V28" i="12"/>
  <c r="AB28" i="12"/>
  <c r="T28" i="12"/>
  <c r="U28" i="12"/>
  <c r="K28" i="12"/>
  <c r="AC28" i="12"/>
  <c r="G36" i="14"/>
  <c r="H36" i="14"/>
  <c r="AE105" i="14"/>
  <c r="M26" i="15"/>
  <c r="AE26" i="9"/>
  <c r="AE27" i="9" s="1"/>
  <c r="P27" i="9"/>
  <c r="I24" i="10"/>
  <c r="J24" i="10" s="1"/>
  <c r="L24" i="10" s="1"/>
  <c r="AF24" i="10" s="1"/>
  <c r="I28" i="11"/>
  <c r="J28" i="11" s="1"/>
  <c r="L28" i="11" s="1"/>
  <c r="AF28" i="11" s="1"/>
  <c r="P23" i="9"/>
  <c r="AE22" i="9"/>
  <c r="AE23" i="9" s="1"/>
  <c r="P25" i="7"/>
  <c r="AE24" i="7"/>
  <c r="AE25" i="7" s="1"/>
  <c r="AE28" i="7"/>
  <c r="AE24" i="6"/>
  <c r="AE25" i="6" s="1"/>
  <c r="P25" i="6"/>
  <c r="AA20" i="7"/>
  <c r="AA21" i="7" s="1"/>
  <c r="S20" i="7"/>
  <c r="S21" i="7" s="1"/>
  <c r="Z20" i="7"/>
  <c r="Z21" i="7" s="1"/>
  <c r="R20" i="7"/>
  <c r="R21" i="7" s="1"/>
  <c r="Y20" i="7"/>
  <c r="Y21" i="7" s="1"/>
  <c r="Q20" i="7"/>
  <c r="Q21" i="7" s="1"/>
  <c r="X20" i="7"/>
  <c r="X21" i="7" s="1"/>
  <c r="P20" i="7"/>
  <c r="W20" i="7"/>
  <c r="W21" i="7" s="1"/>
  <c r="AC20" i="7"/>
  <c r="AC21" i="7" s="1"/>
  <c r="U20" i="7"/>
  <c r="U21" i="7" s="1"/>
  <c r="K20" i="7"/>
  <c r="V20" i="7"/>
  <c r="V21" i="7" s="1"/>
  <c r="T20" i="7"/>
  <c r="T21" i="7" s="1"/>
  <c r="J30" i="7"/>
  <c r="AD20" i="7"/>
  <c r="AD21" i="7" s="1"/>
  <c r="AB20" i="7"/>
  <c r="AB21" i="7" s="1"/>
  <c r="P21" i="9"/>
  <c r="AE20" i="9"/>
  <c r="AE21" i="9" s="1"/>
  <c r="M24" i="6"/>
  <c r="L20" i="10"/>
  <c r="AF20" i="10" s="1"/>
  <c r="AE20" i="6"/>
  <c r="AE21" i="6" s="1"/>
  <c r="P21" i="6"/>
  <c r="G35" i="14"/>
  <c r="H35" i="14"/>
  <c r="AE120" i="14"/>
  <c r="X26" i="6"/>
  <c r="X27" i="6" s="1"/>
  <c r="P26" i="6"/>
  <c r="W26" i="6"/>
  <c r="W27" i="6" s="1"/>
  <c r="AD26" i="6"/>
  <c r="AD27" i="6" s="1"/>
  <c r="V26" i="6"/>
  <c r="V27" i="6" s="1"/>
  <c r="AC26" i="6"/>
  <c r="AC27" i="6" s="1"/>
  <c r="U26" i="6"/>
  <c r="U27" i="6" s="1"/>
  <c r="K26" i="6"/>
  <c r="AB26" i="6"/>
  <c r="AB27" i="6" s="1"/>
  <c r="T26" i="6"/>
  <c r="T27" i="6" s="1"/>
  <c r="AA26" i="6"/>
  <c r="AA27" i="6" s="1"/>
  <c r="S26" i="6"/>
  <c r="S27" i="6" s="1"/>
  <c r="Z26" i="6"/>
  <c r="Z27" i="6" s="1"/>
  <c r="R26" i="6"/>
  <c r="R27" i="6" s="1"/>
  <c r="Y26" i="6"/>
  <c r="Y27" i="6" s="1"/>
  <c r="Q26" i="6"/>
  <c r="Q27" i="6" s="1"/>
  <c r="L26" i="6"/>
  <c r="AF26" i="6" s="1"/>
  <c r="L41" i="14"/>
  <c r="J41" i="14"/>
  <c r="AE28" i="9"/>
  <c r="L26" i="12"/>
  <c r="AF26" i="12" s="1"/>
  <c r="AE90" i="14"/>
  <c r="I26" i="11"/>
  <c r="J26" i="11" s="1"/>
  <c r="H41" i="14"/>
  <c r="P27" i="7"/>
  <c r="AE26" i="7"/>
  <c r="AE27" i="7" s="1"/>
  <c r="M28" i="9"/>
  <c r="L20" i="11"/>
  <c r="AF20" i="11" s="1"/>
  <c r="K20" i="13"/>
  <c r="M30" i="13"/>
  <c r="X20" i="16"/>
  <c r="X21" i="16" s="1"/>
  <c r="P20" i="16"/>
  <c r="W20" i="16"/>
  <c r="W21" i="16" s="1"/>
  <c r="AD20" i="16"/>
  <c r="AD21" i="16" s="1"/>
  <c r="V20" i="16"/>
  <c r="V21" i="16" s="1"/>
  <c r="AC20" i="16"/>
  <c r="AC21" i="16" s="1"/>
  <c r="U20" i="16"/>
  <c r="U21" i="16" s="1"/>
  <c r="K20" i="16"/>
  <c r="J30" i="16"/>
  <c r="AA20" i="16"/>
  <c r="AA21" i="16" s="1"/>
  <c r="S20" i="16"/>
  <c r="S21" i="16" s="1"/>
  <c r="Z20" i="16"/>
  <c r="Z21" i="16" s="1"/>
  <c r="R20" i="16"/>
  <c r="R21" i="16" s="1"/>
  <c r="Y20" i="16"/>
  <c r="Y21" i="16" s="1"/>
  <c r="Q20" i="16"/>
  <c r="Q21" i="16" s="1"/>
  <c r="AB20" i="16"/>
  <c r="AB21" i="16" s="1"/>
  <c r="T20" i="16"/>
  <c r="T21" i="16" s="1"/>
  <c r="W26" i="16"/>
  <c r="W27" i="16" s="1"/>
  <c r="AA26" i="16"/>
  <c r="AA27" i="16" s="1"/>
  <c r="R26" i="16"/>
  <c r="R27" i="16" s="1"/>
  <c r="Z26" i="16"/>
  <c r="Z27" i="16" s="1"/>
  <c r="Q26" i="16"/>
  <c r="Q27" i="16" s="1"/>
  <c r="Y26" i="16"/>
  <c r="Y27" i="16" s="1"/>
  <c r="P26" i="16"/>
  <c r="X26" i="16"/>
  <c r="X27" i="16" s="1"/>
  <c r="AD26" i="16"/>
  <c r="AD27" i="16" s="1"/>
  <c r="U26" i="16"/>
  <c r="U27" i="16" s="1"/>
  <c r="AC26" i="16"/>
  <c r="AC27" i="16" s="1"/>
  <c r="T26" i="16"/>
  <c r="T27" i="16" s="1"/>
  <c r="AB26" i="16"/>
  <c r="AB27" i="16" s="1"/>
  <c r="S26" i="16"/>
  <c r="S27" i="16" s="1"/>
  <c r="V26" i="16"/>
  <c r="V27" i="16" s="1"/>
  <c r="K26" i="16"/>
  <c r="G38" i="14"/>
  <c r="H38" i="14"/>
  <c r="AE150" i="14"/>
  <c r="M22" i="9"/>
  <c r="H41" i="10"/>
  <c r="L24" i="12"/>
  <c r="AF24" i="12" s="1"/>
  <c r="F30" i="15"/>
  <c r="K5" i="15"/>
  <c r="L22" i="15"/>
  <c r="I28" i="14"/>
  <c r="J28" i="14" s="1"/>
  <c r="M28" i="7"/>
  <c r="M22" i="7"/>
  <c r="M26" i="7"/>
  <c r="L20" i="12"/>
  <c r="AF20" i="12" s="1"/>
  <c r="Z28" i="10"/>
  <c r="R28" i="10"/>
  <c r="Y28" i="10"/>
  <c r="Q28" i="10"/>
  <c r="W28" i="10"/>
  <c r="T28" i="10"/>
  <c r="AD28" i="10"/>
  <c r="S28" i="10"/>
  <c r="AC28" i="10"/>
  <c r="P28" i="10"/>
  <c r="AB28" i="10"/>
  <c r="AA28" i="10"/>
  <c r="X28" i="10"/>
  <c r="U28" i="10"/>
  <c r="V28" i="10"/>
  <c r="L28" i="10"/>
  <c r="AF28" i="10" s="1"/>
  <c r="Z26" i="10"/>
  <c r="Z27" i="10" s="1"/>
  <c r="R26" i="10"/>
  <c r="R27" i="10" s="1"/>
  <c r="Y26" i="10"/>
  <c r="Y27" i="10" s="1"/>
  <c r="Q26" i="10"/>
  <c r="Q27" i="10" s="1"/>
  <c r="W26" i="10"/>
  <c r="W27" i="10" s="1"/>
  <c r="AC26" i="10"/>
  <c r="AC27" i="10" s="1"/>
  <c r="P26" i="10"/>
  <c r="AB26" i="10"/>
  <c r="AB27" i="10" s="1"/>
  <c r="AA26" i="10"/>
  <c r="AA27" i="10" s="1"/>
  <c r="X26" i="10"/>
  <c r="X27" i="10" s="1"/>
  <c r="V26" i="10"/>
  <c r="V27" i="10" s="1"/>
  <c r="U26" i="10"/>
  <c r="U27" i="10" s="1"/>
  <c r="AD26" i="10"/>
  <c r="AD27" i="10" s="1"/>
  <c r="S26" i="10"/>
  <c r="S27" i="10" s="1"/>
  <c r="T26" i="10"/>
  <c r="T27" i="10" s="1"/>
  <c r="J41" i="12"/>
  <c r="M41" i="12" s="1"/>
  <c r="K41" i="12"/>
  <c r="L41" i="12"/>
  <c r="P27" i="15"/>
  <c r="AE26" i="15"/>
  <c r="AE27" i="15" s="1"/>
  <c r="I22" i="10"/>
  <c r="J22" i="10" s="1"/>
  <c r="AE24" i="9"/>
  <c r="AE25" i="9" s="1"/>
  <c r="P25" i="9"/>
  <c r="H41" i="11"/>
  <c r="J24" i="14"/>
  <c r="W24" i="16"/>
  <c r="W25" i="16" s="1"/>
  <c r="AC24" i="16"/>
  <c r="AC25" i="16" s="1"/>
  <c r="T24" i="16"/>
  <c r="T25" i="16" s="1"/>
  <c r="AB24" i="16"/>
  <c r="AB25" i="16" s="1"/>
  <c r="S24" i="16"/>
  <c r="S25" i="16" s="1"/>
  <c r="AA24" i="16"/>
  <c r="AA25" i="16" s="1"/>
  <c r="R24" i="16"/>
  <c r="R25" i="16" s="1"/>
  <c r="Z24" i="16"/>
  <c r="Z25" i="16" s="1"/>
  <c r="Q24" i="16"/>
  <c r="Q25" i="16" s="1"/>
  <c r="X24" i="16"/>
  <c r="X25" i="16" s="1"/>
  <c r="V24" i="16"/>
  <c r="V25" i="16" s="1"/>
  <c r="K24" i="16"/>
  <c r="AD24" i="16"/>
  <c r="AD25" i="16" s="1"/>
  <c r="U24" i="16"/>
  <c r="U25" i="16" s="1"/>
  <c r="Y24" i="16"/>
  <c r="Y25" i="16" s="1"/>
  <c r="P24" i="16"/>
  <c r="M24" i="7"/>
  <c r="AE60" i="14"/>
  <c r="AE75" i="14"/>
  <c r="M24" i="9"/>
  <c r="M26" i="16"/>
  <c r="X22" i="6"/>
  <c r="X23" i="6" s="1"/>
  <c r="P22" i="6"/>
  <c r="W22" i="6"/>
  <c r="W23" i="6" s="1"/>
  <c r="AD22" i="6"/>
  <c r="AD23" i="6" s="1"/>
  <c r="V22" i="6"/>
  <c r="V23" i="6" s="1"/>
  <c r="AC22" i="6"/>
  <c r="AC23" i="6" s="1"/>
  <c r="U22" i="6"/>
  <c r="U23" i="6" s="1"/>
  <c r="K22" i="6"/>
  <c r="AB22" i="6"/>
  <c r="AB23" i="6" s="1"/>
  <c r="T22" i="6"/>
  <c r="T23" i="6" s="1"/>
  <c r="AA22" i="6"/>
  <c r="AA23" i="6" s="1"/>
  <c r="S22" i="6"/>
  <c r="S23" i="6" s="1"/>
  <c r="Z22" i="6"/>
  <c r="Z23" i="6" s="1"/>
  <c r="R22" i="6"/>
  <c r="R23" i="6" s="1"/>
  <c r="Y22" i="6"/>
  <c r="Y23" i="6" s="1"/>
  <c r="Q22" i="6"/>
  <c r="Q23" i="6" s="1"/>
  <c r="L22" i="6"/>
  <c r="AF22" i="6" s="1"/>
  <c r="F30" i="13"/>
  <c r="K5" i="13"/>
  <c r="AA22" i="12"/>
  <c r="AA23" i="12" s="1"/>
  <c r="S22" i="12"/>
  <c r="S23" i="12" s="1"/>
  <c r="Z22" i="12"/>
  <c r="Z23" i="12" s="1"/>
  <c r="R22" i="12"/>
  <c r="R23" i="12" s="1"/>
  <c r="Y22" i="12"/>
  <c r="Y23" i="12" s="1"/>
  <c r="Q22" i="12"/>
  <c r="Q23" i="12" s="1"/>
  <c r="X22" i="12"/>
  <c r="X23" i="12" s="1"/>
  <c r="P22" i="12"/>
  <c r="W22" i="12"/>
  <c r="W23" i="12" s="1"/>
  <c r="AD22" i="12"/>
  <c r="AD23" i="12" s="1"/>
  <c r="V22" i="12"/>
  <c r="V23" i="12" s="1"/>
  <c r="AB22" i="12"/>
  <c r="AB23" i="12" s="1"/>
  <c r="T22" i="12"/>
  <c r="T23" i="12" s="1"/>
  <c r="AC22" i="12"/>
  <c r="AC23" i="12" s="1"/>
  <c r="U22" i="12"/>
  <c r="U23" i="12" s="1"/>
  <c r="K22" i="12"/>
  <c r="M41" i="6"/>
  <c r="AE135" i="14"/>
  <c r="L20" i="16"/>
  <c r="AF20" i="16" s="1"/>
  <c r="AG20" i="16" s="1"/>
  <c r="AG21" i="16" s="1"/>
  <c r="L41" i="16"/>
  <c r="K41" i="16"/>
  <c r="J41" i="16"/>
  <c r="M28" i="6"/>
  <c r="M20" i="6"/>
  <c r="L41" i="10"/>
  <c r="K41" i="10"/>
  <c r="J41" i="10"/>
  <c r="M41" i="10" s="1"/>
  <c r="L20" i="7"/>
  <c r="AF20" i="7" s="1"/>
  <c r="M41" i="7"/>
  <c r="I22" i="11"/>
  <c r="J22" i="11" s="1"/>
  <c r="AA22" i="7"/>
  <c r="AA23" i="7" s="1"/>
  <c r="S22" i="7"/>
  <c r="S23" i="7" s="1"/>
  <c r="Z22" i="7"/>
  <c r="Z23" i="7" s="1"/>
  <c r="R22" i="7"/>
  <c r="R23" i="7" s="1"/>
  <c r="Y22" i="7"/>
  <c r="Y23" i="7" s="1"/>
  <c r="Q22" i="7"/>
  <c r="Q23" i="7" s="1"/>
  <c r="X22" i="7"/>
  <c r="X23" i="7" s="1"/>
  <c r="P22" i="7"/>
  <c r="W22" i="7"/>
  <c r="W23" i="7" s="1"/>
  <c r="AC22" i="7"/>
  <c r="AC23" i="7" s="1"/>
  <c r="U22" i="7"/>
  <c r="U23" i="7" s="1"/>
  <c r="K22" i="7"/>
  <c r="AD22" i="7"/>
  <c r="AD23" i="7" s="1"/>
  <c r="AB22" i="7"/>
  <c r="AB23" i="7" s="1"/>
  <c r="V22" i="7"/>
  <c r="V23" i="7" s="1"/>
  <c r="T22" i="7"/>
  <c r="T23" i="7" s="1"/>
  <c r="AE28" i="15"/>
  <c r="J30" i="6"/>
  <c r="L36" i="14"/>
  <c r="M36" i="14"/>
  <c r="AB24" i="11"/>
  <c r="AB25" i="11" s="1"/>
  <c r="T24" i="11"/>
  <c r="T25" i="11" s="1"/>
  <c r="Z24" i="11"/>
  <c r="Z25" i="11" s="1"/>
  <c r="R24" i="11"/>
  <c r="R25" i="11" s="1"/>
  <c r="Y24" i="11"/>
  <c r="Y25" i="11" s="1"/>
  <c r="Q24" i="11"/>
  <c r="Q25" i="11" s="1"/>
  <c r="X24" i="11"/>
  <c r="X25" i="11" s="1"/>
  <c r="P24" i="11"/>
  <c r="W24" i="11"/>
  <c r="W25" i="11" s="1"/>
  <c r="AC24" i="11"/>
  <c r="AC25" i="11" s="1"/>
  <c r="U24" i="11"/>
  <c r="U25" i="11" s="1"/>
  <c r="S24" i="11"/>
  <c r="S25" i="11" s="1"/>
  <c r="AD24" i="11"/>
  <c r="AD25" i="11" s="1"/>
  <c r="V24" i="11"/>
  <c r="V25" i="11" s="1"/>
  <c r="AA24" i="11"/>
  <c r="AA25" i="11" s="1"/>
  <c r="X28" i="6"/>
  <c r="P28" i="6"/>
  <c r="W28" i="6"/>
  <c r="AD28" i="6"/>
  <c r="V28" i="6"/>
  <c r="AC28" i="6"/>
  <c r="U28" i="6"/>
  <c r="K28" i="6"/>
  <c r="AB28" i="6"/>
  <c r="T28" i="6"/>
  <c r="AA28" i="6"/>
  <c r="S28" i="6"/>
  <c r="Z28" i="6"/>
  <c r="R28" i="6"/>
  <c r="Y28" i="6"/>
  <c r="Q28" i="6"/>
  <c r="K41" i="11"/>
  <c r="L41" i="11"/>
  <c r="J41" i="11"/>
  <c r="M41" i="11" s="1"/>
  <c r="AF21" i="10" l="1"/>
  <c r="AG20" i="10"/>
  <c r="AG21" i="10" s="1"/>
  <c r="AF21" i="9"/>
  <c r="AG20" i="9"/>
  <c r="AG21" i="9" s="1"/>
  <c r="AF27" i="10"/>
  <c r="AG26" i="10"/>
  <c r="AG27" i="10" s="1"/>
  <c r="AG22" i="16"/>
  <c r="AF23" i="16"/>
  <c r="AG23" i="16" s="1"/>
  <c r="M26" i="10"/>
  <c r="K26" i="10" s="1"/>
  <c r="AF27" i="6"/>
  <c r="AG26" i="6"/>
  <c r="AG27" i="6" s="1"/>
  <c r="AF23" i="6"/>
  <c r="AG22" i="6"/>
  <c r="AG23" i="6" s="1"/>
  <c r="AG20" i="11"/>
  <c r="AF21" i="11"/>
  <c r="AF25" i="16"/>
  <c r="AG24" i="16"/>
  <c r="AF23" i="12"/>
  <c r="AG22" i="12"/>
  <c r="AG23" i="12" s="1"/>
  <c r="AF27" i="12"/>
  <c r="AG26" i="12"/>
  <c r="AG27" i="12" s="1"/>
  <c r="AF25" i="10"/>
  <c r="AG24" i="10"/>
  <c r="AG25" i="10" s="1"/>
  <c r="AG24" i="11"/>
  <c r="AF25" i="11"/>
  <c r="AF25" i="12"/>
  <c r="AG24" i="12"/>
  <c r="AG25" i="12" s="1"/>
  <c r="AG20" i="12"/>
  <c r="AF21" i="12"/>
  <c r="AG23" i="7"/>
  <c r="AF21" i="7"/>
  <c r="AG20" i="7"/>
  <c r="AG21" i="7" s="1"/>
  <c r="AB28" i="14"/>
  <c r="Z28" i="14"/>
  <c r="V28" i="14"/>
  <c r="S28" i="14"/>
  <c r="AD28" i="14"/>
  <c r="AA28" i="14"/>
  <c r="Y28" i="14"/>
  <c r="T28" i="14"/>
  <c r="R28" i="14"/>
  <c r="P28" i="14"/>
  <c r="X28" i="14"/>
  <c r="W28" i="14"/>
  <c r="U28" i="14"/>
  <c r="Q28" i="14"/>
  <c r="AC28" i="14"/>
  <c r="AC24" i="14"/>
  <c r="AC25" i="14" s="1"/>
  <c r="Y24" i="14"/>
  <c r="Y25" i="14" s="1"/>
  <c r="V24" i="14"/>
  <c r="V25" i="14" s="1"/>
  <c r="Q24" i="14"/>
  <c r="Q25" i="14" s="1"/>
  <c r="AD24" i="14"/>
  <c r="AD25" i="14" s="1"/>
  <c r="AB24" i="14"/>
  <c r="AB25" i="14" s="1"/>
  <c r="X24" i="14"/>
  <c r="X25" i="14" s="1"/>
  <c r="W24" i="14"/>
  <c r="W25" i="14" s="1"/>
  <c r="U24" i="14"/>
  <c r="U25" i="14" s="1"/>
  <c r="R24" i="14"/>
  <c r="R25" i="14" s="1"/>
  <c r="AA24" i="14"/>
  <c r="AA25" i="14" s="1"/>
  <c r="Z24" i="14"/>
  <c r="Z25" i="14" s="1"/>
  <c r="T24" i="14"/>
  <c r="T25" i="14" s="1"/>
  <c r="S24" i="14"/>
  <c r="S25" i="14" s="1"/>
  <c r="P24" i="14"/>
  <c r="P25" i="14" s="1"/>
  <c r="AG27" i="15"/>
  <c r="M22" i="15"/>
  <c r="AF22" i="15"/>
  <c r="M41" i="14"/>
  <c r="L30" i="6"/>
  <c r="M24" i="16"/>
  <c r="M28" i="12"/>
  <c r="K7" i="6"/>
  <c r="K9" i="6" s="1"/>
  <c r="M30" i="15"/>
  <c r="J26" i="14"/>
  <c r="M24" i="11"/>
  <c r="K24" i="11" s="1"/>
  <c r="I20" i="14"/>
  <c r="J20" i="14" s="1"/>
  <c r="M30" i="9"/>
  <c r="K28" i="14"/>
  <c r="L28" i="14"/>
  <c r="AF28" i="14" s="1"/>
  <c r="W22" i="10"/>
  <c r="W23" i="10" s="1"/>
  <c r="AA22" i="10"/>
  <c r="AA23" i="10" s="1"/>
  <c r="R22" i="10"/>
  <c r="R23" i="10" s="1"/>
  <c r="Z22" i="10"/>
  <c r="Z23" i="10" s="1"/>
  <c r="Q22" i="10"/>
  <c r="Q23" i="10" s="1"/>
  <c r="Y22" i="10"/>
  <c r="Y23" i="10" s="1"/>
  <c r="P22" i="10"/>
  <c r="X22" i="10"/>
  <c r="X23" i="10" s="1"/>
  <c r="V22" i="10"/>
  <c r="V23" i="10" s="1"/>
  <c r="AD22" i="10"/>
  <c r="AD23" i="10" s="1"/>
  <c r="U22" i="10"/>
  <c r="U23" i="10" s="1"/>
  <c r="AB22" i="10"/>
  <c r="AB23" i="10" s="1"/>
  <c r="S22" i="10"/>
  <c r="S23" i="10" s="1"/>
  <c r="AC22" i="10"/>
  <c r="AC23" i="10" s="1"/>
  <c r="T22" i="10"/>
  <c r="T23" i="10" s="1"/>
  <c r="P27" i="10"/>
  <c r="AE26" i="10"/>
  <c r="AE27" i="10" s="1"/>
  <c r="L30" i="15"/>
  <c r="K7" i="15"/>
  <c r="K9" i="15" s="1"/>
  <c r="W24" i="10"/>
  <c r="W25" i="10" s="1"/>
  <c r="Y24" i="10"/>
  <c r="Y25" i="10" s="1"/>
  <c r="P24" i="10"/>
  <c r="X24" i="10"/>
  <c r="X25" i="10" s="1"/>
  <c r="V24" i="10"/>
  <c r="V25" i="10" s="1"/>
  <c r="AD24" i="10"/>
  <c r="AD25" i="10" s="1"/>
  <c r="U24" i="10"/>
  <c r="U25" i="10" s="1"/>
  <c r="AC24" i="10"/>
  <c r="AC25" i="10" s="1"/>
  <c r="T24" i="10"/>
  <c r="T25" i="10" s="1"/>
  <c r="AB24" i="10"/>
  <c r="AB25" i="10" s="1"/>
  <c r="S24" i="10"/>
  <c r="S25" i="10" s="1"/>
  <c r="Z24" i="10"/>
  <c r="Z25" i="10" s="1"/>
  <c r="Q24" i="10"/>
  <c r="Q25" i="10" s="1"/>
  <c r="AA24" i="10"/>
  <c r="AA25" i="10" s="1"/>
  <c r="R24" i="10"/>
  <c r="R25" i="10" s="1"/>
  <c r="AE28" i="12"/>
  <c r="P25" i="12"/>
  <c r="AE24" i="12"/>
  <c r="AE25" i="12" s="1"/>
  <c r="J30" i="10"/>
  <c r="P23" i="7"/>
  <c r="AE22" i="7"/>
  <c r="AE23" i="7" s="1"/>
  <c r="AE22" i="6"/>
  <c r="AE23" i="6" s="1"/>
  <c r="P23" i="6"/>
  <c r="L22" i="10"/>
  <c r="AE28" i="16"/>
  <c r="AB22" i="11"/>
  <c r="AB23" i="11" s="1"/>
  <c r="T22" i="11"/>
  <c r="T23" i="11" s="1"/>
  <c r="Z22" i="11"/>
  <c r="Z23" i="11" s="1"/>
  <c r="R22" i="11"/>
  <c r="R23" i="11" s="1"/>
  <c r="Y22" i="11"/>
  <c r="Y23" i="11" s="1"/>
  <c r="Q22" i="11"/>
  <c r="Q23" i="11" s="1"/>
  <c r="X22" i="11"/>
  <c r="X23" i="11" s="1"/>
  <c r="P22" i="11"/>
  <c r="W22" i="11"/>
  <c r="W23" i="11" s="1"/>
  <c r="AC22" i="11"/>
  <c r="AC23" i="11" s="1"/>
  <c r="U22" i="11"/>
  <c r="U23" i="11" s="1"/>
  <c r="AD22" i="11"/>
  <c r="AD23" i="11" s="1"/>
  <c r="AA22" i="11"/>
  <c r="AA23" i="11" s="1"/>
  <c r="V22" i="11"/>
  <c r="V23" i="11" s="1"/>
  <c r="S22" i="11"/>
  <c r="S23" i="11" s="1"/>
  <c r="L30" i="16"/>
  <c r="K7" i="16"/>
  <c r="K9" i="16" s="1"/>
  <c r="M20" i="16"/>
  <c r="M22" i="6"/>
  <c r="AE26" i="6"/>
  <c r="AE27" i="6" s="1"/>
  <c r="P27" i="6"/>
  <c r="AE28" i="6"/>
  <c r="L22" i="11"/>
  <c r="AF22" i="11" s="1"/>
  <c r="AE28" i="10"/>
  <c r="M26" i="6"/>
  <c r="P21" i="7"/>
  <c r="AE20" i="7"/>
  <c r="AE21" i="7" s="1"/>
  <c r="M28" i="16"/>
  <c r="AE24" i="16"/>
  <c r="AE25" i="16" s="1"/>
  <c r="P25" i="16"/>
  <c r="K24" i="14"/>
  <c r="M28" i="10"/>
  <c r="K28" i="10" s="1"/>
  <c r="M24" i="12"/>
  <c r="AE20" i="16"/>
  <c r="AE21" i="16" s="1"/>
  <c r="P21" i="16"/>
  <c r="AB26" i="11"/>
  <c r="AB27" i="11" s="1"/>
  <c r="T26" i="11"/>
  <c r="T27" i="11" s="1"/>
  <c r="Z26" i="11"/>
  <c r="Z27" i="11" s="1"/>
  <c r="R26" i="11"/>
  <c r="R27" i="11" s="1"/>
  <c r="Y26" i="11"/>
  <c r="Y27" i="11" s="1"/>
  <c r="Q26" i="11"/>
  <c r="Q27" i="11" s="1"/>
  <c r="X26" i="11"/>
  <c r="X27" i="11" s="1"/>
  <c r="P26" i="11"/>
  <c r="W26" i="11"/>
  <c r="W27" i="11" s="1"/>
  <c r="AC26" i="11"/>
  <c r="AC27" i="11" s="1"/>
  <c r="U26" i="11"/>
  <c r="U27" i="11" s="1"/>
  <c r="AD26" i="11"/>
  <c r="AD27" i="11" s="1"/>
  <c r="AA26" i="11"/>
  <c r="AA27" i="11" s="1"/>
  <c r="V26" i="11"/>
  <c r="V27" i="11" s="1"/>
  <c r="S26" i="11"/>
  <c r="S27" i="11" s="1"/>
  <c r="M24" i="10"/>
  <c r="K24" i="10" s="1"/>
  <c r="P21" i="11"/>
  <c r="AE20" i="11"/>
  <c r="AE21" i="11" s="1"/>
  <c r="P25" i="11"/>
  <c r="AE24" i="11"/>
  <c r="AE25" i="11" s="1"/>
  <c r="L30" i="7"/>
  <c r="K7" i="7"/>
  <c r="K9" i="7" s="1"/>
  <c r="M20" i="7"/>
  <c r="M30" i="7" s="1"/>
  <c r="L30" i="12"/>
  <c r="K7" i="12"/>
  <c r="K9" i="12" s="1"/>
  <c r="M20" i="12"/>
  <c r="M20" i="11"/>
  <c r="M20" i="10"/>
  <c r="AB28" i="11"/>
  <c r="T28" i="11"/>
  <c r="Z28" i="11"/>
  <c r="R28" i="11"/>
  <c r="Y28" i="11"/>
  <c r="Q28" i="11"/>
  <c r="X28" i="11"/>
  <c r="P28" i="11"/>
  <c r="W28" i="11"/>
  <c r="AC28" i="11"/>
  <c r="U28" i="11"/>
  <c r="S28" i="11"/>
  <c r="AD28" i="11"/>
  <c r="V28" i="11"/>
  <c r="AA28" i="11"/>
  <c r="I22" i="14"/>
  <c r="J22" i="14" s="1"/>
  <c r="P23" i="12"/>
  <c r="AE22" i="12"/>
  <c r="AE23" i="12" s="1"/>
  <c r="M28" i="11"/>
  <c r="K28" i="11" s="1"/>
  <c r="AE26" i="16"/>
  <c r="AE27" i="16" s="1"/>
  <c r="P27" i="16"/>
  <c r="M26" i="12"/>
  <c r="L24" i="14"/>
  <c r="AF24" i="14" s="1"/>
  <c r="AE22" i="16"/>
  <c r="AE23" i="16" s="1"/>
  <c r="P23" i="16"/>
  <c r="AE20" i="10"/>
  <c r="AE21" i="10" s="1"/>
  <c r="P21" i="10"/>
  <c r="M41" i="16"/>
  <c r="H30" i="14"/>
  <c r="L26" i="11"/>
  <c r="AF26" i="11" s="1"/>
  <c r="J30" i="11"/>
  <c r="P21" i="12"/>
  <c r="AE20" i="12"/>
  <c r="AE21" i="12" s="1"/>
  <c r="P27" i="12"/>
  <c r="AE26" i="12"/>
  <c r="AE27" i="12" s="1"/>
  <c r="M22" i="16"/>
  <c r="AG22" i="11" l="1"/>
  <c r="AF23" i="11"/>
  <c r="AG25" i="11"/>
  <c r="AG21" i="11"/>
  <c r="AG21" i="12"/>
  <c r="AF27" i="11"/>
  <c r="AG26" i="11"/>
  <c r="AG27" i="11" s="1"/>
  <c r="K7" i="10"/>
  <c r="K9" i="10" s="1"/>
  <c r="AF22" i="10"/>
  <c r="AG25" i="16"/>
  <c r="R20" i="14"/>
  <c r="R21" i="14" s="1"/>
  <c r="AB20" i="14"/>
  <c r="AB21" i="14" s="1"/>
  <c r="Y20" i="14"/>
  <c r="Y21" i="14" s="1"/>
  <c r="Q20" i="14"/>
  <c r="Q21" i="14" s="1"/>
  <c r="P20" i="14"/>
  <c r="P21" i="14" s="1"/>
  <c r="AA20" i="14"/>
  <c r="AA21" i="14" s="1"/>
  <c r="Z20" i="14"/>
  <c r="Z21" i="14" s="1"/>
  <c r="X20" i="14"/>
  <c r="X21" i="14" s="1"/>
  <c r="V20" i="14"/>
  <c r="V21" i="14" s="1"/>
  <c r="U20" i="14"/>
  <c r="U21" i="14" s="1"/>
  <c r="S20" i="14"/>
  <c r="S21" i="14" s="1"/>
  <c r="AD20" i="14"/>
  <c r="AD21" i="14" s="1"/>
  <c r="AC20" i="14"/>
  <c r="AC21" i="14" s="1"/>
  <c r="W20" i="14"/>
  <c r="W21" i="14" s="1"/>
  <c r="T20" i="14"/>
  <c r="T21" i="14" s="1"/>
  <c r="W22" i="14"/>
  <c r="W23" i="14" s="1"/>
  <c r="U22" i="14"/>
  <c r="U23" i="14" s="1"/>
  <c r="Q22" i="14"/>
  <c r="Q23" i="14" s="1"/>
  <c r="AD22" i="14"/>
  <c r="AD23" i="14" s="1"/>
  <c r="Y22" i="14"/>
  <c r="Y23" i="14" s="1"/>
  <c r="V22" i="14"/>
  <c r="V23" i="14" s="1"/>
  <c r="T22" i="14"/>
  <c r="T23" i="14" s="1"/>
  <c r="AC22" i="14"/>
  <c r="AC23" i="14" s="1"/>
  <c r="AA22" i="14"/>
  <c r="AA23" i="14" s="1"/>
  <c r="Z22" i="14"/>
  <c r="Z23" i="14" s="1"/>
  <c r="X22" i="14"/>
  <c r="X23" i="14" s="1"/>
  <c r="S22" i="14"/>
  <c r="S23" i="14" s="1"/>
  <c r="R22" i="14"/>
  <c r="R23" i="14" s="1"/>
  <c r="P22" i="14"/>
  <c r="P23" i="14" s="1"/>
  <c r="AB22" i="14"/>
  <c r="AB23" i="14" s="1"/>
  <c r="U26" i="14"/>
  <c r="U27" i="14" s="1"/>
  <c r="S26" i="14"/>
  <c r="S27" i="14" s="1"/>
  <c r="AB26" i="14"/>
  <c r="AB27" i="14" s="1"/>
  <c r="W26" i="14"/>
  <c r="W27" i="14" s="1"/>
  <c r="T26" i="14"/>
  <c r="T27" i="14" s="1"/>
  <c r="R26" i="14"/>
  <c r="R27" i="14" s="1"/>
  <c r="AD26" i="14"/>
  <c r="AD27" i="14" s="1"/>
  <c r="AC26" i="14"/>
  <c r="AC27" i="14" s="1"/>
  <c r="AA26" i="14"/>
  <c r="AA27" i="14" s="1"/>
  <c r="X26" i="14"/>
  <c r="X27" i="14" s="1"/>
  <c r="V26" i="14"/>
  <c r="V27" i="14" s="1"/>
  <c r="Q26" i="14"/>
  <c r="Q27" i="14" s="1"/>
  <c r="P26" i="14"/>
  <c r="P27" i="14" s="1"/>
  <c r="Z26" i="14"/>
  <c r="Z27" i="14" s="1"/>
  <c r="Y26" i="14"/>
  <c r="Y27" i="14" s="1"/>
  <c r="K26" i="14"/>
  <c r="L26" i="14"/>
  <c r="AF26" i="14" s="1"/>
  <c r="AF25" i="14"/>
  <c r="AG24" i="14"/>
  <c r="AF23" i="15"/>
  <c r="AG22" i="15"/>
  <c r="AG23" i="15" s="1"/>
  <c r="M30" i="6"/>
  <c r="L30" i="10"/>
  <c r="L30" i="11"/>
  <c r="AE28" i="14"/>
  <c r="AE24" i="14"/>
  <c r="AE25" i="14" s="1"/>
  <c r="K22" i="14"/>
  <c r="L22" i="14"/>
  <c r="AF22" i="14" s="1"/>
  <c r="K20" i="11"/>
  <c r="M30" i="16"/>
  <c r="AE24" i="10"/>
  <c r="AE25" i="10" s="1"/>
  <c r="P25" i="10"/>
  <c r="AE22" i="10"/>
  <c r="AE23" i="10" s="1"/>
  <c r="P23" i="10"/>
  <c r="K7" i="11"/>
  <c r="K9" i="11" s="1"/>
  <c r="M22" i="10"/>
  <c r="K22" i="10" s="1"/>
  <c r="M22" i="11"/>
  <c r="K22" i="11" s="1"/>
  <c r="M24" i="14"/>
  <c r="P23" i="11"/>
  <c r="AE22" i="11"/>
  <c r="AE23" i="11" s="1"/>
  <c r="M26" i="11"/>
  <c r="K26" i="11" s="1"/>
  <c r="AE28" i="11"/>
  <c r="K20" i="10"/>
  <c r="M30" i="12"/>
  <c r="P27" i="11"/>
  <c r="AE26" i="11"/>
  <c r="AE27" i="11" s="1"/>
  <c r="J30" i="14"/>
  <c r="K20" i="14"/>
  <c r="L20" i="14"/>
  <c r="AF20" i="14" s="1"/>
  <c r="M28" i="14"/>
  <c r="AF23" i="10" l="1"/>
  <c r="AG22" i="10"/>
  <c r="AG23" i="10" s="1"/>
  <c r="AG23" i="11"/>
  <c r="M26" i="14"/>
  <c r="AG25" i="14"/>
  <c r="AF27" i="14"/>
  <c r="AG26" i="14"/>
  <c r="AG22" i="14"/>
  <c r="AF23" i="14"/>
  <c r="AG20" i="14"/>
  <c r="AF21" i="14"/>
  <c r="AE26" i="14"/>
  <c r="AE27" i="14" s="1"/>
  <c r="M30" i="10"/>
  <c r="AE20" i="14"/>
  <c r="AE21" i="14" s="1"/>
  <c r="AE22" i="14"/>
  <c r="AE23" i="14" s="1"/>
  <c r="M30" i="11"/>
  <c r="L30" i="14"/>
  <c r="K7" i="14"/>
  <c r="K9" i="14" s="1"/>
  <c r="M20" i="14"/>
  <c r="M22" i="14"/>
  <c r="AG27" i="14" l="1"/>
  <c r="AG21" i="14"/>
  <c r="AG23" i="14"/>
  <c r="M30"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<sst xmlns="http://schemas.openxmlformats.org/spreadsheetml/2006/main" count="3830" uniqueCount="688">
  <si>
    <t xml:space="preserve">V.2.2                                                                                                 </t>
  </si>
  <si>
    <t>Über diese Excelvorlage</t>
  </si>
  <si>
    <t>Diese Excelvorlage soll Ihnen helfen, die abrechenbaren Personalkosten für Ihre Horizon Europe Projekte zu berechnen. Grundlage für die Berechnungsmethode sind das Annotated Grant Agreement (AGA) V.2.0 und die EU Model Grant Agreements. Wir weisen darauf hin, dass zwischen beiden Dokumenten Diskrepanzen bestehen.</t>
  </si>
  <si>
    <t>Die Excelvorlage wurde von einer Arbeitsgruppe aus EU-Projektmanagerinnen erstellt und von der BAK AG Projektmanagement und KoWi koordiniert.</t>
  </si>
  <si>
    <t xml:space="preserve">Sie müssen die Vorlage selbstständig an die individuellen Prozesse Ihrer Einrichtung anpassen. Dies liegt in der Verantwortung der Anwender_innen. </t>
  </si>
  <si>
    <t xml:space="preserve">Die Arbeitsgruppe hat zusätzlich eine Timesheetvorlage erstellt. </t>
  </si>
  <si>
    <t>Disclaimer:</t>
  </si>
  <si>
    <t xml:space="preserve">Dies ist keine allgemein gültige und verbindliche Vorlage der Europäischen Kommission. Die Excelvorlage zur Personalkostenkalkulation steht zur freien Nutzung zur Verfügung. 
Von Seiten der den Entwurf erstellenden Parteien werden keine Garantien für die Richtigkeit der gemachten Angaben übernommen. Die Autor_innen übernehmen keine Haftung. Die Verwendung des gesamten Dokuments oder einzelner Teile erfolgt auf eigene Verantwortung und entbindet die Nutzer_innen nicht von einer Prüfung, um ihre eigenen Interessen und Rechte zu schützen. </t>
  </si>
  <si>
    <t>About</t>
  </si>
  <si>
    <t>The Excel template was created by a group of EU project managers and coordinated by the BAK AG project management and KoWi. </t>
  </si>
  <si>
    <t>Please note this is a template that has to be adapted to the individual processes of your institution and it is the responsibility of the user to do so.</t>
  </si>
  <si>
    <t>The group of EU project managers has also created a template for timesheets.</t>
  </si>
  <si>
    <t>Please note this is not a generally valid and binding template of the European Commission. This Excel template to calculate personnel cost incurred is available for free use. </t>
  </si>
  <si>
    <t>No guarantees are made by the parties preparing the template as to the accuracy of the information provided. The authors do not assume any liability. The use of the whole document or parts of it is at the user's own risk and does not release the user from checking it in order to protect his_her own interests and rights. </t>
  </si>
  <si>
    <t>Deutsch</t>
  </si>
  <si>
    <t>DE | EN</t>
  </si>
  <si>
    <t>English</t>
  </si>
  <si>
    <t>Title of the action (Acronym)</t>
  </si>
  <si>
    <t>SaMPLe</t>
  </si>
  <si>
    <t>Grant Agreement No</t>
  </si>
  <si>
    <t>Name of the PI, Superior</t>
  </si>
  <si>
    <t>Prof. M. Musterfrau</t>
  </si>
  <si>
    <t>Project start</t>
  </si>
  <si>
    <t>Project end</t>
  </si>
  <si>
    <t>Duration</t>
  </si>
  <si>
    <t>Reporting Periods</t>
  </si>
  <si>
    <t>Project months</t>
  </si>
  <si>
    <t>Period</t>
  </si>
  <si>
    <t>Months</t>
  </si>
  <si>
    <t>Reporting Deadline</t>
  </si>
  <si>
    <t>from</t>
  </si>
  <si>
    <t>to</t>
  </si>
  <si>
    <t>P1</t>
  </si>
  <si>
    <t>P2</t>
  </si>
  <si>
    <t>P3</t>
  </si>
  <si>
    <t>P4</t>
  </si>
  <si>
    <t>P5</t>
  </si>
  <si>
    <t>Work Packages/ Reference</t>
  </si>
  <si>
    <t>Start Month</t>
  </si>
  <si>
    <t>End Month</t>
  </si>
  <si>
    <t>Start Date</t>
  </si>
  <si>
    <t>End Date</t>
  </si>
  <si>
    <t>Involvement</t>
  </si>
  <si>
    <t>Person Months in GA</t>
  </si>
  <si>
    <t>WP 1</t>
  </si>
  <si>
    <t>X</t>
  </si>
  <si>
    <t>WP 2</t>
  </si>
  <si>
    <t>WP 3</t>
  </si>
  <si>
    <t>WP 4</t>
  </si>
  <si>
    <t>WP 5</t>
  </si>
  <si>
    <t>WP 6</t>
  </si>
  <si>
    <t>WP 7</t>
  </si>
  <si>
    <t>WP 8</t>
  </si>
  <si>
    <t>WP 9</t>
  </si>
  <si>
    <t>WP 10</t>
  </si>
  <si>
    <t>WP 11</t>
  </si>
  <si>
    <t>WP 12</t>
  </si>
  <si>
    <t>WP 13</t>
  </si>
  <si>
    <t>WP 14</t>
  </si>
  <si>
    <t>WP 15</t>
  </si>
  <si>
    <t>TOTAL</t>
  </si>
  <si>
    <t xml:space="preserve">WP1 </t>
  </si>
  <si>
    <t>WP2</t>
  </si>
  <si>
    <t>WP3</t>
  </si>
  <si>
    <t>WP4</t>
  </si>
  <si>
    <t>WP5</t>
  </si>
  <si>
    <t>WP6</t>
  </si>
  <si>
    <t>WP7</t>
  </si>
  <si>
    <t>WP8</t>
  </si>
  <si>
    <t>WP9</t>
  </si>
  <si>
    <t>WP10</t>
  </si>
  <si>
    <t>WP11</t>
  </si>
  <si>
    <t>WP12</t>
  </si>
  <si>
    <t>WP13</t>
  </si>
  <si>
    <t>WP14</t>
  </si>
  <si>
    <t>WP15</t>
  </si>
  <si>
    <t>Person Months reported</t>
  </si>
  <si>
    <t>Difference</t>
  </si>
  <si>
    <t>Beispiel</t>
  </si>
  <si>
    <t>Reporting Period</t>
  </si>
  <si>
    <t>Incurred Costs</t>
  </si>
  <si>
    <t>Reported Costs</t>
  </si>
  <si>
    <t>h1</t>
  </si>
  <si>
    <t>f20</t>
  </si>
  <si>
    <t>Af5</t>
  </si>
  <si>
    <t>AE5</t>
  </si>
  <si>
    <t>Q5</t>
  </si>
  <si>
    <t>R5</t>
  </si>
  <si>
    <t>S5</t>
  </si>
  <si>
    <t>T5</t>
  </si>
  <si>
    <t>U5</t>
  </si>
  <si>
    <t>V5</t>
  </si>
  <si>
    <t>W5</t>
  </si>
  <si>
    <t>X5</t>
  </si>
  <si>
    <t>Y5</t>
  </si>
  <si>
    <t>Z5</t>
  </si>
  <si>
    <t>AA5</t>
  </si>
  <si>
    <t>AB5</t>
  </si>
  <si>
    <t>AC5</t>
  </si>
  <si>
    <t>AD5</t>
  </si>
  <si>
    <t>P1 - Adj</t>
  </si>
  <si>
    <t>Af6</t>
  </si>
  <si>
    <t>AE6</t>
  </si>
  <si>
    <t>P6</t>
  </si>
  <si>
    <t>Q6</t>
  </si>
  <si>
    <t>R6</t>
  </si>
  <si>
    <t>S6</t>
  </si>
  <si>
    <t>T6</t>
  </si>
  <si>
    <t>U6</t>
  </si>
  <si>
    <t>V6</t>
  </si>
  <si>
    <t>W6</t>
  </si>
  <si>
    <t>X6</t>
  </si>
  <si>
    <t>Y6</t>
  </si>
  <si>
    <t>Z6</t>
  </si>
  <si>
    <t>AA6</t>
  </si>
  <si>
    <t>AB6</t>
  </si>
  <si>
    <t>AC6</t>
  </si>
  <si>
    <t>AD6</t>
  </si>
  <si>
    <t>f22</t>
  </si>
  <si>
    <t>Af7</t>
  </si>
  <si>
    <t>AE7</t>
  </si>
  <si>
    <t>P7</t>
  </si>
  <si>
    <t>Q7</t>
  </si>
  <si>
    <t>R7</t>
  </si>
  <si>
    <t>S7</t>
  </si>
  <si>
    <t>T7</t>
  </si>
  <si>
    <t>U7</t>
  </si>
  <si>
    <t>V7</t>
  </si>
  <si>
    <t>W7</t>
  </si>
  <si>
    <t>X7</t>
  </si>
  <si>
    <t>Y7</t>
  </si>
  <si>
    <t>Z7</t>
  </si>
  <si>
    <t>AA7</t>
  </si>
  <si>
    <t>AB7</t>
  </si>
  <si>
    <t>AC7</t>
  </si>
  <si>
    <t>AD7</t>
  </si>
  <si>
    <t>P2 - Adj</t>
  </si>
  <si>
    <t>Af8</t>
  </si>
  <si>
    <t>AE8</t>
  </si>
  <si>
    <t>P8</t>
  </si>
  <si>
    <t>Q8</t>
  </si>
  <si>
    <t>R8</t>
  </si>
  <si>
    <t>S8</t>
  </si>
  <si>
    <t>T8</t>
  </si>
  <si>
    <t>U8</t>
  </si>
  <si>
    <t>V8</t>
  </si>
  <si>
    <t>W8</t>
  </si>
  <si>
    <t>X8</t>
  </si>
  <si>
    <t>Y8</t>
  </si>
  <si>
    <t>Z8</t>
  </si>
  <si>
    <t>AA8</t>
  </si>
  <si>
    <t>AB8</t>
  </si>
  <si>
    <t>AC8</t>
  </si>
  <si>
    <t>AD8</t>
  </si>
  <si>
    <t>f24</t>
  </si>
  <si>
    <t>Af9</t>
  </si>
  <si>
    <t>AE9</t>
  </si>
  <si>
    <t>P9</t>
  </si>
  <si>
    <t>Q9</t>
  </si>
  <si>
    <t>R9</t>
  </si>
  <si>
    <t>S9</t>
  </si>
  <si>
    <t>T9</t>
  </si>
  <si>
    <t>U9</t>
  </si>
  <si>
    <t>V9</t>
  </si>
  <si>
    <t>W9</t>
  </si>
  <si>
    <t>X9</t>
  </si>
  <si>
    <t>Y9</t>
  </si>
  <si>
    <t>Z9</t>
  </si>
  <si>
    <t>AA9</t>
  </si>
  <si>
    <t>AB9</t>
  </si>
  <si>
    <t>AC9</t>
  </si>
  <si>
    <t>AD9</t>
  </si>
  <si>
    <t>P3 - Adj</t>
  </si>
  <si>
    <t>Af10</t>
  </si>
  <si>
    <t>AE10</t>
  </si>
  <si>
    <t>P10</t>
  </si>
  <si>
    <t>Q10</t>
  </si>
  <si>
    <t>R10</t>
  </si>
  <si>
    <t>S10</t>
  </si>
  <si>
    <t>T10</t>
  </si>
  <si>
    <t>U10</t>
  </si>
  <si>
    <t>V10</t>
  </si>
  <si>
    <t>W10</t>
  </si>
  <si>
    <t>X10</t>
  </si>
  <si>
    <t>Y10</t>
  </si>
  <si>
    <t>Z10</t>
  </si>
  <si>
    <t>AA10</t>
  </si>
  <si>
    <t>AB10</t>
  </si>
  <si>
    <t>AC10</t>
  </si>
  <si>
    <t>AD10</t>
  </si>
  <si>
    <t>f26</t>
  </si>
  <si>
    <t>Af11</t>
  </si>
  <si>
    <t>AE11</t>
  </si>
  <si>
    <t>P11</t>
  </si>
  <si>
    <t>Q11</t>
  </si>
  <si>
    <t>R11</t>
  </si>
  <si>
    <t>S11</t>
  </si>
  <si>
    <t>T11</t>
  </si>
  <si>
    <t>U11</t>
  </si>
  <si>
    <t>V11</t>
  </si>
  <si>
    <t>W11</t>
  </si>
  <si>
    <t>X11</t>
  </si>
  <si>
    <t>Y11</t>
  </si>
  <si>
    <t>Z11</t>
  </si>
  <si>
    <t>AA11</t>
  </si>
  <si>
    <t>AB11</t>
  </si>
  <si>
    <t>AC11</t>
  </si>
  <si>
    <t>AD11</t>
  </si>
  <si>
    <t>P4 - Adj</t>
  </si>
  <si>
    <t>Af12</t>
  </si>
  <si>
    <t>AE12</t>
  </si>
  <si>
    <t>P12</t>
  </si>
  <si>
    <t>Q12</t>
  </si>
  <si>
    <t>R12</t>
  </si>
  <si>
    <t>S12</t>
  </si>
  <si>
    <t>T12</t>
  </si>
  <si>
    <t>U12</t>
  </si>
  <si>
    <t>V12</t>
  </si>
  <si>
    <t>W12</t>
  </si>
  <si>
    <t>X12</t>
  </si>
  <si>
    <t>Y12</t>
  </si>
  <si>
    <t>Z12</t>
  </si>
  <si>
    <t>AA12</t>
  </si>
  <si>
    <t>AB12</t>
  </si>
  <si>
    <t>AC12</t>
  </si>
  <si>
    <t>AD12</t>
  </si>
  <si>
    <t>f28</t>
  </si>
  <si>
    <t>Af13</t>
  </si>
  <si>
    <t>AE13</t>
  </si>
  <si>
    <t>P13</t>
  </si>
  <si>
    <t>Q13</t>
  </si>
  <si>
    <t>R13</t>
  </si>
  <si>
    <t>S13</t>
  </si>
  <si>
    <t>T13</t>
  </si>
  <si>
    <t>U13</t>
  </si>
  <si>
    <t>V13</t>
  </si>
  <si>
    <t>W13</t>
  </si>
  <si>
    <t>X13</t>
  </si>
  <si>
    <t>Y13</t>
  </si>
  <si>
    <t>Z13</t>
  </si>
  <si>
    <t>AA13</t>
  </si>
  <si>
    <t>AB13</t>
  </si>
  <si>
    <t>AC13</t>
  </si>
  <si>
    <t>AD13</t>
  </si>
  <si>
    <t>Musterfrau</t>
  </si>
  <si>
    <t>Mustermann</t>
  </si>
  <si>
    <t>Musterhaft</t>
  </si>
  <si>
    <t>Mustermensch</t>
  </si>
  <si>
    <t>Studi_Mustermensch</t>
  </si>
  <si>
    <t>fester_Mustermitarbeiter</t>
  </si>
  <si>
    <t>Musterdoktor</t>
  </si>
  <si>
    <t>Musterreport</t>
  </si>
  <si>
    <t>Name_10</t>
  </si>
  <si>
    <t>Person months in GA</t>
  </si>
  <si>
    <t>Person months reported</t>
  </si>
  <si>
    <t>Berichtet PM</t>
  </si>
  <si>
    <t>Differenz</t>
  </si>
  <si>
    <t>Other</t>
  </si>
  <si>
    <t>Post Doctorate</t>
  </si>
  <si>
    <t>Principal Investigator</t>
  </si>
  <si>
    <t>Senior Staff</t>
  </si>
  <si>
    <t>Student (including PhD, Master, …)</t>
  </si>
  <si>
    <t>P4-Adj</t>
  </si>
  <si>
    <t>Name</t>
  </si>
  <si>
    <t>Marta Musterfrau</t>
  </si>
  <si>
    <t>Type of personnel</t>
  </si>
  <si>
    <t>Last update</t>
  </si>
  <si>
    <t>Day-equivalent</t>
  </si>
  <si>
    <t>7. Monitoring</t>
  </si>
  <si>
    <t>Working contracts in EU project (optional)</t>
  </si>
  <si>
    <t>Percentage</t>
  </si>
  <si>
    <t>Hours/week</t>
  </si>
  <si>
    <t>Hours/month</t>
  </si>
  <si>
    <t>Total personnel costs (total contract)</t>
  </si>
  <si>
    <r>
      <rPr>
        <b/>
        <sz val="11"/>
        <rFont val="Calibri"/>
        <family val="2"/>
        <charset val="1"/>
      </rPr>
      <t>WP1</t>
    </r>
    <r>
      <rPr>
        <b/>
        <sz val="8"/>
        <rFont val="Calibri"/>
        <family val="2"/>
        <charset val="1"/>
      </rPr>
      <t xml:space="preserve"> 
(day-equivalents)</t>
    </r>
  </si>
  <si>
    <r>
      <rPr>
        <b/>
        <sz val="11"/>
        <rFont val="Calibri"/>
        <family val="2"/>
        <charset val="1"/>
      </rPr>
      <t xml:space="preserve">WP2
</t>
    </r>
    <r>
      <rPr>
        <b/>
        <sz val="8"/>
        <rFont val="Calibri"/>
        <family val="2"/>
        <charset val="1"/>
      </rPr>
      <t>(day-equivalents)</t>
    </r>
  </si>
  <si>
    <r>
      <rPr>
        <b/>
        <sz val="11"/>
        <rFont val="Calibri"/>
        <family val="2"/>
        <charset val="1"/>
      </rPr>
      <t xml:space="preserve">WP3
</t>
    </r>
    <r>
      <rPr>
        <b/>
        <sz val="8"/>
        <rFont val="Calibri"/>
        <family val="2"/>
        <charset val="1"/>
      </rPr>
      <t>(day-equivalents)</t>
    </r>
  </si>
  <si>
    <r>
      <rPr>
        <b/>
        <sz val="11"/>
        <rFont val="Calibri"/>
        <family val="2"/>
        <charset val="1"/>
      </rPr>
      <t xml:space="preserve">WP4
</t>
    </r>
    <r>
      <rPr>
        <b/>
        <sz val="8"/>
        <rFont val="Calibri"/>
        <family val="2"/>
        <charset val="1"/>
      </rPr>
      <t>(day-equivalents)</t>
    </r>
  </si>
  <si>
    <r>
      <rPr>
        <b/>
        <sz val="11"/>
        <rFont val="Calibri"/>
        <family val="2"/>
        <charset val="1"/>
      </rPr>
      <t xml:space="preserve">WP5
</t>
    </r>
    <r>
      <rPr>
        <b/>
        <sz val="8"/>
        <rFont val="Calibri"/>
        <family val="2"/>
        <charset val="1"/>
      </rPr>
      <t>(day-equivalents)</t>
    </r>
  </si>
  <si>
    <r>
      <rPr>
        <b/>
        <sz val="11"/>
        <rFont val="Calibri"/>
        <family val="2"/>
        <charset val="1"/>
      </rPr>
      <t xml:space="preserve">WP6
</t>
    </r>
    <r>
      <rPr>
        <b/>
        <sz val="8"/>
        <rFont val="Calibri"/>
        <family val="2"/>
        <charset val="1"/>
      </rPr>
      <t>(day-equivalents)</t>
    </r>
  </si>
  <si>
    <r>
      <rPr>
        <b/>
        <sz val="11"/>
        <rFont val="Calibri"/>
        <family val="2"/>
        <charset val="1"/>
      </rPr>
      <t xml:space="preserve">WP7
</t>
    </r>
    <r>
      <rPr>
        <b/>
        <sz val="8"/>
        <rFont val="Calibri"/>
        <family val="2"/>
        <charset val="1"/>
      </rPr>
      <t>(day-equivalents)</t>
    </r>
  </si>
  <si>
    <r>
      <rPr>
        <b/>
        <sz val="11"/>
        <rFont val="Calibri"/>
        <family val="2"/>
        <charset val="1"/>
      </rPr>
      <t xml:space="preserve">WP8
</t>
    </r>
    <r>
      <rPr>
        <b/>
        <sz val="8"/>
        <rFont val="Calibri"/>
        <family val="2"/>
        <charset val="1"/>
      </rPr>
      <t>(day-equivalents)</t>
    </r>
  </si>
  <si>
    <r>
      <rPr>
        <b/>
        <sz val="11"/>
        <rFont val="Calibri"/>
        <family val="2"/>
        <charset val="1"/>
      </rPr>
      <t xml:space="preserve">WP9
</t>
    </r>
    <r>
      <rPr>
        <b/>
        <sz val="8"/>
        <rFont val="Calibri"/>
        <family val="2"/>
        <charset val="1"/>
      </rPr>
      <t>(day-equivalents)</t>
    </r>
  </si>
  <si>
    <r>
      <rPr>
        <b/>
        <sz val="11"/>
        <rFont val="Calibri"/>
        <family val="2"/>
        <charset val="1"/>
      </rPr>
      <t xml:space="preserve">WP10
</t>
    </r>
    <r>
      <rPr>
        <b/>
        <sz val="8"/>
        <rFont val="Calibri"/>
        <family val="2"/>
        <charset val="1"/>
      </rPr>
      <t>(day-equivalents)</t>
    </r>
  </si>
  <si>
    <r>
      <rPr>
        <b/>
        <sz val="11"/>
        <rFont val="Calibri"/>
        <family val="2"/>
        <charset val="1"/>
      </rPr>
      <t xml:space="preserve">WP11
</t>
    </r>
    <r>
      <rPr>
        <b/>
        <sz val="8"/>
        <rFont val="Calibri"/>
        <family val="2"/>
        <charset val="1"/>
      </rPr>
      <t>(day-equivalents)</t>
    </r>
  </si>
  <si>
    <r>
      <rPr>
        <b/>
        <sz val="11"/>
        <rFont val="Calibri"/>
        <family val="2"/>
        <charset val="1"/>
      </rPr>
      <t xml:space="preserve">WP12
</t>
    </r>
    <r>
      <rPr>
        <b/>
        <sz val="8"/>
        <rFont val="Calibri"/>
        <family val="2"/>
        <charset val="1"/>
      </rPr>
      <t>(day-equivalents)</t>
    </r>
  </si>
  <si>
    <r>
      <rPr>
        <b/>
        <sz val="11"/>
        <rFont val="Calibri"/>
        <family val="2"/>
        <charset val="1"/>
      </rPr>
      <t xml:space="preserve">WP13
</t>
    </r>
    <r>
      <rPr>
        <b/>
        <sz val="8"/>
        <rFont val="Calibri"/>
        <family val="2"/>
        <charset val="1"/>
      </rPr>
      <t>(day-equivalents)</t>
    </r>
  </si>
  <si>
    <r>
      <rPr>
        <b/>
        <sz val="11"/>
        <rFont val="Calibri"/>
        <family val="2"/>
        <charset val="1"/>
      </rPr>
      <t xml:space="preserve">WP14
</t>
    </r>
    <r>
      <rPr>
        <b/>
        <sz val="8"/>
        <rFont val="Calibri"/>
        <family val="2"/>
        <charset val="1"/>
      </rPr>
      <t>(day-equivalents)</t>
    </r>
  </si>
  <si>
    <r>
      <rPr>
        <b/>
        <sz val="11"/>
        <rFont val="Calibri"/>
        <family val="2"/>
        <charset val="1"/>
      </rPr>
      <t xml:space="preserve">WP15
</t>
    </r>
    <r>
      <rPr>
        <b/>
        <sz val="8"/>
        <rFont val="Calibri"/>
        <family val="2"/>
        <charset val="1"/>
      </rPr>
      <t>(day-equivalents)</t>
    </r>
  </si>
  <si>
    <r>
      <rPr>
        <b/>
        <sz val="11"/>
        <rFont val="Calibri"/>
        <family val="2"/>
        <charset val="1"/>
      </rPr>
      <t xml:space="preserve">TOTAL
</t>
    </r>
    <r>
      <rPr>
        <b/>
        <sz val="8"/>
        <rFont val="Calibri"/>
        <family val="2"/>
        <charset val="1"/>
      </rPr>
      <t>(day-equivalents)</t>
    </r>
  </si>
  <si>
    <r>
      <rPr>
        <b/>
        <sz val="14"/>
        <rFont val="Calibri"/>
        <family val="2"/>
        <charset val="1"/>
      </rPr>
      <t xml:space="preserve">Personnel costs </t>
    </r>
    <r>
      <rPr>
        <b/>
        <u/>
        <sz val="14"/>
        <rFont val="Calibri"/>
        <family val="2"/>
        <charset val="1"/>
      </rPr>
      <t>reported to EU</t>
    </r>
  </si>
  <si>
    <t>Reported on</t>
  </si>
  <si>
    <t>Total declarable personnel costs (EU project)</t>
  </si>
  <si>
    <t>yes</t>
  </si>
  <si>
    <t>no</t>
  </si>
  <si>
    <t>Total calculated eligible costs</t>
  </si>
  <si>
    <t>Capping to EU project required?</t>
  </si>
  <si>
    <t>Yes</t>
  </si>
  <si>
    <t>Total contract</t>
  </si>
  <si>
    <t>EU contract</t>
  </si>
  <si>
    <t>Calculation of day-equivalents to be reported</t>
  </si>
  <si>
    <t>Eligible cost calculation</t>
  </si>
  <si>
    <r>
      <rPr>
        <b/>
        <sz val="11"/>
        <rFont val="Calibri"/>
        <family val="2"/>
        <charset val="1"/>
      </rPr>
      <t xml:space="preserve">Period
</t>
    </r>
    <r>
      <rPr>
        <b/>
        <i/>
        <sz val="11"/>
        <rFont val="Calibri"/>
        <family val="2"/>
        <charset val="1"/>
      </rPr>
      <t>from             to</t>
    </r>
  </si>
  <si>
    <t>Total Personnel costs</t>
  </si>
  <si>
    <t>Maximum declarable day-equivalents (rounded)</t>
  </si>
  <si>
    <t xml:space="preserve">Daily rate </t>
  </si>
  <si>
    <t xml:space="preserve">Maximum declarable personnel costs  </t>
  </si>
  <si>
    <t xml:space="preserve">Number of day-equivalents worked on the action (documented in timesheets) </t>
  </si>
  <si>
    <t>Day-equivalents after horizontal ceiling and capping (if applicable)</t>
  </si>
  <si>
    <t>Day-equivalents to be reported (rounded)</t>
  </si>
  <si>
    <t>Check of day-equivalents (depending on daily rate)</t>
  </si>
  <si>
    <t>Calculated costs</t>
  </si>
  <si>
    <r>
      <rPr>
        <b/>
        <sz val="11"/>
        <rFont val="Calibri"/>
        <family val="2"/>
        <charset val="1"/>
      </rPr>
      <t xml:space="preserve">Personnel costs 
</t>
    </r>
    <r>
      <rPr>
        <b/>
        <u/>
        <sz val="11"/>
        <rFont val="Calibri"/>
        <family val="2"/>
        <charset val="1"/>
      </rPr>
      <t>to be reported to EU</t>
    </r>
  </si>
  <si>
    <t>Horizontal Ceiling required?</t>
  </si>
  <si>
    <t>Year</t>
  </si>
  <si>
    <t xml:space="preserve">Relevant for reporting period </t>
  </si>
  <si>
    <t>Maximum declarable day-equivalents in reporting period (depending on EU project capping = D11)</t>
  </si>
  <si>
    <t>Documented day-equivalents (EU project)</t>
  </si>
  <si>
    <t>Horizontal Ceiling (if applicable)</t>
  </si>
  <si>
    <t>Difference of documented and  max. day-equivalents (in reporting period)</t>
  </si>
  <si>
    <t>Relevant for reporting period</t>
  </si>
  <si>
    <t>Difference of documented and maximum day-equivalents (in reporting period)</t>
  </si>
  <si>
    <t>No</t>
  </si>
  <si>
    <t>Hours worked on the action (based on timesheets)</t>
  </si>
  <si>
    <t>Calendar year</t>
  </si>
  <si>
    <t xml:space="preserve">FTE </t>
  </si>
  <si>
    <t xml:space="preserve">Day-equivalents </t>
  </si>
  <si>
    <t>TOTAL actual personnel costs</t>
  </si>
  <si>
    <t>Actual personnel costs (EU project)</t>
  </si>
  <si>
    <r>
      <rPr>
        <b/>
        <sz val="11"/>
        <color theme="1"/>
        <rFont val="Calibri"/>
        <family val="2"/>
        <charset val="1"/>
      </rPr>
      <t xml:space="preserve">WP1
</t>
    </r>
    <r>
      <rPr>
        <b/>
        <sz val="8"/>
        <color theme="1"/>
        <rFont val="Calibri"/>
        <family val="2"/>
        <charset val="1"/>
      </rPr>
      <t>(productive hours)</t>
    </r>
  </si>
  <si>
    <r>
      <rPr>
        <b/>
        <sz val="11"/>
        <color theme="1"/>
        <rFont val="Calibri"/>
        <family val="2"/>
        <charset val="1"/>
      </rPr>
      <t xml:space="preserve">WP2
</t>
    </r>
    <r>
      <rPr>
        <b/>
        <sz val="8"/>
        <color theme="1"/>
        <rFont val="Calibri"/>
        <family val="2"/>
        <charset val="1"/>
      </rPr>
      <t>(productive hours)</t>
    </r>
  </si>
  <si>
    <r>
      <rPr>
        <b/>
        <sz val="11"/>
        <color theme="1"/>
        <rFont val="Calibri"/>
        <family val="2"/>
        <charset val="1"/>
      </rPr>
      <t xml:space="preserve">WP3
</t>
    </r>
    <r>
      <rPr>
        <b/>
        <sz val="8"/>
        <color theme="1"/>
        <rFont val="Calibri"/>
        <family val="2"/>
        <charset val="1"/>
      </rPr>
      <t>(productive hours)</t>
    </r>
  </si>
  <si>
    <r>
      <rPr>
        <b/>
        <sz val="11"/>
        <color theme="1"/>
        <rFont val="Calibri"/>
        <family val="2"/>
        <charset val="1"/>
      </rPr>
      <t xml:space="preserve">WP4
</t>
    </r>
    <r>
      <rPr>
        <b/>
        <sz val="8"/>
        <color theme="1"/>
        <rFont val="Calibri"/>
        <family val="2"/>
        <charset val="1"/>
      </rPr>
      <t>(productive hours)</t>
    </r>
  </si>
  <si>
    <r>
      <rPr>
        <b/>
        <sz val="11"/>
        <color theme="1"/>
        <rFont val="Calibri"/>
        <family val="2"/>
        <charset val="1"/>
      </rPr>
      <t xml:space="preserve">WP5
</t>
    </r>
    <r>
      <rPr>
        <b/>
        <sz val="8"/>
        <color theme="1"/>
        <rFont val="Calibri"/>
        <family val="2"/>
        <charset val="1"/>
      </rPr>
      <t>(productive hours)</t>
    </r>
  </si>
  <si>
    <r>
      <rPr>
        <b/>
        <sz val="11"/>
        <color theme="1"/>
        <rFont val="Calibri"/>
        <family val="2"/>
        <charset val="1"/>
      </rPr>
      <t xml:space="preserve">WP6
</t>
    </r>
    <r>
      <rPr>
        <b/>
        <sz val="8"/>
        <color theme="1"/>
        <rFont val="Calibri"/>
        <family val="2"/>
        <charset val="1"/>
      </rPr>
      <t>(productive hours)</t>
    </r>
  </si>
  <si>
    <r>
      <rPr>
        <b/>
        <sz val="11"/>
        <color theme="1"/>
        <rFont val="Calibri"/>
        <family val="2"/>
        <charset val="1"/>
      </rPr>
      <t xml:space="preserve">WP7
</t>
    </r>
    <r>
      <rPr>
        <b/>
        <sz val="8"/>
        <color theme="1"/>
        <rFont val="Calibri"/>
        <family val="2"/>
        <charset val="1"/>
      </rPr>
      <t>(productive hours)</t>
    </r>
  </si>
  <si>
    <r>
      <rPr>
        <b/>
        <sz val="11"/>
        <color theme="1"/>
        <rFont val="Calibri"/>
        <family val="2"/>
        <charset val="1"/>
      </rPr>
      <t xml:space="preserve">WP8
</t>
    </r>
    <r>
      <rPr>
        <b/>
        <sz val="8"/>
        <color theme="1"/>
        <rFont val="Calibri"/>
        <family val="2"/>
        <charset val="1"/>
      </rPr>
      <t>(productive hours)</t>
    </r>
  </si>
  <si>
    <r>
      <rPr>
        <b/>
        <sz val="11"/>
        <color theme="1"/>
        <rFont val="Calibri"/>
        <family val="2"/>
        <charset val="1"/>
      </rPr>
      <t xml:space="preserve">WP9
</t>
    </r>
    <r>
      <rPr>
        <b/>
        <sz val="8"/>
        <color theme="1"/>
        <rFont val="Calibri"/>
        <family val="2"/>
        <charset val="1"/>
      </rPr>
      <t>(productive hours)</t>
    </r>
  </si>
  <si>
    <r>
      <rPr>
        <b/>
        <sz val="11"/>
        <color theme="1"/>
        <rFont val="Calibri"/>
        <family val="2"/>
        <charset val="1"/>
      </rPr>
      <t xml:space="preserve">WP10
</t>
    </r>
    <r>
      <rPr>
        <b/>
        <sz val="8"/>
        <color theme="1"/>
        <rFont val="Calibri"/>
        <family val="2"/>
        <charset val="1"/>
      </rPr>
      <t>(productive hours)</t>
    </r>
  </si>
  <si>
    <r>
      <rPr>
        <b/>
        <sz val="11"/>
        <color theme="1"/>
        <rFont val="Calibri"/>
        <family val="2"/>
        <charset val="1"/>
      </rPr>
      <t xml:space="preserve">WP11
</t>
    </r>
    <r>
      <rPr>
        <b/>
        <sz val="8"/>
        <color theme="1"/>
        <rFont val="Calibri"/>
        <family val="2"/>
        <charset val="1"/>
      </rPr>
      <t>(productive hours)</t>
    </r>
  </si>
  <si>
    <r>
      <rPr>
        <b/>
        <sz val="11"/>
        <color theme="1"/>
        <rFont val="Calibri"/>
        <family val="2"/>
        <charset val="1"/>
      </rPr>
      <t xml:space="preserve">WP12
</t>
    </r>
    <r>
      <rPr>
        <b/>
        <sz val="8"/>
        <color theme="1"/>
        <rFont val="Calibri"/>
        <family val="2"/>
        <charset val="1"/>
      </rPr>
      <t>(productive hours)</t>
    </r>
  </si>
  <si>
    <r>
      <rPr>
        <b/>
        <sz val="11"/>
        <color theme="1"/>
        <rFont val="Calibri"/>
        <family val="2"/>
        <charset val="1"/>
      </rPr>
      <t xml:space="preserve">WP13
</t>
    </r>
    <r>
      <rPr>
        <b/>
        <sz val="8"/>
        <color theme="1"/>
        <rFont val="Calibri"/>
        <family val="2"/>
        <charset val="1"/>
      </rPr>
      <t>(productive hours)</t>
    </r>
  </si>
  <si>
    <r>
      <rPr>
        <b/>
        <sz val="11"/>
        <color theme="1"/>
        <rFont val="Calibri"/>
        <family val="2"/>
        <charset val="1"/>
      </rPr>
      <t xml:space="preserve">WP14
</t>
    </r>
    <r>
      <rPr>
        <b/>
        <sz val="8"/>
        <color theme="1"/>
        <rFont val="Calibri"/>
        <family val="2"/>
        <charset val="1"/>
      </rPr>
      <t>(productive hours)</t>
    </r>
  </si>
  <si>
    <r>
      <rPr>
        <b/>
        <sz val="11"/>
        <color theme="1"/>
        <rFont val="Calibri"/>
        <family val="2"/>
        <charset val="1"/>
      </rPr>
      <t xml:space="preserve">WP15
</t>
    </r>
    <r>
      <rPr>
        <b/>
        <sz val="8"/>
        <color theme="1"/>
        <rFont val="Calibri"/>
        <family val="2"/>
        <charset val="1"/>
      </rPr>
      <t>(productive hours)</t>
    </r>
  </si>
  <si>
    <r>
      <rPr>
        <b/>
        <sz val="11"/>
        <color theme="1"/>
        <rFont val="Calibri"/>
        <family val="2"/>
        <charset val="1"/>
      </rPr>
      <t xml:space="preserve">TOTAL
</t>
    </r>
    <r>
      <rPr>
        <b/>
        <sz val="8"/>
        <color theme="1"/>
        <rFont val="Calibri"/>
        <family val="2"/>
        <charset val="1"/>
      </rPr>
      <t>(productive hours)</t>
    </r>
  </si>
  <si>
    <t>Day-equivalents (not rounded)</t>
  </si>
  <si>
    <t>Auswahl mehrere Projekte</t>
  </si>
  <si>
    <t>Mark Mustermann</t>
  </si>
  <si>
    <t>Maxime Musterhaft</t>
  </si>
  <si>
    <t>Merle Mustermensch</t>
  </si>
  <si>
    <t>Maria Studi_Mustermensch</t>
  </si>
  <si>
    <t>Fester Mustermitarbeiter</t>
  </si>
  <si>
    <t>Maria Musterdoktor</t>
  </si>
  <si>
    <t>New day-equivalent:</t>
  </si>
  <si>
    <t>Beginning of:</t>
  </si>
  <si>
    <t>Do not delete!</t>
  </si>
  <si>
    <t>Meriam Musterreport</t>
  </si>
  <si>
    <t>Key</t>
  </si>
  <si>
    <t>title</t>
  </si>
  <si>
    <t>BASISDATEN ZUM PROJEKT</t>
  </si>
  <si>
    <t>BASIC PROJECT DATA</t>
  </si>
  <si>
    <t>Liesmich-Seite</t>
  </si>
  <si>
    <t>Readme page</t>
  </si>
  <si>
    <t>ÜBERSICHT JE MITARBEITER</t>
  </si>
  <si>
    <t>OVERVIEW EMPLOYEES</t>
  </si>
  <si>
    <t>PERSONALKOSTEN ÜBERSICHT JE BERICHT</t>
  </si>
  <si>
    <t>PERSONNEL COSTS OVERVIEW PER REPORT</t>
  </si>
  <si>
    <t>1. Basisdaten</t>
  </si>
  <si>
    <t>1. Basic data</t>
  </si>
  <si>
    <t>2a. Tagesäquivalente und Personalkosten Gesamt und Projekt</t>
  </si>
  <si>
    <t>2a. Day-equivalents and personnel costs total and EU grant</t>
  </si>
  <si>
    <t>2b. Projekt-Arbeitsstunden pro Arbeitspaket und Monat</t>
  </si>
  <si>
    <t>2b. Working hours EU grant per Work Package and per month</t>
  </si>
  <si>
    <t>3.    Horizontal Ceiling &amp; Kappung auf Kalenderjahr</t>
  </si>
  <si>
    <t>3. Horizontal Ceiling &amp; capping per calendar year</t>
  </si>
  <si>
    <t>4.    Abrechenbare Personalkosten pro Berichtsperiode</t>
  </si>
  <si>
    <t>4. Eligible personnel costs per reporting period</t>
  </si>
  <si>
    <t>5.   Tagesäquivalente pro Arbeitspaket &amp; abrechenbare Personalkosten</t>
  </si>
  <si>
    <t>5. Day-equivalents per work package &amp; eligible personnel costs</t>
  </si>
  <si>
    <t>6.    Berichtete Daten</t>
  </si>
  <si>
    <t>6. Reported data</t>
  </si>
  <si>
    <t>Name_1</t>
  </si>
  <si>
    <t>Name_2</t>
  </si>
  <si>
    <t>Name_3</t>
  </si>
  <si>
    <t>Name_4</t>
  </si>
  <si>
    <t>Name_5</t>
  </si>
  <si>
    <t>Name_6</t>
  </si>
  <si>
    <t>Name_7</t>
  </si>
  <si>
    <t>Name_8</t>
  </si>
  <si>
    <t>Name_9</t>
  </si>
  <si>
    <t>Worauf muss ich beim Ausfüllen achten?</t>
  </si>
  <si>
    <t>What do I have to pay attention to when filling in?</t>
  </si>
  <si>
    <r>
      <rPr>
        <sz val="11"/>
        <color theme="1"/>
        <rFont val="Calibri"/>
        <family val="2"/>
      </rPr>
      <t xml:space="preserve">Diese Vorlage enthält Funktionen, die </t>
    </r>
    <r>
      <rPr>
        <b/>
        <sz val="11"/>
        <color theme="1"/>
        <rFont val="Calibri"/>
        <family val="2"/>
      </rPr>
      <t xml:space="preserve">nur mit Excelversionen ab 2019 </t>
    </r>
    <r>
      <rPr>
        <sz val="11"/>
        <color theme="1"/>
        <rFont val="Calibri"/>
        <family val="2"/>
      </rPr>
      <t>funktionieren.</t>
    </r>
  </si>
  <si>
    <t>This template contains functions that only work with Excel versions from 2019 onwards.</t>
  </si>
  <si>
    <t xml:space="preserve">Bereiten Sie eine Exceldatei pro Projekt und ein Excel-Arbeitsblatt pro Person im Projekt vor. Nutzen Sie "Name_1" als Vorlage für die Personalblätter (s.u.: Personalblätter, Kopieren des Tabellenblattes Name_1). </t>
  </si>
  <si>
    <t xml:space="preserve">Prepare one Excel file per project and one Excel worksheet per person in the project. Use "Name_1" as a template for the personnel sheets (see below: Personnel sheets, copying the Name_1 worksheet). </t>
  </si>
  <si>
    <t xml:space="preserve">Generell gilt: </t>
  </si>
  <si>
    <t xml:space="preserve">As a general rule: </t>
  </si>
  <si>
    <t xml:space="preserve">Felder, die Sie ausfüllen müssen, sind gelb hinterlegt. </t>
  </si>
  <si>
    <t xml:space="preserve">Fields that you have to fill in are highlighted in yellow. </t>
  </si>
  <si>
    <t xml:space="preserve">Felder, die sich automatisch füllen, sind grau hinterlegt. </t>
  </si>
  <si>
    <t xml:space="preserve">Fields that are filled in automatically are highlighted in grey. </t>
  </si>
  <si>
    <t>Felder, die der Übersicht dienen, aber nicht zwingend ausgefüllt werden müssen, sind weiß hinterlegt.</t>
  </si>
  <si>
    <t>Fields that serve to provide an overview but do not have to be filled in are highlighted in white.</t>
  </si>
  <si>
    <t>Übungsdatei</t>
  </si>
  <si>
    <t>Exercise file</t>
  </si>
  <si>
    <t>Tabellenblatt "Basic project data"</t>
  </si>
  <si>
    <t>Basic project data worksheet</t>
  </si>
  <si>
    <t>Füllen Sie das Tabellenblatt "Basisdaten zum Projekt" mit den Informationen aus Ihrer Finanzhilfevereinbarung (Grant Agreement) aus. Tragen Sie die Start- und Endmonate für die Berichtsperioden sowie die einzelnen Arbeitspakete ein. Das Start- und Enddatum für diese wird automatisch berechnet.</t>
  </si>
  <si>
    <t>Complete the "Basic project data" worksheet with the information from your grant agreement. Enter the start and end months for the reporting periods and the individual work packages. The start and end dates for these are calculated automatically.</t>
  </si>
  <si>
    <t xml:space="preserve">Erst wenn in Spalte F (ab Zeile 20) per Kreuz "X" markiert ist, welche Arbeitspakete für Ihre Einrichtung relevant sind,  werden auf den Personalblättern die relevanten Monatsfelder zum Befüllen mit den Daten aus der Zeiterfassung gelb hinterlegt. In Spalte G geben Sie die bewilligten Personenmonate pro Arbeitspaket an. </t>
  </si>
  <si>
    <t xml:space="preserve">The relevant monthly fields for filling in with the data from the time recording are only highlighted in yellow on the personnel sheets when the work packages relevant to your organisation are marked with an "X" in column F (from line 20). In column G, enter the authorised person-months per work package. </t>
  </si>
  <si>
    <t>Im Bericht an die EU-Kommission: Bei Projekten des European Research Councils (ERC) müssen Sie die Verteilung der Kosten auf Mitarbeiterkategorien und bei Verbundprojekten die Verteilung der Personenmonate auf Arbeitspakete vornehmen. Beide Informationen werden im Tabellenblatt der jeweiligen Mitarbeiter_in eingetragen (s.u.: Personalblätter).</t>
  </si>
  <si>
    <t>In the report to the EU Commission for European Research Council (ERC) projects, you must allocate the costs to employee categories and for collaborative projects you must allocate the person-months to work packages. Both pieces of information are entered in the spreadsheet of the respective employee (see below: Personnel sheets).</t>
  </si>
  <si>
    <t>Personalblätter</t>
  </si>
  <si>
    <t>Personnel sheets</t>
  </si>
  <si>
    <t>Jede Person im Projekt bekommt ein eigenes Tabellenblatt, das mit ihrem Namen benannt wird. Es dürfen hierbei keine Leerzeichen oder Sonderzeichen wie '-' eingegeben werden und der Name muss mit dem eingegebenen Namen in der "Overview employees" (Spalte A) exakt übereinstimmen. In ERCs erhält die_der Principal Investigator ein Blatt mit dem Zusatz "_PI".</t>
  </si>
  <si>
    <t>Each person in the project receives their own worksheet, which is labelled with their surname. No spaces or special characters such as “-” may be entered and the name must exactly match the name entered in the "Overview employees" (column A). In ERCs, the Principal Investigator receives a sheet with the addition "_PI".</t>
  </si>
  <si>
    <t xml:space="preserve">Füllen Sie in den Personalblättern die Basisdaten für die Person und optional die Daten aus ihren Arbeitsverträgen im EU-Projekt aus. </t>
  </si>
  <si>
    <t xml:space="preserve">In the personnel sheets, fill in the basic data for the person and optionally the data from their employment contracts in the EU grant. </t>
  </si>
  <si>
    <t>Als "Day-equivalent" (Zelle H2) wird die Zahl der Stunden pro Tagesäquivalent festgelegt: Es kann a) pauschal "8", b) die täglich zu leistende Arbeitszeit für Vollzeit laut Tarifvertrag, oder c) die an Ihrer Einrichtung definierten Jahresproduktivstunden/215 eingetragen werden (vgl. AGA V2.0 S. 209-211 Records for personnel costs - day-equivalents worked for the action).</t>
  </si>
  <si>
    <t>The number of hours per day-equivalent is defined as "Day-equivalent" (cell H2): You can enter a) a flat rate of "8", b) the daily working hours to be worked full-time according to the collective agreement, or c) the annual productive hours/215 defined at your institution (see AGA V2.0 p. 209-211 Records for personnel costs - day-equivalents worked for the action).</t>
  </si>
  <si>
    <t>Sie können entscheiden, wie viele Arbeitspakete Sie sich anzeigen lassen wollen (+ über Spalte AE) und ganze Jahresblöcke ein- und ausklappen (- ab Zeile 59).</t>
  </si>
  <si>
    <t>You can decide how many work packages you want to display (+ via column AE) and expand and collapse entire annual blocks (- from line 59).</t>
  </si>
  <si>
    <t>Die eigentliche Personalkostenkalkulation erfolgt in den Personalblättern und ist weiter unten in diesem Liesmich Schritt für Schritt erklärt. Es wurden keine Voreinstellungen vorgenommen in Bezug auf die Kappung von Tagesäquivalenten und Kosten pro Person. Sie müssen an Ihrer Einrichtung festlegen wie Sie mit den Optionen umgehen und diese dann pro Mitarbeiter einstellen (Zellen D11 sowie B35-B41 auf den Personalblättern).</t>
  </si>
  <si>
    <t>The actual personnel cost calculation takes place in the personnel sheets and is explained step by step further down in this readme. No default settings have been made with regard to the capping of day-equivalents and costs per person. You must define how you handle the options at your organisation and then set them per employee (cells D11 and B35-B41 on the personnel sheets).</t>
  </si>
  <si>
    <t>Der sicherste Weg, das Tabellenblatt "Name_1" zu kopieren, geht über die rechte Maustaste auf dem Reiter "Name_1" --&gt; Verschieben oder kopieren --&gt; Häkchen setzen bei "Kopie erstellen" --&gt; es erscheint ein neuer Reiter mit dem Namen "Name_1 (2)", den Sie an die von Ihnen bevorzugte Stelle schieben und umbenennen können. Im Blatt "Overview employees" müssen die umbenannten Namen ebenfalls eingepflegt werden (Beschreibung siehe nächster Abschnitt).</t>
  </si>
  <si>
    <t>The safest way to copy the "Name_1" worksheet is to right-click on the "Name_1" tab --&gt; Move or copy --&gt; tick "Create copy" --&gt; a new tab appears with the name "Name_1 (2)", which you can move to your preferred location and rename. The renamed names must also be entered in the "Overview employees" sheet (see next section for description).</t>
  </si>
  <si>
    <t>Sicherheitshalber haben wir Ihnen die Blätter "Name_1" bis "Name_10" bereits angelegt.</t>
  </si>
  <si>
    <t>To be on the safe side, we have already created the sheets "Name_1" to "Name_10".</t>
  </si>
  <si>
    <t>Übersicht Mitarbeiter_innen und Übersicht Berichte</t>
  </si>
  <si>
    <t>Overview employees and Overview reports</t>
  </si>
  <si>
    <t xml:space="preserve">Diese Seiten geben Ihnen einen Überblick über die berichteten Personenmonate und Kosten pro Mitarbeiter_in bzw. pro Bericht, jeweils unterteilt nach Mitarbeiterkategorie und nach Arbeitspaket. </t>
  </si>
  <si>
    <t xml:space="preserve">These pages give you an overview of the reported person-months and costs per employee or per report, divided into employee category and work package. </t>
  </si>
  <si>
    <t>Wenn Sie alles richtig vorbereitet haben, d.h. vor allem: wenn Name_1 und fortfolgende im Personalblatt mit der Bezeichnung in der Overview employees übereinstimmt, füllen sich diese Seiten automatisch mit den Daten aus den Personalblättern. Zur Fehlerbehebung können Sie die Spalten U bis AP der "Overview employees" wieder einblenden.</t>
  </si>
  <si>
    <t>If you have prepared everything correctly, i.e. above all: if Name_1 and following in the personnel sheet matches the name in the Overview employees, these pages are automatically filled with the data from the personnel sheets. To rectify errors, you can show columns U to AP of the "Overview employees".</t>
  </si>
  <si>
    <t>Die Umrechnung der Tagesäquivalente (TÄ) aus den Personalblättern in Personenmonate (PM) erfolgt nach dem Prinzip PM=TÄ/215*12.</t>
  </si>
  <si>
    <t>The conversion of the day-equivalents (FTE) from the personnel sheets into person months (PM) is carried out according to the principle PM=FTE/215*12.</t>
  </si>
  <si>
    <t xml:space="preserve">Auf der Seite "Overview employees" werden die zu berichtenden Daten pro Person zusammengefasst. In den Spalten C und D werden die im Projekt entstandenen den abrechenbaren Kosten gegenübergestellt. Die Zeilen 2-4 helfen beim Monitoring der abgerechneten Personenmonate. </t>
  </si>
  <si>
    <t xml:space="preserve">The data to be reported per person is summarised on the "Overview employees" page. In columns C and D, the costs incurred in the project are compared with the eligible costs. Lines 2-4 help to monitor the billed person-months. </t>
  </si>
  <si>
    <t>Auf den Personalblättern wählen Sie im Feld H1 eine Mitarbeiterkategorie aus. Die Auswahl orientiert sich am Berichtsformat des ERC. Wenn Sie hier Änderungen am Dropdown-Menü vornehmen, so müssen diese identisch sein zu Spalte A der Seite "Overview reports"</t>
  </si>
  <si>
    <t>On the personnel sheets, select an employee category in the H1 field. The selection is based on the ERC reporting format. If you make changes to the drop-down menu here, these must be identical to column A on the "Overview reports" page</t>
  </si>
  <si>
    <t>Der sicherste Weg, eine weitere Person in der "Overview employees" anzulegen, ist das Kopieren des letzten Personenbereiches "Name_10" und der dazugehörigen Zeilen bis "total". Dazu muss man die entsprechenden Zeilen markieren, dann über die rechte Maustaste "Kopieren" und dann unterhalb der markierten Zeilen mit rechter Maustaste "Kopierte Zeilen einfügen". Danach muss der kopierte Bereich "Name_10" umbenannt werden. Der Name muss mit dem Namen des dazugehörigen neuangelegten Personalblattes übereinstimmen.</t>
  </si>
  <si>
    <t>The safest way to create an additional person in the "Overview employees" is to copy the last person area "Name_10" and the corresponding lines up to "Total". To do this, select the relevant lines, then click on "Copy" with the right mouse button and then "Paste copied lines" below the selected lines with the right mouse button. The copied area "Name_10" must then be renamed. The name must match the name of the corresponding newly created personnel sheet.</t>
  </si>
  <si>
    <t>Sicherheitshalber haben wir Ihnen die Bereiche "Name_1" bis "Name_10" in der "Overview employees" bereits angelegt.</t>
  </si>
  <si>
    <t>To be on the safe side, we have already created the areas "Name_1" to "Name_10" in the "Overview employees".</t>
  </si>
  <si>
    <t>Berechnungsmethode für den Tagessatz</t>
  </si>
  <si>
    <t>Calculation method for the daily rate</t>
  </si>
  <si>
    <t>Zur Ermittlung der abrechenbaren Personalkosten in Horizon Europe ist die Berechnung eines Tagessatzes pro Mitarbeiter_in Voraussetzung. Hierzu stellen Model Grant Agreement (MGA) und Annotated Grant Agreement (AGA) zwei alternative Berechnungsmethoden bereit. Während das Model Grant Agreement von einem Tagessatz pro Kalenderjahr ausgeht, bezieht sich der überwiegende Teil der Beispiele und Erläuterungen im AGA auf einen Tagessatz pro Berichtsperiode. Beide Berechnungsmethoden sind zulässig (vgl. AGA V2.0 S. 52 FN6).</t>
  </si>
  <si>
    <t>The calculation of a daily rate per employee is a prerequisite for determining the eligible personnel costs in Horizon Europe. The Model Grant Agreement (MGA) and Annotated Grant Agreement (AGA) provide two alternative calculation methods for this purpose. While the Model Grant Agreement assumes a daily rate per calendar year, the majority of the examples and explanations in the AGA refer to a daily rate per reporting period. Both calculation methods are permissible (see AGA V2.0 p. 52 FN6).</t>
  </si>
  <si>
    <t xml:space="preserve">Während es für die Berechnungsmethode nach AGA mehr Kommentare und Beispiele gibt und auch die Generaldirektion für Forschung und der Research Enquiry Service diese Methode empfehlen, so widersprechen sie doch an einigen Stellen dem Grant Agreement, das Beneficiaries mit der Kommission unterzeichnet haben. Beide Berechnungsmethoden haben Vor- und Nachteile, so dass sich die AG Personalkostentool dafür entschieden hat, für beide Berechnungsmethoden eine Excelvorlage zu erstellen. Die Entscheidung für eine Methode muss jede Einrichtung für sich treffen. </t>
  </si>
  <si>
    <t>While there are more comments and examples for the AGA calculation method and the Directorate-General for Research and the Research Enquiry Service also recommend this method, they do contradict the Grant Agreement that Beneficiaries have signed with the Commission in some places. Both calculation methods have advantages and disadvantages, so that the WG Personnel Cost Tool has decided to create an Excel template for each calculation method. Each organisation must decide for itself which method to use.</t>
  </si>
  <si>
    <t xml:space="preserve">Diese Excelvorlage berechnet den Tagessatz pro Berichtsperiode unter Anwendung des Horizontal Ceilings (Horizontale Kappungsgrenze). </t>
  </si>
  <si>
    <t>This Excel template calculates the daily rate per reporting period using the Horizontal Ceiling.</t>
  </si>
  <si>
    <r>
      <rPr>
        <u/>
        <sz val="11"/>
        <rFont val="Calibri"/>
        <family val="2"/>
        <charset val="1"/>
      </rPr>
      <t xml:space="preserve">Kappungsgrenzen bei Berechnungsmethode pro Kalenderjahr (hier nur zur Kenntnis): 
</t>
    </r>
    <r>
      <rPr>
        <sz val="11"/>
        <rFont val="Calibri"/>
        <family val="2"/>
      </rPr>
      <t>Die Anzahl der Tagesäquivalente (Ist-Arbeitszeit) darf die maximum declarable day-equivalents (Soll-Arbeitszeit) pro Kalenderjahr nicht überschreiten. 
Es dürfen nicht mehr Kosten abgerechnet werden als an der Einrichtung im Kalenderjahr für die jeweilige Person entstanden sind (vgl. AGA V2.0 S. 53). 
Wechselt die Berichtsperiode im laufenden Jahr müssen zwei getrennte Tagessätze berechnet werden (vgl. AGA V2.0 S. 52 FN6).</t>
    </r>
  </si>
  <si>
    <r>
      <rPr>
        <u/>
        <sz val="11"/>
        <rFont val="Calibri"/>
        <family val="2"/>
        <charset val="1"/>
      </rPr>
      <t xml:space="preserve">Capping limits for calculation method per calendar year (for information only): 
</t>
    </r>
    <r>
      <rPr>
        <sz val="11"/>
        <rFont val="Calibri"/>
        <family val="2"/>
      </rPr>
      <t>The number of day-equivalents (actual working time) may not exceed the maximum declarable day-equivalents (target working time) per calendar year. 
No more costs may be billed than have been incurred at the facility in the calendar year for the respective person (see AGA V2.0 p. 53). 
If the reporting period changes in the current year, two separate daily rates must be calculated (see AGA V2.0 p. 52 FN6).</t>
    </r>
  </si>
  <si>
    <t xml:space="preserve">In Feld D11 muss für jede Person individuell festgelegt werden, ob zusätzlich zu den oben beschriebenen Kappungsgrenzen auf die tatsächlich gebuchten Kosten im EU-Projekt gekappt werden soll ("yes") oder nicht ("no"). Diese Kappung, die nicht im AGA verankert ist, kann aufgrund von Mischfinanzierung mit anderen Mittelarten einrichtungsinterne Praxis sein. Wichtig ist, dass in der Excelvorlage kein Abgleich zu anderen Projekten und den dort abgerechneten Tagesäquivalenten erfolgt. Dies muss jede Einrichtung selbst im Blick behalten (besonders wenn in Feld D11 "no" angegeben wird). 
In den Zellen B35-B41 muss pro Kalenderjahr manuell festgelegt werden, ob eine Kappung auf die maximum declarable day-equivalents erfolgen muss ("yes") oder nicht ("no"). "Yes" ist nur dann auszuwählen, wenn die Person innerhalb des Kalenderjahres aus mehreren EU-Projekten bezahlt wird. 
Wenn sich die Auswahl in Feld D11 für eine Person von einer auf die andere Berichtsperiode verändert, so empfehlen wir für diese zwei Personalblätter anzulegen. </t>
  </si>
  <si>
    <t>In field D11, it must be specified individually for each person whether, in addition to the capping limits described above, the costs actually booked in the EU grant should be capped (""yes"") or not (""no""). This capping, which is not anchored in the AGA, can be an internal practice of the organisation due to mixed financing with other types of funds. It is important to note that the Excel template does not make any comparison with other projects and the day-equivalents billed there. Each organisation must keep an eye on this itself (especially if "no" is entered in field D11). 
In cells B35-B41, it must be specified manually for each calendar year whether a capping to the maximum declarable day-equivalents must take place ("yes") or not ("no"). "Yes" should only be selected if the person is paid from several EU grants within the calendar year. 
If the selection in field D11 for a person changes from one reporting period to another, we recommend creating two personnel sheets for this person.</t>
  </si>
  <si>
    <t>Externe Daten</t>
  </si>
  <si>
    <t>External data</t>
  </si>
  <si>
    <t xml:space="preserve">Folgende Daten benötigen Sie für alle Mitarbeiter_innen im Projekt: </t>
  </si>
  <si>
    <t>You need the following data for all employees in the project:</t>
  </si>
  <si>
    <t xml:space="preserve">- Vertragsdaten aus allen Arbeitsverträgen während der Projektlaufzeit: Vertragslaufzeit, Stellenumfang, Eingruppierung und Erfahrungsstufe. </t>
  </si>
  <si>
    <t xml:space="preserve">- Contract data from all employment contracts during the project term: contract term, job scope, classification and experience level. </t>
  </si>
  <si>
    <t>- Personalkosten inkl. Lohnnebenkosten aus allen Projekten und Verträgen an Ihrer Einrichtung pro Mitarbeiter_in pro Monat während der Projektlaufzeit.</t>
  </si>
  <si>
    <t>- The total personnel costs for all projects and contracts at your institution. This should include all non-wage labour costs for each employee per month during the project duration</t>
  </si>
  <si>
    <t>- Dokumentierte Arbeitszeit in Form von Timesheets oder Monthly Declarations.</t>
  </si>
  <si>
    <t>- Documented working hours on timesheets or monthly declarations.</t>
  </si>
  <si>
    <t xml:space="preserve">Am besten sammeln Sie alle Daten zu den Arbeitsverträgen und Personalkosten in zusätzlichen Excel-Arbeitsblättern innerhalb dieser Datei. </t>
  </si>
  <si>
    <t xml:space="preserve">It is best to collect all data on employment contracts and personnel costs in additional Excel worksheets within this file. </t>
  </si>
  <si>
    <t>Die Timesheets müssen Sie in Papierform aufbewahren. Elektronische Zeiterfassung ist nur unter bestimmten Bedingungen zulässig (vgl. AGA V2.0 S. 209 Records for personnel costs).</t>
  </si>
  <si>
    <t>You must keep the timesheets in paper form. Electronic time recording is only permitted under certain conditions (see AGA V2.0 p. 209 Records for personnel costs).</t>
  </si>
  <si>
    <t xml:space="preserve">Es ist empfehlenswert, die Daten aus den Timesheets regelmäßig (auch innerhalb der Berichtsperiode) in diese Tabelle einzupflegen um bei größeren Abweichungen frühzeitig entgegensteuern zu können. Wenn Sie die Timesheetvorlage unserer Arbeitsgruppe verwenden, können Sie diese Checks auch direkt in der Vorlage im Tabellenblatt "Total" vornehmen. </t>
  </si>
  <si>
    <t xml:space="preserve">It is advisable to enter the data from the timesheets into this table regularly (also within the reporting period) in order to be able to counteract any major deviations at an early stage. If you use the timesheet template from our working group, you can also carry out these checks directly in the template in the "Total" worksheet. </t>
  </si>
  <si>
    <t>Übertragen Sie die tatsächlichen Personalkosten pro Mitarbeiter_in pro Monat in ein Excel-Arbeitsblatt. Berücksichtigen Sie dabei gebuchte Ausgaben für alle Projekte und Arbeitsverträge an Ihrer Einrichtung in der jeweiligen Berichtsperiode (vgl. AGA V2.0 S.p. 56 Multiple parallel or consecutive contracts).</t>
  </si>
  <si>
    <t>Export the actual personnel costs per employee per month to an Excel worksheet. Take into account expenses recorded for all projects and employment contracts at your institution in the respective reporting period (see AGA V2.0 p. 56 Multiple parallel or consecutive contracts).</t>
  </si>
  <si>
    <t>Wie funktioniert die Personalkostenkalkulation mit dieser Excelvorlage?</t>
  </si>
  <si>
    <t>How does the personnel cost calculation work with this Excel template?</t>
  </si>
  <si>
    <r>
      <rPr>
        <sz val="11"/>
        <rFont val="Calibri"/>
        <family val="2"/>
      </rPr>
      <t xml:space="preserve">Die </t>
    </r>
    <r>
      <rPr>
        <b/>
        <sz val="11"/>
        <color theme="4" tint="-0.249977111117893"/>
        <rFont val="Calibri"/>
        <family val="2"/>
      </rPr>
      <t>Nummern</t>
    </r>
    <r>
      <rPr>
        <sz val="11"/>
        <rFont val="Calibri"/>
        <family val="2"/>
      </rPr>
      <t xml:space="preserve"> der einzelnen </t>
    </r>
    <r>
      <rPr>
        <b/>
        <sz val="11"/>
        <color theme="4" tint="-0.249977111117893"/>
        <rFont val="Calibri"/>
        <family val="2"/>
      </rPr>
      <t>Bereiche</t>
    </r>
    <r>
      <rPr>
        <sz val="11"/>
        <rFont val="Calibri"/>
        <family val="2"/>
      </rPr>
      <t xml:space="preserve"> bilden den Workflow der Personalkostenkalkulation innerhalb des Personalblattes ab. D.h. Sie füllen das Blatt aus, indem Sie den Nummern folgen. Später beim Arbeiten mit den ausgefüllten Daten für das Erstellen von Berichten haben Sie alle relevanten Informationen im oberen Bereich des Personalblattes im Blick, so dass schnelles Blättern zwischen Personen möglich ist. </t>
    </r>
  </si>
  <si>
    <r>
      <rPr>
        <sz val="11"/>
        <rFont val="Calibri"/>
        <family val="2"/>
      </rPr>
      <t xml:space="preserve">The </t>
    </r>
    <r>
      <rPr>
        <b/>
        <sz val="11"/>
        <color theme="4" tint="-0.249977111117893"/>
        <rFont val="Calibri"/>
        <family val="2"/>
      </rPr>
      <t>numbers</t>
    </r>
    <r>
      <rPr>
        <sz val="11"/>
        <rFont val="Calibri"/>
        <family val="2"/>
      </rPr>
      <t xml:space="preserve"> of the individual </t>
    </r>
    <r>
      <rPr>
        <b/>
        <sz val="11"/>
        <color theme="4" tint="-0.249977111117893"/>
        <rFont val="Calibri"/>
        <family val="2"/>
      </rPr>
      <t>areas</t>
    </r>
    <r>
      <rPr>
        <sz val="11"/>
        <rFont val="Calibri"/>
        <family val="2"/>
      </rPr>
      <t xml:space="preserve"> represent the workflow of the personnel cost calculation within the personnel sheet. This means that you complete the sheet by following the numbers. Later, when working with the completed data to create reports, you can see all the relevant information at the top of the personnel sheet, allowing you to scroll quickly between people.</t>
    </r>
  </si>
  <si>
    <t>1.    Basisdaten</t>
  </si>
  <si>
    <r>
      <rPr>
        <sz val="11"/>
        <rFont val="Calibri"/>
        <family val="2"/>
      </rPr>
      <t>Füllen Sie für Ihre_n Mitarbeiter_in die Daten in den gelb markierten Feldern im</t>
    </r>
    <r>
      <rPr>
        <b/>
        <sz val="11"/>
        <rFont val="Calibri"/>
        <family val="2"/>
      </rPr>
      <t xml:space="preserve"> </t>
    </r>
    <r>
      <rPr>
        <b/>
        <sz val="11"/>
        <color theme="4" tint="-0.249977111117893"/>
        <rFont val="Calibri"/>
        <family val="2"/>
      </rPr>
      <t>Bereich 1</t>
    </r>
    <r>
      <rPr>
        <sz val="11"/>
        <color theme="4" tint="-0.249977111117893"/>
        <rFont val="Calibri"/>
        <family val="2"/>
      </rPr>
      <t xml:space="preserve"> </t>
    </r>
    <r>
      <rPr>
        <sz val="11"/>
        <rFont val="Calibri"/>
        <family val="2"/>
      </rPr>
      <t xml:space="preserve">aus. In der Spalte "Day-equivalents" (Zelle H2) wird definiert, wie viele Stunden bei Vollzeitarbeit ein Vollzeitäquivalent ergeben (siehe oben "Personalblätter"). Die weiß hinterlegten Felder dienen der Orientierung, müssen aber nicht ausgefüllt werden. Zur Erläuterung von Feld D11 bitte </t>
    </r>
    <r>
      <rPr>
        <b/>
        <sz val="11"/>
        <color theme="4" tint="-0.249977111117893"/>
        <rFont val="Calibri"/>
        <family val="2"/>
      </rPr>
      <t>Bereich 4</t>
    </r>
    <r>
      <rPr>
        <sz val="11"/>
        <rFont val="Calibri"/>
        <family val="2"/>
      </rPr>
      <t xml:space="preserve"> "Abrechenbare Kosten pro Berichtsperiode" lesen.</t>
    </r>
  </si>
  <si>
    <r>
      <rPr>
        <sz val="11"/>
        <rFont val="Calibri"/>
        <family val="2"/>
        <charset val="1"/>
      </rPr>
      <t>Fill in the data for your employee in the fields marked yellow in</t>
    </r>
    <r>
      <rPr>
        <b/>
        <sz val="11"/>
        <color theme="4" tint="-0.249977111117893"/>
        <rFont val="Calibri"/>
        <family val="2"/>
        <charset val="1"/>
      </rPr>
      <t xml:space="preserve"> area 1</t>
    </r>
    <r>
      <rPr>
        <sz val="11"/>
        <rFont val="Calibri"/>
        <family val="2"/>
      </rPr>
      <t xml:space="preserve">. The "Day-equivalents" column (cell H2) defines how many hours of full-time work make up a full-time equivalent (see "Personnel sheets" above). The fields highlighted in white are for guidance only, but do not have to be filled in. For an explanation of field D11, please read </t>
    </r>
    <r>
      <rPr>
        <b/>
        <sz val="11"/>
        <color theme="4" tint="-0.249977111117893"/>
        <rFont val="Calibri"/>
        <family val="2"/>
        <charset val="1"/>
      </rPr>
      <t xml:space="preserve">area 4 </t>
    </r>
    <r>
      <rPr>
        <sz val="11"/>
        <rFont val="Calibri"/>
        <family val="2"/>
      </rPr>
      <t>"Eligible personnel costs per reporting period".</t>
    </r>
  </si>
  <si>
    <t>2.    Bereiche 2a und 2b</t>
  </si>
  <si>
    <t>2. Areas 2a and 2b</t>
  </si>
  <si>
    <r>
      <rPr>
        <sz val="11"/>
        <rFont val="Calibri"/>
        <family val="2"/>
      </rPr>
      <t xml:space="preserve">Die </t>
    </r>
    <r>
      <rPr>
        <b/>
        <sz val="11"/>
        <color theme="4" tint="-0.249977111117893"/>
        <rFont val="Calibri"/>
        <family val="2"/>
      </rPr>
      <t>Bereiche 2a</t>
    </r>
    <r>
      <rPr>
        <sz val="11"/>
        <rFont val="Calibri"/>
        <family val="2"/>
      </rPr>
      <t xml:space="preserve"> und </t>
    </r>
    <r>
      <rPr>
        <b/>
        <sz val="11"/>
        <color theme="4" tint="-0.249977111117893"/>
        <rFont val="Calibri"/>
        <family val="2"/>
      </rPr>
      <t>2b</t>
    </r>
    <r>
      <rPr>
        <sz val="11"/>
        <rFont val="Calibri"/>
        <family val="2"/>
      </rPr>
      <t xml:space="preserve"> sind für jedes Kalenderjahr in Ihrem Projekt angelegt. Die Berichtsperioden und relevanten Arbeitspakete sollten bereits automatisch aus dem Blatt Basisdaten zum Projekt übertragen worden sein. Sobald auf dem Arbeitsblatt "Basisdaten zum Projekt" die Daten für Projektstart und -ende, Berichtsperioden und Arbeitspakete eingegeben sind und bei "involvement" ein "X" gesetzt wurde, färben sich die relevanten Felder zur Bearbeitung gelb in den </t>
    </r>
    <r>
      <rPr>
        <b/>
        <sz val="11"/>
        <color theme="4" tint="-0.249977111117893"/>
        <rFont val="Calibri"/>
        <family val="2"/>
      </rPr>
      <t>Tabellen</t>
    </r>
    <r>
      <rPr>
        <sz val="11"/>
        <rFont val="Calibri"/>
        <family val="2"/>
      </rPr>
      <t xml:space="preserve"> </t>
    </r>
    <r>
      <rPr>
        <b/>
        <sz val="11"/>
        <color theme="4" tint="-0.249977111117893"/>
        <rFont val="Calibri"/>
        <family val="2"/>
      </rPr>
      <t xml:space="preserve">2a und 2b </t>
    </r>
    <r>
      <rPr>
        <sz val="11"/>
        <rFont val="Calibri"/>
        <family val="2"/>
      </rPr>
      <t>(dies funktioniert nur mit einer Excelversion ab 2019).</t>
    </r>
  </si>
  <si>
    <r>
      <rPr>
        <b/>
        <sz val="11"/>
        <color theme="4" tint="-0.249977111117893"/>
        <rFont val="Calibri"/>
        <family val="2"/>
      </rPr>
      <t>Areas 2a and 2b</t>
    </r>
    <r>
      <rPr>
        <sz val="11"/>
        <rFont val="Calibri"/>
        <family val="2"/>
      </rPr>
      <t xml:space="preserve"> are for each calendar year in your project. The reporting periods and relevant work packages should have been transferred automatically from the Basic project data sheet. Once you have entered on the "Basic project data" worksheet the start and end dates of the project, the duration of reporting periods and work packages, and marked the relevant work packages with an "X" to indicate involvement, the relevant fields in </t>
    </r>
    <r>
      <rPr>
        <b/>
        <sz val="11"/>
        <color theme="4" tint="-0.249977111117893"/>
        <rFont val="Calibri"/>
        <family val="2"/>
      </rPr>
      <t>tables 2a and 2b</t>
    </r>
    <r>
      <rPr>
        <sz val="11"/>
        <rFont val="Calibri"/>
        <family val="2"/>
      </rPr>
      <t xml:space="preserve"> will turn yellow. This feature is only available in Excel versions from 2019 onwards.</t>
    </r>
  </si>
  <si>
    <t>2a. Tagesäquivalente und Personalkosten gesamt und Projekt</t>
  </si>
  <si>
    <t>Tragen Sie pro Monat die Vollzeitäquivalente (full time equivalents) über alle Arbeitsverträge der jeweiligen Person an Ihrer Einrichtung (Spalte E) und für das abzurechnende EU-Projekt (Spalte H) ein. Ebenso verfahren Sie mit den Personalkosten insgesamt (Spalte G) und projektanteilig (Spalte J).
Daraus ergeben sich in Spalte F die maximum declarable day-equivalents, also die sogenannte Soll-Arbeitszeit über alle Verträge und Projekte, die für die Berechnung des Tagessatzes relevant ist (vgl. AGA V2.0 S. 53-54, regarding the maximum declarable day-equivalents).
Zur Berechnung der Tagesäquivalente benötigen Sie die Vertragsdaten der Person. Beachten Sie, dass jeder Monat pauschal mit 30 Tagen angesetzt wird (vgl. AGA V2.0 S. 53). 
Beispiel 1: Ein Mitarbeiter wird von 0,5 auf 0,75 TÄ am 20. August aufgestockt. TÄ für August: 0,5*19/30 + 0,75*11/30 = 0,591666667. 
Beispiel 2: Ein 100%-Arbeitsvertrag endet am 28. Februar. TÄ für Februar: 1,0*28/30 = 0,933333333. Es ist vorteilhaft, hier möglichst spät, am besten nur einmal pro Periode, zu runden.</t>
  </si>
  <si>
    <t>Enter the full-time equivalents per month for all employment contracts of the respective person at your organisation (column E) and for the EU grant to be invoiced (column H). Proceed in the same way with the total personnel costs (column G) and project-related costs (column J).
This results in the maximum declarable day-equivalents in column F, i.e. the so-called target working time across all contracts and projects, which is relevant for the calculation of the daily rate (see AGA V2.0 p. 53-54, regarding the maximum declarable day-equivalents).
To calculate the day-equivalents, you need the person's contract data. Please note that each month is calculated with 30 days (see AGA V2.0 p. 53). 
Example 1: An employee is increased from 0.5 to 0.75 FTEs on 20 August. FTE for August: 0.5*19/30 + 0.75*11/30 = 0.591666667. 
Example 2: A 100% employment contract ends on 28 February. FTE for February: 1.0*28/30 = 0.933333333. It is advantageous to round up as late as possible, preferably only once per period.</t>
  </si>
  <si>
    <r>
      <rPr>
        <sz val="11"/>
        <rFont val="Calibri"/>
        <family val="2"/>
        <charset val="1"/>
      </rPr>
      <t xml:space="preserve">Tragen Sie in </t>
    </r>
    <r>
      <rPr>
        <b/>
        <sz val="11"/>
        <color rgb="FF305496"/>
        <rFont val="Calibri"/>
        <family val="2"/>
      </rPr>
      <t>Bereich 2b</t>
    </r>
    <r>
      <rPr>
        <sz val="11"/>
        <rFont val="Calibri"/>
        <family val="2"/>
      </rPr>
      <t xml:space="preserve"> pro Arbeitspaket und Monat die dokumentierte Arbeitszeit in Stunden ein. Die Umrechnung von Stunden in Tagesäquivalente pro Kalenderjahr erfolgt in der untersten Zeile des </t>
    </r>
    <r>
      <rPr>
        <b/>
        <sz val="11"/>
        <color theme="4" tint="-0.249977111117893"/>
        <rFont val="Calibri"/>
        <family val="2"/>
        <charset val="1"/>
      </rPr>
      <t>Bereichs 2b</t>
    </r>
    <r>
      <rPr>
        <sz val="11"/>
        <rFont val="Calibri"/>
        <family val="2"/>
      </rPr>
      <t>. Hier sind die day-equivalents worked in the action, die sogenannte Ist-Arbeitszeit dargestellt. 
Wenn Sie die Arbeitszeit in Tagesäquivalenten pro Monat erfassen müssen Sie im Feld H2 "1" eintragen.</t>
    </r>
  </si>
  <si>
    <r>
      <rPr>
        <sz val="11"/>
        <rFont val="Calibri"/>
        <family val="2"/>
        <charset val="1"/>
      </rPr>
      <t xml:space="preserve">Enter the documented working time in hours per work package and month in </t>
    </r>
    <r>
      <rPr>
        <sz val="11"/>
        <color theme="4" tint="-0.249977111117893"/>
        <rFont val="Calibri"/>
        <family val="2"/>
        <charset val="1"/>
      </rPr>
      <t>area 2b</t>
    </r>
    <r>
      <rPr>
        <sz val="11"/>
        <rFont val="Calibri"/>
        <family val="2"/>
      </rPr>
      <t>. The conversion of hours into day-equivalents per calendar year takes place in the bottom line of area 2b. The day-equivalents worked in the action, the so-called actual working time, are shown here. 
If you record the working time in day-equivalents per month, you must enter "1" in field H2.</t>
    </r>
  </si>
  <si>
    <r>
      <rPr>
        <sz val="11"/>
        <rFont val="Calibri"/>
        <family val="2"/>
        <charset val="1"/>
      </rPr>
      <t xml:space="preserve">Nach Abschluss einer Berichtsperiode erfolgt die Kontrolle der Kappungsgrenzen in den </t>
    </r>
    <r>
      <rPr>
        <b/>
        <sz val="11"/>
        <color theme="4" tint="-0.249977111117893"/>
        <rFont val="Calibri"/>
        <family val="2"/>
      </rPr>
      <t>Bereichen 3 und 4</t>
    </r>
    <r>
      <rPr>
        <sz val="11"/>
        <rFont val="Calibri"/>
        <family val="2"/>
      </rPr>
      <t xml:space="preserve"> (Vgl. AGA V2.0 S. 52 Calculation).
</t>
    </r>
    <r>
      <rPr>
        <b/>
        <sz val="11"/>
        <color theme="4" tint="-0.249977111117893"/>
        <rFont val="Calibri"/>
        <family val="2"/>
        <charset val="1"/>
      </rPr>
      <t>Bereich 3</t>
    </r>
    <r>
      <rPr>
        <sz val="11"/>
        <rFont val="Calibri"/>
        <family val="2"/>
      </rPr>
      <t xml:space="preserve"> dient zur Kontrolle für das Horizontal Ceiling (vgl. AGA V2.0 S. 53 gelber Kasten). Nur wenn die Person in einem Kalenderjahr aus mehreren EU- und Euratom-Projekten finanziert wird müssen Sie in Spalte B "yes" auswählen. 
Dann wird hier in </t>
    </r>
    <r>
      <rPr>
        <b/>
        <sz val="11"/>
        <color theme="4" tint="-0.249977111117893"/>
        <rFont val="Calibri"/>
        <family val="2"/>
      </rPr>
      <t>Bereich 3</t>
    </r>
    <r>
      <rPr>
        <sz val="11"/>
        <rFont val="Calibri"/>
        <family val="2"/>
      </rPr>
      <t xml:space="preserve"> für jedes Kalenderjahr aufgeschlüsselt, wie viele Tagesäquivalente pro Berichtsperiode maximal abgerechnet werden dürfen und wenn nötig automatisch gekappt, so dass das Horizontal Ceiling eingehalten wird. Wenn Sie in Spalte B "no" auswählen werden alle dokumentierten Tagesäquivalente in </t>
    </r>
    <r>
      <rPr>
        <b/>
        <sz val="11"/>
        <color theme="4" tint="-0.249977111117893"/>
        <rFont val="Calibri"/>
        <family val="2"/>
      </rPr>
      <t>Bereich 4</t>
    </r>
    <r>
      <rPr>
        <sz val="11"/>
        <rFont val="Calibri"/>
        <family val="2"/>
      </rPr>
      <t xml:space="preserve"> Spalte I übertragen und dort ggf. die weiteren Kappungsgrenzen umgesetzt. </t>
    </r>
  </si>
  <si>
    <r>
      <rPr>
        <sz val="11"/>
        <rFont val="Calibri"/>
        <family val="2"/>
      </rPr>
      <t xml:space="preserve">After the end of a reporting period, the capping limits are checked in </t>
    </r>
    <r>
      <rPr>
        <b/>
        <sz val="11"/>
        <color theme="4" tint="-0.249977111117893"/>
        <rFont val="Calibri"/>
        <family val="2"/>
      </rPr>
      <t>areas 3 and 4</t>
    </r>
    <r>
      <rPr>
        <sz val="11"/>
        <rFont val="Calibri"/>
        <family val="2"/>
      </rPr>
      <t xml:space="preserve"> (see AGA V2.0 p. 52 Calculation).
</t>
    </r>
    <r>
      <rPr>
        <b/>
        <sz val="11"/>
        <color theme="4" tint="-0.249977111117893"/>
        <rFont val="Calibri"/>
        <family val="2"/>
      </rPr>
      <t>Area 3</t>
    </r>
    <r>
      <rPr>
        <sz val="11"/>
        <rFont val="Calibri"/>
        <family val="2"/>
      </rPr>
      <t xml:space="preserve"> is used to check the horizontal ceiling (see AGA V2.0 p. 53 yellow box). Only if the person is funded by several EU and Euratom grants in one calendar year must you select "yes" in column B. 
The maximum number of day-equivalents per reporting period is then broken down here in </t>
    </r>
    <r>
      <rPr>
        <b/>
        <sz val="11"/>
        <color theme="4" tint="-0.249977111117893"/>
        <rFont val="Calibri"/>
        <family val="2"/>
      </rPr>
      <t>area 3</t>
    </r>
    <r>
      <rPr>
        <sz val="11"/>
        <rFont val="Calibri"/>
        <family val="2"/>
      </rPr>
      <t xml:space="preserve"> for each calendar year and, if necessary, automatically capped so that the horizontal ceiling is adhered to. If you select "no" in column B, all documented day-equivalents are transferred to </t>
    </r>
    <r>
      <rPr>
        <b/>
        <sz val="11"/>
        <color theme="4" tint="-0.249977111117893"/>
        <rFont val="Calibri"/>
        <family val="2"/>
      </rPr>
      <t>area 4</t>
    </r>
    <r>
      <rPr>
        <sz val="11"/>
        <rFont val="Calibri"/>
        <family val="2"/>
      </rPr>
      <t xml:space="preserve"> column I and the additional capping limits are implemented there if necessary.</t>
    </r>
  </si>
  <si>
    <r>
      <rPr>
        <sz val="11"/>
        <rFont val="Calibri"/>
        <family val="2"/>
      </rPr>
      <t xml:space="preserve">In </t>
    </r>
    <r>
      <rPr>
        <b/>
        <sz val="11"/>
        <color theme="4" tint="-0.249977111117893"/>
        <rFont val="Calibri"/>
        <family val="2"/>
      </rPr>
      <t>Bereich 4</t>
    </r>
    <r>
      <rPr>
        <sz val="11"/>
        <rFont val="Calibri"/>
        <family val="2"/>
      </rPr>
      <t xml:space="preserve"> wird mithilfe der Soll-Arbeitszeit (Spalte D) und der entstandenen Personalkosten über alle Projekte und Verträge (Spalte C) der Tagessatz pro Berichtsperiode berechnet (Spalte E) (Vgl. AGA V2.0 S. 54-60 regarding the calculation of the daily rate). Spalte F zeigt die tatsächlichen Kosten im Projekt und Spalte G die Soll-Arbeitszeit im Projekt pro Berichtsperiode auf. 
Der Zusatz "rounded"  in einer Spaltenüberschrift zeigt das Runden auf 1/2 Tag genau gemäß AGA an. In einigen anderen Spalten werden nur bis zu 3 Nachkommastellen angezeigt, damit das Ergebnis besser lesbar ist und alle bedingten Formatierungen richtig greifen.
In den Spalten H bis J können die einzelnen Kappungsschritte nachvollzogen werden. In Spalte H finden Sie die tatsächlich dokumentierten Tagesäquivalente ohne Kappung aus </t>
    </r>
    <r>
      <rPr>
        <b/>
        <sz val="11"/>
        <color theme="4" tint="-0.249977111117893"/>
        <rFont val="Calibri"/>
        <family val="2"/>
      </rPr>
      <t>Bereich 2b</t>
    </r>
    <r>
      <rPr>
        <sz val="11"/>
        <rFont val="Calibri"/>
        <family val="2"/>
      </rPr>
      <t xml:space="preserve">. In Spalte I wird die Kappungsgrenze aus </t>
    </r>
    <r>
      <rPr>
        <b/>
        <sz val="11"/>
        <color theme="4" tint="-0.249977111117893"/>
        <rFont val="Calibri"/>
        <family val="2"/>
      </rPr>
      <t>Bereich 3</t>
    </r>
    <r>
      <rPr>
        <sz val="11"/>
        <rFont val="Calibri"/>
        <family val="2"/>
      </rPr>
      <t xml:space="preserve"> übertragen (Horizontal Ceiling) und auf die Maximum Declarable Day-Equivalents aus Spalte E oder Spalte G gekappt (Capping). Bei Auswahl von "yes" in Feld D11 wird auf die Sollarbeitszeit im Projekt gekappt. Bei Auswahl von "no" in Feld D11 ist es möglich, Mehrarbeit im Projekt abzurechnen, wenn dies innerhalb der Soll-Arbeitszeit der Person über alle Projekte und Verträge liegt (maximum declarable day-equivalents). Spalte J enthält die finalen Tagesäquivalente für die Ermittlung der förderfähigen Kosten und rundet auf 0,5 Tagesäquivalente genau. 
In Spalte L werden die förderfähigen Kosten in der Berichtsperiode berechnet. Spalte K und M dienen als Check - sie erscheinen rot wenn mehr Zeit dokumentiert wurde als abgerechnet werden kann. Sie erscheinen gelb wenn weniger Zeit dokumentiert wurde als theoretisch abgerechnet werden könnte. </t>
    </r>
  </si>
  <si>
    <r>
      <rPr>
        <sz val="11"/>
        <rFont val="Calibri"/>
        <family val="2"/>
        <charset val="1"/>
      </rPr>
      <t xml:space="preserve">In </t>
    </r>
    <r>
      <rPr>
        <b/>
        <sz val="11"/>
        <color theme="4" tint="-0.249977111117893"/>
        <rFont val="Calibri"/>
        <family val="2"/>
        <charset val="1"/>
      </rPr>
      <t>area 4</t>
    </r>
    <r>
      <rPr>
        <sz val="11"/>
        <rFont val="Calibri"/>
        <family val="2"/>
        <charset val="1"/>
      </rPr>
      <t xml:space="preserve">, the daily rate per reporting period is calculated (column E) using the target working time (column D) and the personnel costs incurred across all projects and contracts (column C) (cf. AGA V2.0 p. 54-60 regarding the calculation of the daily rate). Column F shows the actual costs in the project and column G the target working time in the project per reporting period. 
The addition ‘rounded’ in a column heading indicates rounding to the nearest half-day in accordance with AGA. In some other columns, only up to 3 decimal places are displayed so that the result is easier to read and all conditional formatting takes effect correctly.
The individual capping steps can be traced in columns H to J. Column H shows the actual documented day-equivalents without capping from </t>
    </r>
    <r>
      <rPr>
        <b/>
        <sz val="11"/>
        <color theme="4" tint="-0.249977111117893"/>
        <rFont val="Calibri"/>
        <family val="2"/>
        <charset val="1"/>
      </rPr>
      <t>area 2b</t>
    </r>
    <r>
      <rPr>
        <sz val="11"/>
        <rFont val="Calibri"/>
        <family val="2"/>
      </rPr>
      <t xml:space="preserve">. In column I, the capping limit from </t>
    </r>
    <r>
      <rPr>
        <b/>
        <sz val="11"/>
        <color theme="4" tint="-0.249977111117893"/>
        <rFont val="Calibri"/>
        <family val="2"/>
        <charset val="1"/>
      </rPr>
      <t>area 3</t>
    </r>
    <r>
      <rPr>
        <sz val="11"/>
        <rFont val="Calibri"/>
        <family val="2"/>
      </rPr>
      <t xml:space="preserve"> is transferred (horizontal ceiling) and capped to the maximum declarable day-equivalents from column E or column G (capping). If ‘yes’ is selected in field D11, the planned working time in the project is capped. If ‘no’ is selected in field D11, it is possible to bill overtime in the project if this is within the person's target working time across all projects and contracts (maximum declarable day-equivalents). Column J contains the final day-equivalents for determining the eligible costs and rounds to the nearest half-day. 
Column L is used to calculate the eligible costs in the reporting period. Columns K and M are used as a check - they appear red if more time was documented than can be reported. They appear yellow if less time was documented than could theoretically be reported.
</t>
    </r>
  </si>
  <si>
    <r>
      <rPr>
        <sz val="11"/>
        <rFont val="Calibri"/>
        <family val="2"/>
      </rPr>
      <t xml:space="preserve">Im </t>
    </r>
    <r>
      <rPr>
        <b/>
        <sz val="11"/>
        <color theme="4" tint="-0.249977111117893"/>
        <rFont val="Calibri"/>
        <family val="2"/>
      </rPr>
      <t>Bereich 5</t>
    </r>
    <r>
      <rPr>
        <sz val="11"/>
        <rFont val="Calibri"/>
        <family val="2"/>
      </rPr>
      <t xml:space="preserve"> berechnen sich (basierend auf den Eingaben im </t>
    </r>
    <r>
      <rPr>
        <b/>
        <sz val="11"/>
        <color theme="4" tint="-0.249977111117893"/>
        <rFont val="Calibri"/>
        <family val="2"/>
      </rPr>
      <t>Bereich 2b</t>
    </r>
    <r>
      <rPr>
        <sz val="11"/>
        <rFont val="Calibri"/>
        <family val="2"/>
      </rPr>
      <t>) automatisch die zu berichtenden Tagesäquivalente pro Arbeitspaket. Wenn die Ist-Arbeitszeit die Soll-Arbeitszeit pro Berichtsperiode unterschreitet (</t>
    </r>
    <r>
      <rPr>
        <b/>
        <sz val="11"/>
        <color theme="4" tint="-0.249977111117893"/>
        <rFont val="Calibri"/>
        <family val="2"/>
      </rPr>
      <t>Bereich 2b</t>
    </r>
    <r>
      <rPr>
        <sz val="11"/>
        <rFont val="Calibri"/>
        <family val="2"/>
      </rPr>
      <t xml:space="preserve">), so werden die abrechenbaren Tagesäquivalente pro Arbeitspaket in </t>
    </r>
    <r>
      <rPr>
        <b/>
        <sz val="11"/>
        <color theme="4" tint="-0.249977111117893"/>
        <rFont val="Calibri"/>
        <family val="2"/>
      </rPr>
      <t xml:space="preserve">Bereich 5 </t>
    </r>
    <r>
      <rPr>
        <sz val="11"/>
        <rFont val="Calibri"/>
        <family val="2"/>
      </rPr>
      <t xml:space="preserve">übertragen. Die Kappung der Tagesäquivalente wird prozentual auf die einzelnen Arbeitspakete umgelegt, je nachdem wieviel Arbeitszeit in </t>
    </r>
    <r>
      <rPr>
        <b/>
        <sz val="11"/>
        <color theme="8" tint="-0.499984740745262"/>
        <rFont val="Calibri"/>
        <family val="2"/>
      </rPr>
      <t>Bereich 2b</t>
    </r>
    <r>
      <rPr>
        <sz val="11"/>
        <rFont val="Calibri"/>
        <family val="2"/>
      </rPr>
      <t xml:space="preserve"> pro Arbeitspaket dokumentiert wurde. Wenn Sie die abrechenbaren Tagesäquivalente anders auf die Arbeitspakete verteilen möchten, so können Sie dies beim manuellen Übertrag von </t>
    </r>
    <r>
      <rPr>
        <b/>
        <sz val="11"/>
        <color theme="8" tint="-0.499984740745262"/>
        <rFont val="Calibri"/>
        <family val="2"/>
      </rPr>
      <t>Bereich 5</t>
    </r>
    <r>
      <rPr>
        <sz val="11"/>
        <rFont val="Calibri"/>
        <family val="2"/>
      </rPr>
      <t xml:space="preserve"> auf </t>
    </r>
    <r>
      <rPr>
        <b/>
        <sz val="11"/>
        <color theme="8" tint="-0.499984740745262"/>
        <rFont val="Calibri"/>
        <family val="2"/>
      </rPr>
      <t>Bereich 6</t>
    </r>
    <r>
      <rPr>
        <sz val="11"/>
        <rFont val="Calibri"/>
        <family val="2"/>
      </rPr>
      <t xml:space="preserve"> umsetzen.</t>
    </r>
  </si>
  <si>
    <r>
      <rPr>
        <sz val="11"/>
        <rFont val="Calibri"/>
        <family val="2"/>
        <charset val="1"/>
      </rPr>
      <t xml:space="preserve">The day-equivalents to be reported per work package are automatically calculated in </t>
    </r>
    <r>
      <rPr>
        <b/>
        <sz val="11"/>
        <color theme="4" tint="-0.249977111117893"/>
        <rFont val="Calibri"/>
        <family val="2"/>
        <charset val="1"/>
      </rPr>
      <t>area 5</t>
    </r>
    <r>
      <rPr>
        <sz val="11"/>
        <rFont val="Calibri"/>
        <family val="2"/>
      </rPr>
      <t xml:space="preserve"> (based on the entries in </t>
    </r>
    <r>
      <rPr>
        <b/>
        <sz val="11"/>
        <color theme="4" tint="-0.249977111117893"/>
        <rFont val="Calibri"/>
        <family val="2"/>
        <charset val="1"/>
      </rPr>
      <t>area 2b</t>
    </r>
    <r>
      <rPr>
        <sz val="11"/>
        <rFont val="Calibri"/>
        <family val="2"/>
      </rPr>
      <t>). If the actual working time falls below the target working time per reporting period (</t>
    </r>
    <r>
      <rPr>
        <b/>
        <sz val="11"/>
        <color theme="4" tint="-0.249977111117893"/>
        <rFont val="Calibri"/>
        <family val="2"/>
        <charset val="1"/>
      </rPr>
      <t>area 2b</t>
    </r>
    <r>
      <rPr>
        <sz val="11"/>
        <rFont val="Calibri"/>
        <family val="2"/>
      </rPr>
      <t xml:space="preserve">), the eligible day-equivalents per work package are transferred to </t>
    </r>
    <r>
      <rPr>
        <b/>
        <sz val="11"/>
        <color theme="4" tint="-0.249977111117893"/>
        <rFont val="Calibri"/>
        <family val="2"/>
        <charset val="1"/>
      </rPr>
      <t>area 5</t>
    </r>
    <r>
      <rPr>
        <sz val="11"/>
        <rFont val="Calibri"/>
        <family val="2"/>
      </rPr>
      <t xml:space="preserve">. The capping of the day-equivalents is allocated to the individual work packages as a percentage, depending on how much working time was documented in </t>
    </r>
    <r>
      <rPr>
        <b/>
        <sz val="11"/>
        <color theme="4" tint="-0.249977111117893"/>
        <rFont val="Calibri"/>
        <family val="2"/>
        <charset val="1"/>
      </rPr>
      <t>area 2b</t>
    </r>
    <r>
      <rPr>
        <sz val="11"/>
        <rFont val="Calibri"/>
        <family val="2"/>
      </rPr>
      <t xml:space="preserve"> per work package. If you want to distribute the eligible day-equivalents differently to the work packages, you can do this by manually transferring them from </t>
    </r>
    <r>
      <rPr>
        <b/>
        <sz val="11"/>
        <color theme="4" tint="-0.249977111117893"/>
        <rFont val="Calibri"/>
        <family val="2"/>
        <charset val="1"/>
      </rPr>
      <t>area 5</t>
    </r>
    <r>
      <rPr>
        <sz val="11"/>
        <rFont val="Calibri"/>
        <family val="2"/>
      </rPr>
      <t xml:space="preserve"> to </t>
    </r>
    <r>
      <rPr>
        <b/>
        <sz val="11"/>
        <color theme="4" tint="-0.249977111117893"/>
        <rFont val="Calibri"/>
        <family val="2"/>
        <charset val="1"/>
      </rPr>
      <t>area 6</t>
    </r>
    <r>
      <rPr>
        <sz val="11"/>
        <rFont val="Calibri"/>
        <family val="2"/>
      </rPr>
      <t>.</t>
    </r>
  </si>
  <si>
    <r>
      <rPr>
        <sz val="11"/>
        <rFont val="Calibri"/>
        <family val="2"/>
        <charset val="1"/>
      </rPr>
      <t xml:space="preserve">In </t>
    </r>
    <r>
      <rPr>
        <b/>
        <sz val="11"/>
        <color theme="4" tint="-0.249977111117893"/>
        <rFont val="Calibri"/>
        <family val="2"/>
        <charset val="1"/>
      </rPr>
      <t>Bereich 6</t>
    </r>
    <r>
      <rPr>
        <sz val="11"/>
        <rFont val="Calibri"/>
        <family val="2"/>
      </rPr>
      <t xml:space="preserve"> übertragen Sie manuell (=Werte einfügen) die berechneten Daten aus </t>
    </r>
    <r>
      <rPr>
        <b/>
        <sz val="11"/>
        <color theme="4" tint="-0.249977111117893"/>
        <rFont val="Calibri"/>
        <family val="2"/>
        <charset val="1"/>
      </rPr>
      <t>Bereich 5</t>
    </r>
    <r>
      <rPr>
        <sz val="11"/>
        <rFont val="Calibri"/>
        <family val="2"/>
      </rPr>
      <t xml:space="preserve">, die Sie in Ihren Finanzbericht im EU F&amp;T Portal eintragen. Dies ist notwendig, damit spätere Änderungen in der Tabelle dokumentiert werden und die Daten für ein Adjustment zu sehen sind. Die dokumentierte Arbeitszeit muss ebenfalls auf einen halben Tag genau kaufmännisch gerundet werden (siehe AGA V2.0 S. 52).
Die Zellen in </t>
    </r>
    <r>
      <rPr>
        <b/>
        <sz val="11"/>
        <color theme="4" tint="-0.249977111117893"/>
        <rFont val="Calibri"/>
        <family val="2"/>
        <charset val="1"/>
      </rPr>
      <t xml:space="preserve">Bereich </t>
    </r>
    <r>
      <rPr>
        <sz val="11"/>
        <rFont val="Calibri"/>
        <family val="2"/>
      </rPr>
      <t xml:space="preserve">6 sollten also nur Zahlen enthalten, keine Formeln. 
Wenn sich im weiteren Projektverlauf Daten in den bereits berichteten Perioden ändern, z.B. durch Nachbuchungen oder rückwirkende Tariferhöhungen, verändern diese die Personalkosten in den entsprechenden Monaten und in </t>
    </r>
    <r>
      <rPr>
        <b/>
        <sz val="11"/>
        <color theme="4" tint="-0.249977111117893"/>
        <rFont val="Calibri"/>
        <family val="2"/>
        <charset val="1"/>
      </rPr>
      <t>Bereich 5</t>
    </r>
    <r>
      <rPr>
        <sz val="11"/>
        <rFont val="Calibri"/>
        <family val="2"/>
      </rPr>
      <t xml:space="preserve"> wird automatisch Ihr Adjustment, basierend auf den in </t>
    </r>
    <r>
      <rPr>
        <b/>
        <sz val="11"/>
        <color theme="4" tint="-0.249977111117893"/>
        <rFont val="Calibri"/>
        <family val="2"/>
        <charset val="1"/>
      </rPr>
      <t>Bereich 6</t>
    </r>
    <r>
      <rPr>
        <sz val="11"/>
        <rFont val="Calibri"/>
        <family val="2"/>
      </rPr>
      <t xml:space="preserve"> angegebenen Daten für die ursprüngliche Abrechnung der Periode, berechnet. Dieses Adjustment können Sie mit dem nächsten Bericht im F&amp;T Portal eintragen sowie in den </t>
    </r>
    <r>
      <rPr>
        <b/>
        <sz val="11"/>
        <color theme="4" tint="-0.249977111117893"/>
        <rFont val="Calibri"/>
        <family val="2"/>
        <charset val="1"/>
      </rPr>
      <t>Bereich 6</t>
    </r>
    <r>
      <rPr>
        <sz val="11"/>
        <rFont val="Calibri"/>
        <family val="2"/>
      </rPr>
      <t xml:space="preserve"> übertragen, indem Sie die Werte der gekennzeichneten Zeile an die entsprechende Stelle kopieren.
Beim Übertrag der Tagesäquivalente aus den Personalblättern in "Overview employees" und "Overview reports" erfolgt die Umrechnung in Personenmonate. Im AGA gibt es keine Definition für Personenmonate, wir arbeiten mit der Formel 215/12. Diese Information wird im Abrechnungsformular im EU F&amp;T Portal benötigt.</t>
    </r>
  </si>
  <si>
    <t>7.    Monitoring</t>
  </si>
  <si>
    <r>
      <rPr>
        <sz val="11"/>
        <rFont val="Calibri"/>
        <family val="2"/>
      </rPr>
      <t xml:space="preserve">Zum schnellen Monitoring beim Blättern durch die einzelnen Personalblätter zeigt der </t>
    </r>
    <r>
      <rPr>
        <b/>
        <sz val="11"/>
        <color theme="4" tint="-0.249977111117893"/>
        <rFont val="Calibri"/>
        <family val="2"/>
      </rPr>
      <t>Bereich 7</t>
    </r>
    <r>
      <rPr>
        <sz val="11"/>
        <rFont val="Calibri"/>
        <family val="2"/>
      </rPr>
      <t xml:space="preserve"> die Gesamtkosten für die Person (K4), die Gesamtkosten im Projekt (K5), die abrechenbaren Kosten (K7) und die Differenz (K9) auf. 
Wenn in Feld D11 "yes" gewählt wurde, berechnet K9 die Differenz zwischen den tatsächlichen Kosten im Projekt und den abrechenbaren Kosten im Projekt (K5-K7).
Wenn im Feld D11 "no" gewählt wurde, berechnet K9 die Differenz zwischen den Gesamtkosten für die Person in der Projektlaufzeit und den abrechenbaren Kosten im Projekt (K4-K7).</t>
    </r>
  </si>
  <si>
    <t>Selected</t>
  </si>
  <si>
    <t>Basic project data</t>
  </si>
  <si>
    <t>In Spalte B und C die Projektmonate angeben, nicht das jeweilige Datum</t>
  </si>
  <si>
    <t>In columns B and C, specify the project months, not the respective date.</t>
  </si>
  <si>
    <t>Weitere Erklärungen sind im  "Liesmich" zu finden.</t>
  </si>
  <si>
    <t>Further explanations can be found in the ‘Readme’ section.</t>
  </si>
  <si>
    <t>In der Zelle "Day-equivalent" wird die täglich zu leistende Arbeitszeit für eine Vollzeitstelle laut Arbeitsvertrag eingetragen. Wenn Sie die Arbeitszeit in Tagesäquivalenten pro Monat erfassen, müssen Sie im Feld H2 "1" eintragen.</t>
  </si>
  <si>
    <t>The daily working hours for a full-time position, as stated in the employment contract, are entered in the 'Day-equivalent' box. If you record the working hours in day equivalents per month, you must enter '1' in cell H2.</t>
  </si>
  <si>
    <t>Die weiß markierten Felder dienen der Orientierung, müssen aber nicht ausgefüllt werden.</t>
  </si>
  <si>
    <t>The cells marked in white are for guidance only and do not need to be filled out.</t>
  </si>
  <si>
    <t>Yes/No auswählen, um festzulegen ob in Bereich 4 auf die Kosten insgesamt (Total Personnel Costs) oder auf die Kosten im EU-Projekt (Maximum declarable personnel costs) gekappt wird.</t>
  </si>
  <si>
    <t>Select Yes/No to specify whether the cap in section 4 applies to the total costs (Total Personnel Costs) or to the costs in the EU project (Maximum declarable personnel costs).</t>
  </si>
  <si>
    <t>Die Bereiche 2a und 2b sind für jedes Kalenderjahr in Ihrem Projekt angelegt. Die Berichtsperioden und relevanten Arbeitspakete sollten bereits automatisch aus dem Arbeitsblatt Basisdaten zum Projekt übertragen worden sein.</t>
  </si>
  <si>
    <t>Sections 2a and 2b are set up for each calendar year in your project. The reporting periods and relevant work packages should have already been transferred automatically from the Basic Project Data worksheet.</t>
  </si>
  <si>
    <t>Sobald auf dem Arbeitsblatt "Basisdaten zum Projekt" die Daten für Projektstart und -ende, Berichtsperioden und Arbeitspakete eingegeben sind und bei "involvement" ein x gesetzt wurde, färben sich die relevanten Felder zur Bearbeitung gelb in den Tabellen 2a und 2b.</t>
  </si>
  <si>
    <t xml:space="preserve">Once the data about the project start and end, reporting periods and work packages have been entered into the ‘Basic Project Data’ worksheet and an “x” has been placed next to ‘involvement’, the relevant cells for editing in tables 2a and 2b will appear in yellow.
</t>
  </si>
  <si>
    <t>(Dies funktioniert nur mit einer Excelversion ab 2019).</t>
  </si>
  <si>
    <t>(This only works with Excel versions from 2019 onwards.)</t>
  </si>
  <si>
    <t>Tragen Sie die Vollzeitäquivalente in die Spalte FTE (nicht in %, sondern 1,0 für Vollzeit) über alle Arbeitsverträge der jeweiligen Person  an Ihrer Einrichtung (Spalte E) und für das abzurechnende EU-Projekt (Spalte H) ein.</t>
  </si>
  <si>
    <t>Enter the full-time equivalents in the FTE column (not in percent, but as 1.0 for full-time) for all employment contracts of the respective person at your institution (column E) and for the EU project to be invoiced (column H).</t>
  </si>
  <si>
    <t>Tragen Sie die Personalkosten insgesamt (Spalte G) und projektanteilig (Spalte J) ein.</t>
  </si>
  <si>
    <t>Enter the total personnel costs (column G) and the project-related costs (column J).</t>
  </si>
  <si>
    <t>In Spalte F werden die maximum declarable day-equivalents angezeigt, also die sogenannte Soll-Arbeitszeit über alle Verträge und Projekte, die für die Berechnung der daily rate relevant ist.</t>
  </si>
  <si>
    <t>Column F shows the maximum declarable day equivalents, i.e. the target working time across all contracts and projects, which is relevant for calculating the daily rate.</t>
  </si>
  <si>
    <t>Zur Berechnung der TÄ (engl. FTE) benötigen Sie die Vertragsdaten der Person. Beachten Sie, dass jeder Monat pauschal mit 30 Tagen angesetzt wird.</t>
  </si>
  <si>
    <t>To calculate the FTE, you need the person's contract data. Please note that each month is considered to have exactly 30 days.</t>
  </si>
  <si>
    <t xml:space="preserve">Tragen Sie in Bereich 2b pro Work Package die dokumentierte Arbeitszeit in Stunden ein. </t>
  </si>
  <si>
    <t xml:space="preserve">In section 2b, enter the documented working time in hours for each work package. </t>
  </si>
  <si>
    <t xml:space="preserve">Wenn Sie die Arbeitszeit in Tagesäquivalenten pro Monat erfassen müssen Sie im Feld H2 "1" eintragen. Mehr Details dazu finden Sie im Beispiel "Mustermann". </t>
  </si>
  <si>
    <t>If you record the working hours in day equivalents per month, you must enter ‘1’ in cell H2. For more details, see the ‘Mustermann’ example.</t>
  </si>
  <si>
    <t>In dieser Vorlage erfolgt die Umrechnung von Stunden in Tagesäquivalente pro Kalenderjahr in der untersten Zeile des Bereichs 2b. Hier werden die day-equivalents worked in the action, die sogenannte Ist-Arbeitszeit dargestellt.</t>
  </si>
  <si>
    <t>In this template, hours are converted into day equivalents per calendar year in the bottom row of section 2b. This shows the day equivalents worked in the action, i.e. the actual working time.</t>
  </si>
  <si>
    <t xml:space="preserve">Bereich 3 dient zur Kontrolle für das Horizontal Ceiling (vgl. AGA V1.0 S. 51 gelber Kasten). Nur wenn die Person in einem Kalenderjahr aus mehreren EU- und Euratom-Projekten finanziert wird müssen Sie in Spalte B "yes" auswählen. </t>
  </si>
  <si>
    <t xml:space="preserve">Section 3 is used to check the horizontal ceiling (see AGA V1.0, p. 51, yellow box). You must only select 'yes' in column B if the person is funded from several EU and Euratom projects in a calendar year. </t>
  </si>
  <si>
    <t xml:space="preserve">Dann wird hier in Bereich 3 für jedes Kalenderjahr aufgeschlüsselt, wie viele Tagesäquivalente pro Berichtsperiode maximal abgerechnet werden dürfen und wenn nötig automatisch gekappt, so dass das Horizontal Ceiling eingehalten wird. </t>
  </si>
  <si>
    <t xml:space="preserve">Then, in Section 3, the maximum number of day equivalents that can be invoiced per reporting period is broken down by calendar year. If necessary, this is automatically capped to ensure that the horizontal ceiling is adhered to. </t>
  </si>
  <si>
    <t xml:space="preserve">Wenn Sie in Spalte B "no" auswählen werden alle dokumentierten Tagesäquivalente in Bereich 4 Spalte I übertragen und dort ggf. die weiteren Kappungsgrenzen umgesetzt. </t>
  </si>
  <si>
    <t xml:space="preserve">Selecting 'no' in column B will transfer all reported day equivalents to Section 4, column I, where any further caps will be applied. </t>
  </si>
  <si>
    <t xml:space="preserve">In Bereich 4 wird mithilfe der Soll-Arbeitszeit (Spalte D) und der entstandenen Personalkosten über alle Projekte und Verträge (Spalte C) der Tagessatz pro Berichtsperiode berechnet (Spalte E) (Vgl. AGA V1.0 S. 52-58 regarding calculation of daily rate). </t>
  </si>
  <si>
    <t xml:space="preserve">In Section 4, the daily rate per reporting period is calculated in Column E using the target working time in Column D and the personnel costs incurred across all projects and contracts in Column C. See AGA V1.0, pp. 52–58 for details of the daily rate calculation. </t>
  </si>
  <si>
    <t xml:space="preserve">Spalte F zeigt die tatsächlichen Kosten im Projekt und Spalte G die Soll-Arbeitszeit im Projekt pro Berichtsperiode auf. </t>
  </si>
  <si>
    <t xml:space="preserve">In den Spalten H bis J können die einzelnen Kappungsschritte nachvollzogen werden. </t>
  </si>
  <si>
    <t xml:space="preserve">The different capping steps can be found in columns H to J. </t>
  </si>
  <si>
    <t xml:space="preserve">In Spalte H finden Sie die tatsächlich dokumentierten Tagesäquivalente ohne Kappung aus Bereich 2b. </t>
  </si>
  <si>
    <t xml:space="preserve">Column H shows the actual reported day equivalents from section 2b without any capping. </t>
  </si>
  <si>
    <t>In Spalte I wird die Kappungsgrenze aus Bereich 3 übertragen (Horizontal Ceiling) und auf die Maximum Declarable Day-Equivalents aus Spalte E oder Spalte G gekappt (Capping).</t>
  </si>
  <si>
    <t>In column I, the capping threshold from Section 3 (the horizontal ceiling) is transferred and capped at the maximum declarable day equivalents in columns E and G.</t>
  </si>
  <si>
    <t xml:space="preserve">Bei Auswahl von "yes" in Feld D11 wird auf die Sollarbeitszeit im Projekt gekappt. </t>
  </si>
  <si>
    <t xml:space="preserve">If ‘yes’ is selected for cell D11, the target working time for the project is capped. </t>
  </si>
  <si>
    <t xml:space="preserve">Bei Auswahl von "no" in Feld D11 ist es möglich, Mehrarbeit im Projekt abzurechnen, wenn dies innerhalb der Soll-Arbeitszeit der Person über alle Projekte und Verträge liegt (maximum declarable day-equivalents). </t>
  </si>
  <si>
    <t xml:space="preserve">If ‘no’ is selected for cell D11, it is possible to report overtime in the project if this is within the person's target working time across all projects and contracts (maximum declarable day equivalents). </t>
  </si>
  <si>
    <t xml:space="preserve">Spalte J enthält die finalen Tagesäquivalente für die Ermittlung der förderfähigen Kosten und rundet auf 0,5 Tagesäquivalente genau. </t>
  </si>
  <si>
    <t xml:space="preserve">Column J contains the final daily equivalents used to determine eligible costs, which are rounded to the nearest 0.5. </t>
  </si>
  <si>
    <t>In Spalte L werden die förderfähigen Kosten in der Berichtsperiode berechnet.</t>
  </si>
  <si>
    <t>Column L calculates the eligible costs for the reporting period.</t>
  </si>
  <si>
    <t xml:space="preserve">Spalten K und M dienen als Check - sie erscheinen rot wenn mehr Zeit dokumentiert wurde als abgerechnet werden kann. Sie erscheinen gelb wenn weniger Zeit dokumentiert wurde als theoretisch abgerechnet werden könnte. </t>
  </si>
  <si>
    <t>Columns K and M serve as a check: they turn red if more working time has been recorded than is eligible. They turn yellow if less time has been recorded than is theoretically eligible</t>
  </si>
  <si>
    <t xml:space="preserve">Im Bereich 5 berechnen sich (basierend auf den Eingaben im Bereich 2b) automatisch die zu berichtenden Tagesäquivalente pro Arbeitspaket. </t>
  </si>
  <si>
    <t>In section 5, the day equivalents to be reported per work package are calculated automatically (based on the data from section 2b).</t>
  </si>
  <si>
    <t>Wenn die Ist-Arbeitszeit die Soll-Arbeitszeit pro Berichtsperiode unterschreitet (Bereich 2b), so werden die abrechenbaren Tagesäquivalente pro Arbeitspaket in Bereich 5 übertragen.</t>
  </si>
  <si>
    <t>If the actual working time is less than the target working time per reporting period (section 2b), the reportable day equivalents per work package are transferred to section 5.</t>
  </si>
  <si>
    <t>Die Kappung der Tagesäquivalente wird prozentual auf die einzelnen Arbeitspakete umgelegt, je nachdem wieviel Arbeitszeit in Bereich 2b pro Arbeitspaket dokumentiert wurde.</t>
  </si>
  <si>
    <t>The capping of day equivalents is allocated in percentage to the individual work packages, depending on how much working time was documented per work package in section 2b.</t>
  </si>
  <si>
    <t>Wenn Sie die abrechenbaren Tagesäquivalente anders auf die Arbeitspakete verteilen möchten, so können Sie dies beim manuellen Übertrag von Bereich 5 auf Bereich 6 umsetzen.</t>
  </si>
  <si>
    <t>If you want to distribute the reportable day equivalents differently among the work packages, you can do so when manually transferring data from section 5 to section 6.</t>
  </si>
  <si>
    <t>In Bereich 6 übertragen Sie manuell (=Werte einfügen) die berechneten Daten aus Bereich 5, die Sie in Ihren Finanzbericht im EU F&amp;T Portal eintragen. So werden spätere Änderungen dokumentiert und die Daten für ein Adjustment sichtbar.</t>
  </si>
  <si>
    <t>In section 6, manually transfer (i.e. by entering values) the calculated data from section 5. These figures you then enter into your financial report in the EU F&amp;T portal. This is necessary so that subsequent changes get documented and data can be used for adjustment.</t>
  </si>
  <si>
    <t>Die dokumentierte Arbeitszeit muss ebenfalls auf einen halben Tag genau kaufmännisch gerundet werden. Die Zellen in Bereich 6 sollten also nur Zahlen enthalten, keine Formeln.</t>
  </si>
  <si>
    <t>The documented working time must also be rounded to the nearest half day using commercial rounding. The cells in section 6 should therefore only contain numbers, not formulas.</t>
  </si>
  <si>
    <t>Wenn sich im Projektverlauf Daten in bereits berichteten Perioden ändern, z.B. durch Nachbuchungen oder rückwirkende Tariferhöhungen, ändern sich die Personalkosten und in Bereich 5 wird automatisch das Adjustment anhand der Daten aus Bereich 6 berechnet.</t>
  </si>
  <si>
    <t>If data of previously reported periods changes during the project duration, e.g. due to subsequent postings or retroactive tariff increases, this changes personnel costs for corresponding months and your adjustment will be calculated automatically  in section 5.</t>
  </si>
  <si>
    <t>Dieses Adjustment können Sie mit dem nächsten Bericht im F&amp;T Portal eintragen sowie in den Bereich 6 übertragen, indem Sie die Werte der gekennzeichneten Zeile an die entsprechende Stelle kopieren.</t>
  </si>
  <si>
    <t>You can include this adjustment in the next report in the F&amp;T portal and transfer it to section 6 by copying values from the marked row to the corresponding cell.</t>
  </si>
  <si>
    <t>Beim Übertrag der Tagesäquivalente aus den Personalblättern in "Übersicht Mitarbeiter_innen" und "Übersicht Berichte" erfolgt die Umrechnung in Personenmonate.</t>
  </si>
  <si>
    <t>Im AGA gibt es keine Definition für Personenmonate, wir arbeiten mit der Formel 215/12. Diese Information wird im Abrechnungsformular im EU F&amp;T Portal benötigt.</t>
  </si>
  <si>
    <t>There is no definition for person-months in AGA; we use the formula 215/12. This information is required for the 'Use of Resources' form in the EU F&amp;T Portal.</t>
  </si>
  <si>
    <t>Wenn in Feld D11 "yes" gewählt wurde, berechnet K9 die Differenz zwischen den tatsächlichen Kosten im Projekt und den abrechenbaren Kosten im Projekt (K5-K7).</t>
  </si>
  <si>
    <t>Wenn im Feld D11 "no" gewählt wurde, berechnet K9 die Differenz zwischen den Gesamtkosten für die Person in der Projektlaufzeit und den abrechenbaren Kosten im Projekt (K4-K7).</t>
  </si>
  <si>
    <t>Projektleiterin mit anteiliger Finanzierung aus einem anderen Drittmittelprojekt</t>
  </si>
  <si>
    <t>Project manager with proportional financing from another third-party funded project</t>
  </si>
  <si>
    <t>In diesem Beispiel wird eine Projektleiterin abgerechnet, die in der ersten Berichtsperiode auch anteilig aus einem anderen Drittmittelprojekt bezahlt wird. Damit die Projektbudgets nicht vermischt werden, wird in Feld D11 "yes" ausgewählt.</t>
  </si>
  <si>
    <t xml:space="preserve">In this example, a project manager is reported who gets also paid proportionally from another third-party funded project in the first reporting period. To ensure that the project budgets are not mixed, ‘yes’ is selected in cell D11. </t>
  </si>
  <si>
    <t>Dies löst aus, dass auf die ins EU-Projekt gebuchten Kosten gekappt wird, sofern genügend Stunden erbracht wurden. Bei der Auswahl "no" wären mehr Kosten abrechenbar.</t>
  </si>
  <si>
    <t>This results in a cap on the costs booked to the EU project, provided that sufficient hours have been worked. If ‘no’ is selected, more costs could be reported.</t>
  </si>
  <si>
    <t>Die Entscheidung zum Umgang hierzu muss von der Einrichtung grundsätzlich entschieden werden. </t>
  </si>
  <si>
    <t xml:space="preserve">The institution must always be the one to decide how to deal with this. </t>
  </si>
  <si>
    <t xml:space="preserve">Die Person wird  anteilig im ersten und zweiten Jahr  über andere Mittel finanziert. Da dies keine EU-Projekte sind wird die Option "Horizontal Ceiling" mit "no" beantwortet. </t>
  </si>
  <si>
    <t xml:space="preserve">The person is paid proportionally from other funds in the first and second year. As these are not EU projects, the answer to the 'Horizontal Ceiling' question is 'No'. </t>
  </si>
  <si>
    <t xml:space="preserve">In den letzten beiden Kalenderjahren erfolgt eine ausschließliche Finanzierung über das EU-Projekt.   </t>
  </si>
  <si>
    <t xml:space="preserve">In the last two years, funding has been provided exclusively through the EU project.   </t>
  </si>
  <si>
    <t>Zeiterfassung per monthly Declaration  (Erfassung in Tagesäquivalenten pro Monat); Notwendigkeit eines Adjustment</t>
  </si>
  <si>
    <t>Time recording per monthly declaration  (recording in day equivalents per month); need for adjustment</t>
  </si>
  <si>
    <t>Im Feld H2 "Day-equivalent" wird "1" eingetragen. Damit entfällt die Umrechnung von Stunden in Tagesäquivalente.</t>
  </si>
  <si>
    <t>In cell H2, enter "1" for "Day-equivalent". By this, there is no need to convert hours into day equivalents.</t>
  </si>
  <si>
    <t>In diesem Beispiel wird ein Projektmitarbeiter abgerechnet, der erst Mitte des zweiten Projektmonats an der Einrichtung zu arbeiten begonnen hat.</t>
  </si>
  <si>
    <t>In this example, a project employee who only started working at the institution in the middle of the second month of the project is being reported.</t>
  </si>
  <si>
    <t xml:space="preserve"> Für ihn gab es Korrekturbuchungen, sodass ein Adjustment der ersten Berichtsperiode notwendig wird.</t>
  </si>
  <si>
    <t>There were salary corrections, so an adjustment of the first reporting period is necessary.</t>
  </si>
  <si>
    <t>Der Mitarbeiter wird parallel über mehrere EU Grants finanziert. Damit die Projektbudgets nicht vermischt werden, wird die Option „Capping to EU project required?“ (Zelle D11) mit "yes" ausgewählt.</t>
  </si>
  <si>
    <t>The employee is financed in parallel by several EU grants. To ensure that the project budgets are not mixed, the option ‘Capping to EU project required?’ (cell D11) is selected with ‘yes’.</t>
  </si>
  <si>
    <t>Dies löst aus, dass auf die ins EU-Projekt gebuchten Kosten gekappt wird.</t>
  </si>
  <si>
    <t>This triggers a cap on the costs booked to the EU project.</t>
  </si>
  <si>
    <t>Der Arbeitsvertrag begann zum 15. Mai 2022. Das FTE für Mai ist 16/30.</t>
  </si>
  <si>
    <t>The employment contract began on 15 May 2022. The FTE for May is 16/30.</t>
  </si>
  <si>
    <t>Die Arbeitszeit im Projekt wird hier pro Monat in Tagesäquivalenten eingetragen. Bei der Erfassung der Tagesäquivalente darf nicht gerundet werden (siehe AGA S. 197 gelber Kasten).</t>
  </si>
  <si>
    <t>The working time for the project is specified here in day equivalents per month. When recording the day equivalents, no rounding is permitted (see AGA p. 197, yellow box).</t>
  </si>
  <si>
    <t>Das in Bereich 5 aufgezeigte Adjustment (Korrektur um 1.179,91 € ist in Tabelle 6 zu übernehmen und mit dem finalen Report einzureichen.</t>
  </si>
  <si>
    <t>The adjustment shown in section 5 (correction of € 1.179,91) must be transferred to Table 6 and submitted with the final report.</t>
  </si>
  <si>
    <t>Abrechnung von mehr Personalkosten als im Projekt angefallen</t>
  </si>
  <si>
    <t>Reporting of more personnel costs than incurred in the project</t>
  </si>
  <si>
    <t>Dieses Beispiel zeigt, wie für die Mitarbeiterin mit einer Mischfinanzierung (EU-Projekt und Haushaltsstelle) auch mehr Kosten abgerechnet werden können als für das EU-Projekt angefallen sind.</t>
  </si>
  <si>
    <t>This example shows how more costs can be reported for the employee with mixed financing (EU project and institutional budget) than were incurred for the EU project.</t>
  </si>
  <si>
    <t>Es erfolgt keine Kappung auf Projektebene. Stattdessen werden die Gesamtpersonalkosten und -tagesäquivalente als Bezugsgrößen herangezogen.</t>
  </si>
  <si>
    <t>There is no capping at project level. Instead, the total personnel costs and day equivalents are used as base measures.</t>
  </si>
  <si>
    <t>Ausschlaggeben dafür ist die Auswahl "No" in Zelle D11. Das Ändern dieser Auswahl hat Auswirkungen auf die Spalten H und M in Tabelle 3 sowie auf die Spalten I, K, L und M in Tabelle 4.</t>
  </si>
  <si>
    <t>The key factor here is the selection of ‘No’ in cell D11. Changing this selection affects columns H and M in Table 3 and columns I, K, L and M in Table 4.</t>
  </si>
  <si>
    <t>Mit der Auswahl "No" können mehr Kosten abgerechnet werden als im EU-Projekt angefallen sind.</t>
  </si>
  <si>
    <t>Selecting ‘No’ allows you to report more costs than were incurred in the EU project.</t>
  </si>
  <si>
    <t>Die Person  wird über das EU-Projekt und eine anteilige Haushaltsstelle finanziert. Pro Kalenderjahr muss die Option "Horizontal Ceiling" mit "no" beantwortet werden.</t>
  </si>
  <si>
    <t>The person is funded through the EU project and an institutional budget. For each calendar year, the ‘Horizontal Ceiling’ option must be answered with ‘no’.</t>
  </si>
  <si>
    <t>Abrechnung von Personen mit mehreren Verträgen (EU-Projekte und Haushalt)</t>
  </si>
  <si>
    <t xml:space="preserve">In diesem Beispiel wird die Projektmitarbeiterin über mehrere EU-Projekte (30%, 30%) sowie eine anteilige Haushaltsstelle (40%) finanziert. </t>
  </si>
  <si>
    <t xml:space="preserve">In this example, the project employee is financed through several EU projects (30%, 30%) and a proportional institutional budget (40%). </t>
  </si>
  <si>
    <t>Sofern das an der Einrichtung möglich ist, könnten mehr Kosten bis zum Umfang der Haushaltsstelle und dem hier vorliegenden EU-Projekt abgerechnet werden. Es erfolgt keine Kappung auf Projektkosten. „Capping to EU project“ wird mit „no“ beantwortet.</t>
  </si>
  <si>
    <t>ACHTUNG: Das Kappen auf  die Summe Perseonalkosten des aktuellen Projektes und der Haushaltsstelle wird im Tool nicht automatisch umgesetzt. Eine manuelle Anpassung muss erfolgen, wenn sich die Einrichtung dafür ausspricht.</t>
  </si>
  <si>
    <t xml:space="preserve">Die Person wird durchweg parallel über mehrere EU-Projekte (30%, 30%) sowie eine anteilige Haushaltsstelle (40%) finanziert, sodass pro Kalenderjahr die Option "Horizontal Ceiling" mit "yes" beantwortet werden muss.
  </t>
  </si>
  <si>
    <t>The project employee is in parallel financed through several EU projects (30%, 30%) and a proportional budget item (40%), so that the option ’Horizontal Ceiling‘ must be answered with ’yes" per calendar year.</t>
  </si>
  <si>
    <t>Abrechnung einer studentischen Mitarbeiterin</t>
  </si>
  <si>
    <t>Reporting of a student assistant</t>
  </si>
  <si>
    <t>Studentische Hilfskräfte haben z.T. keine Arbeitsverträge, aus denen feste Stundenlöhne hervorgehen. In diesem Fall muss ein Tagesäquivalent 8 Std. betragen (vgl. AGA V2.0 S. 56, Contracts without fixed salary/hours )</t>
  </si>
  <si>
    <t>Stundenanteilige Abrechnung eines Mitarbeiters mit festem Arbeitsvertrag</t>
  </si>
  <si>
    <t>Hourly-based reporting for an employee with a permanent work contract</t>
  </si>
  <si>
    <t>Dieses Beispiel zeigt, wie die Formeln in Bereich 2a, Spalte H und J angepasst werden, um feste Projektmitarbeiter*innen korrekt abzurechnen, die nicht direkt aufs Projekt gebucht sind und nur wenige Tagesäquivalente beitragen.</t>
  </si>
  <si>
    <t>This example shows how the formulas in section 2a, columns H and J are adjusted to correctly report permanent project staff who are not directly assigned and only contribute a few day equivalents to the project.</t>
  </si>
  <si>
    <t xml:space="preserve">Im Feld D11 erfolgt die Auswahl "no", weil diese Person zu 100% auf einer Haushaltsstelle beschäftigt ist und nur die Stunden im Projekt abgerechnet werden sollen, die tatsächlich in Timesheets dokumentiert wurden. 
</t>
  </si>
  <si>
    <t xml:space="preserve">In cell D11, "no" is selected as this person is employed 100 % on a permanent institutional position, and only the hours actually documented in project timesheets should be reported. </t>
  </si>
  <si>
    <t xml:space="preserve">Der Haushalt wird also durch die Projektarbeit entlastet. </t>
  </si>
  <si>
    <t>Durch Aufrunden der Tagesäquivalente  in Spalte J sind in diesem Beispiel mehr Kosten abrechenbar als in den Timesheets über Stunden dokumentiert wurde (Spalte H).</t>
  </si>
  <si>
    <t xml:space="preserve">In dieser Spalte muss die Formel zur Ermittlung der  tatsächlich geleisteten FTEs manuell in der Excelvorlage geändert werden. </t>
  </si>
  <si>
    <t xml:space="preserve">In this column, the formula for determining the actual FTEs must be changed manually in the Excel template. </t>
  </si>
  <si>
    <t>Die tatsächlich geleisteten day-equivalents berechnen sich automatisch aus Spalte H.</t>
  </si>
  <si>
    <t>The actual day equivalents are calculated automatically from column H.</t>
  </si>
  <si>
    <t xml:space="preserve">Zur Berechnung der abrechenbaren Kosten pro Projektmonat müssen Sie die Formel in Spalte J wie hier im Beispiel manuell anpassen. </t>
  </si>
  <si>
    <t>Achtung: Der Tagessatz muss pro Kalenderjahr und Berichtsperiode manuell aus Bereich 4 Spalte E ausgewählt werden.</t>
  </si>
  <si>
    <t>Einmalige Änderung der Stunden pro Tagesäquivalent während der Projektlaufzeit</t>
  </si>
  <si>
    <t>Change of the hours per day-equivalent during the project period</t>
  </si>
  <si>
    <t>Achtung: Hier ist die vertraglich zugrundeliegende tägliche Arbeitszeit der Einrichtung bei einer Vollzeitstelle gemeint!</t>
  </si>
  <si>
    <t>Please note: This refers to the contractually agreed daily working hours for a full-time position at the institution.</t>
  </si>
  <si>
    <t>In diesen beiden Felder sind das neue Tagesäquivalent und das Datum, ab dem dieses in Kraft tritt, anzugeben.</t>
  </si>
  <si>
    <t>The new daily equivalent and the date on which it takes effect must be entered in these two cells.</t>
  </si>
  <si>
    <t>Diese Zelle darf nicht gelöscht werden. Sie dient zur Ermittlung der Zeile, ab der die Änderung aktiv wir, und wird für die weitere Berechnung benötigt.</t>
  </si>
  <si>
    <t>Es wird empfohlen, dieses Tabellenblatt in Ihre eigene Datei zu kopieren, da in nahezu allen Bereichen die Formeln angepasst wurden.</t>
  </si>
  <si>
    <t>It is recommended that you copy this spreadsheet into your own file, as the formulas have been adjusted in almost all areas.</t>
  </si>
  <si>
    <t>Abrechnung der für das Reporting geleisteten Arbeitszeit innerhalb von 60 Tagen nach Projektende</t>
  </si>
  <si>
    <t>Reporting of working hours for reporting purposes within 60 days after the end of the project</t>
  </si>
  <si>
    <t>Die für die Berichterstattung aufgewendeten Arbeitsstunden sind wie gewohnt aus den Timesheets in Abschnitt 2b zu übertragen.</t>
  </si>
  <si>
    <t>Working hours spent for reporting purposes are to be transferred from the timesheets into section 2b as usual.</t>
  </si>
  <si>
    <t>Manuelle Anpassung der Formel, indem die Tagesäquivalente in diesem Monat aus Spalte I mit der Daily Rate der aktuellen Berichtsperiode (Bereich 4, Spalte F) multipliziert wird.</t>
  </si>
  <si>
    <t>Tagesrate, die zur Multiplikation der Arbeitszeit nach Projektende im Bereich 2a zu verwenden ist.</t>
  </si>
  <si>
    <t>Manuelle Anpassung der Formel, um das anteilige Vollzeitäquivalent der zusätzlichen Arbeitstunden nach Projektende zu ermitteln. Dividiere hierzu den Wert aus Spalte AE im Bereich 2b durch (1720/12).</t>
  </si>
  <si>
    <t>Manuelle Anpassung der Formel, indem der Identifier der letzten Berichtsperiode händisch eingetragen wird (P1, P2, P3,…).</t>
  </si>
  <si>
    <t>Manually adjust the formula by adding the identifier of the last reporting period (P1, P2, P3,…)</t>
  </si>
  <si>
    <t>This Excel template will help you to calculate the incurred personnel costs in your Horizon Europe projects. The  calculation method used is based on the information published in the Annotated Grant Agreement V.2.0 an the EU Model Grant Agreements. We would like to point out that there are discrepancies between the two documents.</t>
  </si>
  <si>
    <t>Die Datei "BAK_personnel cost tool_examples_V.2.2_periodic" enthält ein Projektbeispiel mit zusätzlichen Kommentaren, die Ihnen bei der Arbeit helfen sollen. Diese bezieht sich auf das Personalkostentool V.2.2</t>
  </si>
  <si>
    <t>The file "BAK_personnel cost tool_examples_V.2.2_periodic" contains a project example with additional comments to help you with your work. This refers to the personnel cost tool V.2.2</t>
  </si>
  <si>
    <t>Example</t>
  </si>
  <si>
    <t xml:space="preserve">Columns F and G show the actual costs and target working hours for the project per reporting period, respectively. </t>
  </si>
  <si>
    <t>When transferring the day equivalents from the personnel sheets to ‘Overview Employees’ and ‘Overview Reports’, the conversion into person-months is performed.</t>
  </si>
  <si>
    <t>If "yes" was selected in cell D11, K9 calculates the difference between the actual costs for the project and the eligible costs for the project (K5-K7).</t>
  </si>
  <si>
    <t>If "no" was selected in cell D11, K9 calculates the difference between the total costs for the person during the project duration and the eligible costs for the project (K4-K7).</t>
  </si>
  <si>
    <t>Reporting on persons with different contracts (EU projects and institutional budget)</t>
  </si>
  <si>
    <t>If possible within the institution, additional costs could be reported up to the cumulative amount of the institutional budget and the EU projects. There is no capping on project costs. ‘Capping to EU project’ is answered with ‘no’.</t>
  </si>
  <si>
    <t>PLEASE NOTE: The capping of personnel costs for the EU project and the institutional budget is not implemented in this tool. A manual adjustment must be made based on a decision at the institution level.</t>
  </si>
  <si>
    <t>Student assistants sometimes do not have employment contracts that specify fixed hourly wages. In this case, a day equivalent must equal 8 hours (see. AGA V2.0 p 56, Contracts without fixed salary/hours).</t>
  </si>
  <si>
    <t>Thus, the institutional budget is offset by the project work.</t>
  </si>
  <si>
    <t>By rounding up the day equivalents in column J, in this example more costs can be reported than hours were recorded in the timesheets (column H).</t>
  </si>
  <si>
    <t>To calculate the reportable costs per project month, you must adjust the formula in column J manually as shown in this example here.</t>
  </si>
  <si>
    <t>Caution: The daily rate must be selected manually from section 4, column E, for each calendar year and reporting period.</t>
  </si>
  <si>
    <t>These cells must not be deleted. They are used to determine the row from which the change takes effect and are required for further calculations.</t>
  </si>
  <si>
    <t>Manually adjust the formula by multiplying the day-equivalents for this month from column I by the daily rate for the current reporting period (section 4, column F).</t>
  </si>
  <si>
    <t>The daily rate used for multiplying the working time after the end of the project is found in section 2a.</t>
  </si>
  <si>
    <t>Manually adjust the formula to determine the proportional full-time equivalent of the additional working time after the end of the project. To do this, divide the value from column AE in section 2b by (1720/12).</t>
  </si>
  <si>
    <t>CAUTION: The text must not be longer than 250 characters.</t>
  </si>
  <si>
    <r>
      <t xml:space="preserve">Kappungsgrenzen bei Berechnungsmethode pro Berichtsperiode: 
</t>
    </r>
    <r>
      <rPr>
        <sz val="11"/>
        <rFont val="Calibri"/>
        <family val="2"/>
      </rPr>
      <t>Die Anzahl der Tagesäquivalente (Ist-Arbeitszeit) darf die maximum declarable day-equivalents (Soll-Arbeitszeit) pro Berichtsperiode nicht überschreiten. 
Es dürfen nicht mehr Kosten abgerechnet werden als an der Einrichtung in der Berichtsperiode für die jeweilige Person entstanden sind (vgl. AGA V2.0 S. 53). 
Es muss das Horizontal Ceiling eingehalten werden, das besagt, dass pro Kalenderjahr über alle EU und Euratom Grants nicht mehr als 215 Tagesäquivalente (bzw. bei Teilzeit pro rata die Soll-Arbeitszeit über alle Projekte und Verträge) abgerechnet werden dürfen (vgl. AGA V2.0 S.53 Gelber Kasten). 
Auf Basis von Antworten des Research Enquiry Service (Legal and Financial Helpdesk) interpretieren wir das AGA so, dass das Horizontal Ceiling nur in Fällen gilt, in denen eine Person im gegebenen Kalenderjahr in mehreren actual cost EU Grants beschäftigt ist. Laut einer Antwort derselben Stelle vom 29.05.2024 bezieht sich die Aussage, dass Doppelfinanzierung zwischen EU und Euratom Grants vermieden werden soll konkret auf EU Programme, die direkt (wie Horizon Europe) oder indirekt (wie Erasmus+) gemanaged werden, nicht jedoch auf EU Programme mit shared management (wie ESF+). Zur Definition von EU Grant vgl. AGA V2.0 S. 30. Die Antworten des RES können hier nachgelesen werden: https://www.eubuero.de/de/nks-ruf-res-2415.html (Frage 5.20 und 5.21) und https://www.ffg.at/europa/heu/recht-finanzen/fragen/faq#horizontal-ceiling-taetigkeit (Horizontale Obergrenze in Lump Sum-Projekten).</t>
    </r>
  </si>
  <si>
    <r>
      <t xml:space="preserve">Capping limits for calculation method per reporting period: 
</t>
    </r>
    <r>
      <rPr>
        <sz val="11"/>
        <rFont val="Calibri"/>
        <family val="2"/>
      </rPr>
      <t>The number of day-equivalents (actual working time) may not exceed the maximum declarable day-equivalents (target working time) per reporting period. 
No more costs may be billed than were incurred at the facility in the reporting period for the respective person (see AGA V2.0 p. 53). 
The horizontal ceiling must be observed, which states that no more than 215 day-equivalents (or, in the case of part-time work, the pro rata target working time across all projects and contracts) may be invoiced per calendar year across all EU and Euratom grants (cf. AGA V2.0 p.53 yellow box). 
Based on responses from the Research Enquiry Service (Legal and Financial Helpdesk), we interpret the AGA as meaning that the horizontal ceiling only applies in cases where a person is employed on several actual cost EU grants in a given calendar year. According to a response from the same office dated 29.05.2024, the statement that double funding between EU and Euratom grants should be avoided refers specifically to EU programmes that are managed directly (such as Horizon Europe) or indirectly (such as Erasmus+), but not to EU programmes with shared management (such as ESF+). For the definition of EU grant, see AGA V2.0 p. 30. The answers of the RES can be found here: https://www.eubuero.de/de/nks-ruf-res-2415.html (question 5.20 and 5.21) and https://www.ffg.at/europa/heu/recht-finanzen/fragen/faq#horizontal-ceiling-taetigkeit (Horizontale Obergrenze in Lump Sum-Projekten).</t>
    </r>
  </si>
  <si>
    <r>
      <t xml:space="preserve">In </t>
    </r>
    <r>
      <rPr>
        <b/>
        <sz val="11"/>
        <color theme="4" tint="-0.249977111117893"/>
        <rFont val="Calibri"/>
        <family val="2"/>
      </rPr>
      <t>area 6</t>
    </r>
    <r>
      <rPr>
        <sz val="11"/>
        <rFont val="Calibri"/>
        <family val="2"/>
      </rPr>
      <t xml:space="preserve">, you manually transfer (=insert values) the calculated data from </t>
    </r>
    <r>
      <rPr>
        <b/>
        <sz val="11"/>
        <color theme="4" tint="-0.249977111117893"/>
        <rFont val="Calibri"/>
        <family val="2"/>
      </rPr>
      <t>area 5</t>
    </r>
    <r>
      <rPr>
        <sz val="11"/>
        <rFont val="Calibri"/>
        <family val="2"/>
      </rPr>
      <t xml:space="preserve">, which you enter in your financial report in the EU F&amp;T Portal. This is necessary so that subsequent changes are documented in the table and the data can be seen for an adjustment. The documented working time must also be commercially rounded to the nearest half-day (see AGA V2.0 p. 52).
The cells in </t>
    </r>
    <r>
      <rPr>
        <b/>
        <sz val="11"/>
        <color theme="4" tint="-0.249977111117893"/>
        <rFont val="Calibri"/>
        <family val="2"/>
      </rPr>
      <t>area 6</t>
    </r>
    <r>
      <rPr>
        <sz val="11"/>
        <rFont val="Calibri"/>
        <family val="2"/>
      </rPr>
      <t xml:space="preserve"> should therefore only contain numbers, not formulae. 
If data in the periods already reported changes in the further course of the project, e.g. due to subsequent postings or retroactive pay increases, these change the personnel costs in the corresponding months and your adjustment is automatically calculated in </t>
    </r>
    <r>
      <rPr>
        <b/>
        <sz val="11"/>
        <color theme="4" tint="-0.249977111117893"/>
        <rFont val="Calibri"/>
        <family val="2"/>
      </rPr>
      <t>area 5</t>
    </r>
    <r>
      <rPr>
        <sz val="11"/>
        <rFont val="Calibri"/>
        <family val="2"/>
      </rPr>
      <t xml:space="preserve"> based on the data specified in </t>
    </r>
    <r>
      <rPr>
        <b/>
        <sz val="11"/>
        <color theme="4" tint="-0.249977111117893"/>
        <rFont val="Calibri"/>
        <family val="2"/>
      </rPr>
      <t>area 6</t>
    </r>
    <r>
      <rPr>
        <sz val="11"/>
        <rFont val="Calibri"/>
        <family val="2"/>
      </rPr>
      <t xml:space="preserve"> for the original payroll run for the period. You can enter this adjustment in the F&amp;T portal with the next report and transfer it to </t>
    </r>
    <r>
      <rPr>
        <b/>
        <sz val="11"/>
        <color theme="4" tint="-0.249977111117893"/>
        <rFont val="Calibri"/>
        <family val="2"/>
      </rPr>
      <t>area 6</t>
    </r>
    <r>
      <rPr>
        <sz val="11"/>
        <rFont val="Calibri"/>
        <family val="2"/>
      </rPr>
      <t xml:space="preserve"> by copying the values of the marked line to the corresponding position.
When transferring the day-equivalents from the personnel sheets in "Overview employees" and "Overview reports", they are converted into person-months. There is no definition for person-months in the AGA, we work with the formula 215/12. This information is required in the financial reporting form in the EU R&amp;T Portal."</t>
    </r>
  </si>
  <si>
    <r>
      <t xml:space="preserve">For quick monitoring when scrolling through the individual personnel sheets, </t>
    </r>
    <r>
      <rPr>
        <b/>
        <sz val="11"/>
        <color theme="4" tint="-0.249977111117893"/>
        <rFont val="Calibri"/>
        <family val="2"/>
        <charset val="1"/>
      </rPr>
      <t xml:space="preserve">area 7 </t>
    </r>
    <r>
      <rPr>
        <sz val="11"/>
        <rFont val="Calibri"/>
        <family val="2"/>
      </rPr>
      <t>shows the total costs for the person (K4), the total costs in the project (K5), the eligible costs (K7) and the difference (K9). 
If "yes" was selected in field D11, K9 calculates the difference between the actual costs in the EU grant and the eligible costs in the project (K5-K7).
If "no" was selected in field D11, K9 calculates the difference between the total costs for the person in the project term and the eligible costs in the project (K4-K7).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</si>
</sst>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 _€_-;_-@_-"/>
    <numFmt numFmtId="165" formatCode="0\ %"/>
    <numFmt numFmtId="166" formatCode="_-* #,##0.00&quot; €&quot;_-;\-* #,##0.00&quot; €&quot;_-;_-* \-??&quot; €&quot;_-;_-@_-"/>
    <numFmt numFmtId="167" formatCode="mm/yy"/>
    <numFmt numFmtId="168" formatCode="mmm/yy"/>
    <numFmt numFmtId="169" formatCode="0.0"/>
    <numFmt numFmtId="170" formatCode="#,##0.00&quot; €&quot;"/>
    <numFmt numFmtId="171" formatCode="0.00\ %"/>
    <numFmt numFmtId="172" formatCode="0.000"/>
    <numFmt numFmtId="173" formatCode="yyyy"/>
    <numFmt numFmtId="174" formatCode="yyyymm"/>
    <numFmt numFmtId="175" formatCode="mmm/yyyy"/>
    <numFmt numFmtId="176" formatCode="#,##0.00\ &quot;€&quot;"/>
  </numFmts>
  <fonts count="66" x14ac:knownFonts="1">
    <font>
      <sz val="12"/>
      <color theme="1"/>
      <name val="Arial"/>
      <charset val="1"/>
    </font>
    <font>
      <sz val="11"/>
      <color theme="1"/>
      <name val="Calibri"/>
      <family val="2"/>
      <scheme val="minor"/>
    </font>
    <font>
      <sz val="12"/>
      <color theme="0"/>
      <name val="Arial"/>
      <family val="2"/>
      <charset val="1"/>
    </font>
    <font>
      <sz val="11"/>
      <color rgb="FF3F3F76"/>
      <name val="Calibri"/>
      <family val="2"/>
      <charset val="1"/>
    </font>
    <font>
      <sz val="12"/>
      <color theme="1"/>
      <name val="Arial"/>
      <family val="2"/>
      <charset val="1"/>
    </font>
    <font>
      <sz val="11"/>
      <color theme="1"/>
      <name val="Calibri"/>
      <family val="2"/>
      <charset val="1"/>
    </font>
    <font>
      <b/>
      <sz val="11"/>
      <color theme="1"/>
      <name val="Calibri"/>
      <family val="2"/>
      <charset val="1"/>
    </font>
    <font>
      <b/>
      <sz val="14"/>
      <color theme="0"/>
      <name val="Calibri"/>
      <family val="2"/>
      <charset val="1"/>
    </font>
    <font>
      <sz val="11"/>
      <color rgb="FFFF0000"/>
      <name val="Calibri"/>
      <family val="2"/>
      <charset val="1"/>
    </font>
    <font>
      <b/>
      <u/>
      <sz val="14"/>
      <color theme="0"/>
      <name val="Calibri"/>
      <family val="2"/>
      <charset val="1"/>
    </font>
    <font>
      <sz val="11"/>
      <name val="Calibri"/>
      <family val="2"/>
      <charset val="1"/>
    </font>
    <font>
      <sz val="12"/>
      <name val="Arial"/>
      <family val="2"/>
      <charset val="1"/>
    </font>
    <font>
      <b/>
      <sz val="14"/>
      <color rgb="FFFFFFFF"/>
      <name val="Calibri"/>
      <family val="2"/>
      <charset val="1"/>
    </font>
    <font>
      <b/>
      <u/>
      <sz val="14"/>
      <color rgb="FFFFFFFF"/>
      <name val="Calibri"/>
      <family val="2"/>
      <charset val="1"/>
    </font>
    <font>
      <b/>
      <sz val="11"/>
      <name val="Calibri"/>
      <family val="2"/>
      <charset val="1"/>
    </font>
    <font>
      <b/>
      <sz val="14"/>
      <color theme="1"/>
      <name val="Calibri"/>
      <family val="2"/>
      <charset val="1"/>
    </font>
    <font>
      <b/>
      <i/>
      <sz val="11"/>
      <color theme="1"/>
      <name val="Calibri"/>
      <family val="2"/>
      <charset val="1"/>
    </font>
    <font>
      <sz val="11"/>
      <color theme="0"/>
      <name val="Calibri"/>
      <family val="2"/>
      <charset val="1"/>
    </font>
    <font>
      <b/>
      <sz val="12"/>
      <color theme="1"/>
      <name val="Arial"/>
      <family val="2"/>
      <charset val="1"/>
    </font>
    <font>
      <b/>
      <sz val="12"/>
      <name val="Arial"/>
      <family val="2"/>
      <charset val="1"/>
    </font>
    <font>
      <b/>
      <sz val="24"/>
      <color theme="4" tint="-0.249977111117893"/>
      <name val="Calibri"/>
      <family val="2"/>
      <charset val="1"/>
    </font>
    <font>
      <b/>
      <sz val="26"/>
      <color theme="4" tint="-0.249977111117893"/>
      <name val="Calibri"/>
      <family val="2"/>
      <charset val="1"/>
    </font>
    <font>
      <b/>
      <sz val="10.5"/>
      <color theme="1"/>
      <name val="Calibri"/>
      <family val="2"/>
      <charset val="1"/>
    </font>
    <font>
      <b/>
      <sz val="8"/>
      <name val="Calibri"/>
      <family val="2"/>
      <charset val="1"/>
    </font>
    <font>
      <b/>
      <sz val="14"/>
      <name val="Calibri"/>
      <family val="2"/>
      <charset val="1"/>
    </font>
    <font>
      <b/>
      <u/>
      <sz val="14"/>
      <name val="Calibri"/>
      <family val="2"/>
      <charset val="1"/>
    </font>
    <font>
      <b/>
      <sz val="12"/>
      <name val="Calibri"/>
      <family val="2"/>
      <charset val="1"/>
    </font>
    <font>
      <sz val="14"/>
      <name val="Calibri"/>
      <family val="2"/>
      <charset val="1"/>
    </font>
    <font>
      <b/>
      <sz val="11"/>
      <color rgb="FFFF0000"/>
      <name val="Calibri"/>
      <family val="2"/>
      <charset val="1"/>
    </font>
    <font>
      <sz val="11"/>
      <color rgb="FF00B050"/>
      <name val="Calibri"/>
      <family val="2"/>
      <charset val="1"/>
    </font>
    <font>
      <i/>
      <sz val="11"/>
      <color rgb="FF00B0F0"/>
      <name val="Calibri"/>
      <family val="2"/>
      <charset val="1"/>
    </font>
    <font>
      <b/>
      <i/>
      <sz val="11"/>
      <name val="Calibri"/>
      <family val="2"/>
      <charset val="1"/>
    </font>
    <font>
      <b/>
      <u/>
      <sz val="11"/>
      <name val="Calibri"/>
      <family val="2"/>
      <charset val="1"/>
    </font>
    <font>
      <i/>
      <sz val="11"/>
      <name val="Calibri"/>
      <family val="2"/>
      <charset val="1"/>
    </font>
    <font>
      <i/>
      <sz val="11"/>
      <color theme="0"/>
      <name val="Calibri"/>
      <family val="2"/>
      <charset val="1"/>
    </font>
    <font>
      <b/>
      <i/>
      <sz val="11"/>
      <color theme="0"/>
      <name val="Calibri"/>
      <family val="2"/>
      <charset val="1"/>
    </font>
    <font>
      <i/>
      <sz val="11"/>
      <color rgb="FFFF0000"/>
      <name val="Calibri"/>
      <family val="2"/>
      <charset val="1"/>
    </font>
    <font>
      <sz val="11"/>
      <color rgb="FFFF66CC"/>
      <name val="Calibri"/>
      <family val="2"/>
      <charset val="1"/>
    </font>
    <font>
      <b/>
      <sz val="8"/>
      <color theme="1"/>
      <name val="Calibri"/>
      <family val="2"/>
      <charset val="1"/>
    </font>
    <font>
      <i/>
      <sz val="11"/>
      <color rgb="FFFF00FF"/>
      <name val="Calibri"/>
      <family val="2"/>
      <charset val="1"/>
    </font>
    <font>
      <b/>
      <sz val="9"/>
      <color theme="1"/>
      <name val="Calibri"/>
      <family val="2"/>
      <charset val="1"/>
    </font>
    <font>
      <sz val="20"/>
      <name val="Calibri"/>
      <family val="2"/>
      <charset val="1"/>
    </font>
    <font>
      <sz val="11"/>
      <color theme="1"/>
      <name val="Arial"/>
      <family val="2"/>
      <charset val="1"/>
    </font>
    <font>
      <sz val="12"/>
      <color theme="1"/>
      <name val="Aptos"/>
      <family val="2"/>
      <charset val="1"/>
    </font>
    <font>
      <b/>
      <sz val="14"/>
      <color theme="0"/>
      <name val="Calibri"/>
      <family val="2"/>
    </font>
    <font>
      <sz val="11"/>
      <color theme="1"/>
      <name val="Calibri"/>
      <family val="2"/>
    </font>
    <font>
      <b/>
      <sz val="11"/>
      <color theme="1"/>
      <name val="Calibri"/>
      <family val="2"/>
    </font>
    <font>
      <sz val="11"/>
      <name val="Calibri"/>
      <family val="2"/>
    </font>
    <font>
      <b/>
      <sz val="11"/>
      <name val="Calibri"/>
      <family val="2"/>
    </font>
    <font>
      <u/>
      <sz val="11"/>
      <name val="Calibri"/>
      <family val="2"/>
      <charset val="1"/>
    </font>
    <font>
      <b/>
      <sz val="11"/>
      <color theme="4" tint="-0.249977111117893"/>
      <name val="Calibri"/>
      <family val="2"/>
    </font>
    <font>
      <sz val="11"/>
      <color theme="4" tint="-0.249977111117893"/>
      <name val="Calibri"/>
      <family val="2"/>
    </font>
    <font>
      <b/>
      <sz val="11"/>
      <color theme="4" tint="-0.249977111117893"/>
      <name val="Calibri"/>
      <family val="2"/>
      <charset val="1"/>
    </font>
    <font>
      <b/>
      <sz val="11"/>
      <color rgb="FF305496"/>
      <name val="Calibri"/>
      <family val="2"/>
    </font>
    <font>
      <sz val="11"/>
      <color theme="4" tint="-0.249977111117893"/>
      <name val="Calibri"/>
      <family val="2"/>
      <charset val="1"/>
    </font>
    <font>
      <b/>
      <sz val="11"/>
      <color theme="8" tint="-0.499984740745262"/>
      <name val="Calibri"/>
      <family val="2"/>
    </font>
    <font>
      <b/>
      <sz val="11"/>
      <color theme="1"/>
      <name val="Arial"/>
      <family val="2"/>
      <charset val="1"/>
    </font>
    <font>
      <sz val="11"/>
      <name val="Arial"/>
      <family val="2"/>
      <charset val="1"/>
    </font>
    <font>
      <sz val="12"/>
      <color theme="10"/>
      <name val="Calibri"/>
      <family val="2"/>
      <charset val="1"/>
    </font>
    <font>
      <u/>
      <sz val="12"/>
      <color theme="10"/>
      <name val="Arial"/>
      <family val="2"/>
      <charset val="1"/>
    </font>
    <font>
      <sz val="11"/>
      <color theme="10"/>
      <name val="Calibri"/>
      <family val="2"/>
      <charset val="1"/>
    </font>
    <font>
      <sz val="12"/>
      <color theme="1"/>
      <name val="Arial"/>
      <family val="2"/>
    </font>
    <font>
      <b/>
      <sz val="14"/>
      <name val="Calibri"/>
      <family val="2"/>
      <scheme val="minor"/>
    </font>
    <font>
      <sz val="9"/>
      <color theme="1"/>
      <name val="Calibri"/>
      <family val="2"/>
      <scheme val="minor"/>
    </font>
    <font>
      <b/>
      <i/>
      <sz val="14"/>
      <name val="Calibri"/>
      <family val="2"/>
      <scheme val="minor"/>
    </font>
    <font>
      <b/>
      <sz val="9"/>
      <color rgb="FFC00000"/>
      <name val="Calibri"/>
      <family val="2"/>
      <scheme val="minor"/>
    </font>
  </fonts>
  <fills count="20">
    <fill>
      <patternFill patternType="none"/>
    </fill>
    <fill>
      <patternFill patternType="gray125"/>
    </fill>
    <fill>
      <patternFill patternType="solid">
        <fgColor theme="9"/>
        <bgColor rgb="FF548235"/>
      </patternFill>
    </fill>
    <fill>
      <patternFill patternType="solid">
        <fgColor rgb="FFFFCC99"/>
        <bgColor rgb="FFFFC7CE"/>
      </patternFill>
    </fill>
    <fill>
      <patternFill patternType="solid">
        <fgColor rgb="FF5B9BD5"/>
        <bgColor rgb="FF2E75B6"/>
      </patternFill>
    </fill>
    <fill>
      <patternFill patternType="solid">
        <fgColor rgb="FFD9E1F2"/>
        <bgColor rgb="FFDAE3F3"/>
      </patternFill>
    </fill>
    <fill>
      <patternFill patternType="solid">
        <fgColor rgb="FFC6E0B4"/>
        <bgColor rgb="FFC5E0B4"/>
      </patternFill>
    </fill>
    <fill>
      <patternFill patternType="solid">
        <fgColor rgb="FFE2EFDA"/>
        <bgColor rgb="FFE2F0D9"/>
      </patternFill>
    </fill>
    <fill>
      <patternFill patternType="solid">
        <fgColor rgb="FFFFFFCC"/>
        <bgColor rgb="FFFFFFFF"/>
      </patternFill>
    </fill>
    <fill>
      <patternFill patternType="solid">
        <fgColor theme="0" tint="-0.14999847407452621"/>
        <bgColor rgb="FFD9E1F2"/>
      </patternFill>
    </fill>
    <fill>
      <patternFill patternType="solid">
        <fgColor theme="0"/>
        <bgColor rgb="FFF2F2F2"/>
      </patternFill>
    </fill>
    <fill>
      <patternFill patternType="solid">
        <fgColor theme="9" tint="0.79979857783745845"/>
        <bgColor rgb="FFE2EFDA"/>
      </patternFill>
    </fill>
    <fill>
      <patternFill patternType="solid">
        <fgColor theme="9" tint="0.59968871120334488"/>
        <bgColor rgb="FFC6E0B4"/>
      </patternFill>
    </fill>
    <fill>
      <patternFill patternType="solid">
        <fgColor theme="9" tint="0.39967040009765925"/>
        <bgColor rgb="FFC5E0B4"/>
      </patternFill>
    </fill>
    <fill>
      <patternFill patternType="solid">
        <fgColor rgb="FF548235"/>
        <bgColor rgb="FF7F7F7F"/>
      </patternFill>
    </fill>
    <fill>
      <patternFill patternType="solid">
        <fgColor theme="0" tint="-4.9989318521683403E-2"/>
        <bgColor rgb="FFE2EFDA"/>
      </patternFill>
    </fill>
    <fill>
      <patternFill patternType="solid">
        <fgColor theme="4" tint="0.79979857783745845"/>
        <bgColor rgb="FFD9E1F2"/>
      </patternFill>
    </fill>
    <fill>
      <patternFill patternType="solid">
        <fgColor theme="5" tint="0.79979857783745845"/>
        <bgColor rgb="FFFCE4D6"/>
      </patternFill>
    </fill>
    <fill>
      <patternFill patternType="solid">
        <fgColor rgb="FFFFFFCC"/>
        <bgColor indexed="64"/>
      </patternFill>
    </fill>
    <fill>
      <patternFill patternType="solid">
        <fgColor theme="0" tint="-0.14999847407452621"/>
        <bgColor theme="0" tint="-4.9989318521683403E-2"/>
      </patternFill>
    </fill>
  </fills>
  <borders count="86">
    <border>
      <left/>
      <right/>
      <top/>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top/>
      <bottom style="thin">
        <color auto="1"/>
      </bottom>
      <diagonal/>
    </border>
    <border>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double">
        <color auto="1"/>
      </top>
      <bottom style="double">
        <color auto="1"/>
      </bottom>
      <diagonal/>
    </border>
    <border>
      <left style="thin">
        <color rgb="FF7F7F7F"/>
      </left>
      <right style="thin">
        <color auto="1"/>
      </right>
      <top/>
      <bottom style="thin">
        <color rgb="FF7F7F7F"/>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top style="thin">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style="thin">
        <color auto="1"/>
      </bottom>
      <diagonal/>
    </border>
    <border>
      <left/>
      <right style="thin">
        <color auto="1"/>
      </right>
      <top style="thin">
        <color auto="1"/>
      </top>
      <bottom/>
      <diagonal/>
    </border>
    <border>
      <left style="medium">
        <color auto="1"/>
      </left>
      <right/>
      <top style="thin">
        <color auto="1"/>
      </top>
      <bottom style="medium">
        <color auto="1"/>
      </bottom>
      <diagonal/>
    </border>
    <border>
      <left style="medium">
        <color auto="1"/>
      </left>
      <right/>
      <top/>
      <bottom style="medium">
        <color auto="1"/>
      </bottom>
      <diagonal/>
    </border>
    <border>
      <left/>
      <right style="thin">
        <color auto="1"/>
      </right>
      <top style="medium">
        <color auto="1"/>
      </top>
      <bottom style="thin">
        <color auto="1"/>
      </bottom>
      <diagonal/>
    </border>
    <border>
      <left/>
      <right style="medium">
        <color auto="1"/>
      </right>
      <top/>
      <bottom style="thin">
        <color auto="1"/>
      </bottom>
      <diagonal/>
    </border>
    <border>
      <left style="medium">
        <color rgb="FFED7D31"/>
      </left>
      <right/>
      <top style="medium">
        <color rgb="FFED7D31"/>
      </top>
      <bottom/>
      <diagonal/>
    </border>
    <border>
      <left/>
      <right/>
      <top style="medium">
        <color rgb="FFED7D31"/>
      </top>
      <bottom/>
      <diagonal/>
    </border>
    <border>
      <left/>
      <right style="medium">
        <color rgb="FFED7D31"/>
      </right>
      <top style="medium">
        <color rgb="FFED7D31"/>
      </top>
      <bottom/>
      <diagonal/>
    </border>
    <border>
      <left style="thin">
        <color rgb="FF7F7F7F"/>
      </left>
      <right/>
      <top/>
      <bottom style="thin">
        <color rgb="FF7F7F7F"/>
      </bottom>
      <diagonal/>
    </border>
    <border>
      <left style="medium">
        <color rgb="FFED7D31"/>
      </left>
      <right style="thin">
        <color auto="1"/>
      </right>
      <top style="thin">
        <color auto="1"/>
      </top>
      <bottom style="medium">
        <color rgb="FFED7D31"/>
      </bottom>
      <diagonal/>
    </border>
    <border>
      <left style="thin">
        <color auto="1"/>
      </left>
      <right style="thin">
        <color auto="1"/>
      </right>
      <top style="thin">
        <color auto="1"/>
      </top>
      <bottom style="medium">
        <color rgb="FFED7D31"/>
      </bottom>
      <diagonal/>
    </border>
    <border>
      <left style="thin">
        <color auto="1"/>
      </left>
      <right style="medium">
        <color rgb="FFED7D31"/>
      </right>
      <top style="thin">
        <color auto="1"/>
      </top>
      <bottom style="medium">
        <color rgb="FFED7D31"/>
      </bottom>
      <diagonal/>
    </border>
    <border>
      <left style="medium">
        <color rgb="FFED7D31"/>
      </left>
      <right style="medium">
        <color rgb="FFED7D31"/>
      </right>
      <top style="medium">
        <color rgb="FFED7D31"/>
      </top>
      <bottom style="thin">
        <color auto="1"/>
      </bottom>
      <diagonal/>
    </border>
    <border>
      <left style="medium">
        <color rgb="FFED7D31"/>
      </left>
      <right style="thin">
        <color auto="1"/>
      </right>
      <top style="medium">
        <color rgb="FFED7D31"/>
      </top>
      <bottom style="thin">
        <color auto="1"/>
      </bottom>
      <diagonal/>
    </border>
    <border>
      <left style="thin">
        <color auto="1"/>
      </left>
      <right style="thin">
        <color auto="1"/>
      </right>
      <top style="medium">
        <color rgb="FFED7D31"/>
      </top>
      <bottom style="thin">
        <color auto="1"/>
      </bottom>
      <diagonal/>
    </border>
    <border>
      <left style="thin">
        <color auto="1"/>
      </left>
      <right style="medium">
        <color rgb="FFED7D31"/>
      </right>
      <top style="medium">
        <color rgb="FFED7D31"/>
      </top>
      <bottom style="thin">
        <color auto="1"/>
      </bottom>
      <diagonal/>
    </border>
    <border>
      <left style="thin">
        <color auto="1"/>
      </left>
      <right/>
      <top style="thin">
        <color auto="1"/>
      </top>
      <bottom style="medium">
        <color auto="1"/>
      </bottom>
      <diagonal/>
    </border>
    <border>
      <left style="medium">
        <color rgb="FFED7D31"/>
      </left>
      <right style="medium">
        <color rgb="FFED7D31"/>
      </right>
      <top style="thin">
        <color auto="1"/>
      </top>
      <bottom style="medium">
        <color rgb="FFED7D31"/>
      </bottom>
      <diagonal/>
    </border>
    <border>
      <left/>
      <right style="thin">
        <color auto="1"/>
      </right>
      <top style="thin">
        <color auto="1"/>
      </top>
      <bottom style="medium">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medium">
        <color rgb="FFED7D31"/>
      </left>
      <right style="medium">
        <color rgb="FFED7D31"/>
      </right>
      <top style="medium">
        <color rgb="FFED7D31"/>
      </top>
      <bottom style="medium">
        <color rgb="FFED7D31"/>
      </bottom>
      <diagonal/>
    </border>
    <border>
      <left style="thin">
        <color auto="1"/>
      </left>
      <right style="medium">
        <color auto="1"/>
      </right>
      <top/>
      <bottom style="thin">
        <color auto="1"/>
      </bottom>
      <diagonal/>
    </border>
    <border>
      <left style="medium">
        <color auto="1"/>
      </left>
      <right style="thin">
        <color auto="1"/>
      </right>
      <top/>
      <bottom style="thin">
        <color auto="1"/>
      </bottom>
      <diagonal/>
    </border>
    <border>
      <left/>
      <right style="medium">
        <color auto="1"/>
      </right>
      <top style="thin">
        <color auto="1"/>
      </top>
      <bottom/>
      <diagonal/>
    </border>
    <border>
      <left style="thick">
        <color theme="5"/>
      </left>
      <right style="thick">
        <color theme="5"/>
      </right>
      <top style="thick">
        <color theme="5"/>
      </top>
      <bottom style="thin">
        <color auto="1"/>
      </bottom>
      <diagonal/>
    </border>
    <border>
      <left style="thick">
        <color theme="5"/>
      </left>
      <right style="thick">
        <color theme="5"/>
      </right>
      <top style="thin">
        <color auto="1"/>
      </top>
      <bottom style="thin">
        <color auto="1"/>
      </bottom>
      <diagonal/>
    </border>
    <border>
      <left style="thick">
        <color theme="5"/>
      </left>
      <right style="thick">
        <color theme="5"/>
      </right>
      <top style="thin">
        <color auto="1"/>
      </top>
      <bottom style="thick">
        <color theme="5"/>
      </bottom>
      <diagonal/>
    </border>
    <border>
      <left style="medium">
        <color auto="1"/>
      </left>
      <right style="thin">
        <color auto="1"/>
      </right>
      <top style="thin">
        <color auto="1"/>
      </top>
      <bottom style="thick">
        <color theme="5"/>
      </bottom>
      <diagonal/>
    </border>
    <border>
      <left style="thin">
        <color auto="1"/>
      </left>
      <right style="thick">
        <color theme="5"/>
      </right>
      <top style="thin">
        <color auto="1"/>
      </top>
      <bottom style="medium">
        <color auto="1"/>
      </bottom>
      <diagonal/>
    </border>
    <border>
      <left/>
      <right style="thick">
        <color theme="5"/>
      </right>
      <top style="thin">
        <color auto="1"/>
      </top>
      <bottom/>
      <diagonal/>
    </border>
    <border>
      <left/>
      <right style="thick">
        <color theme="5"/>
      </right>
      <top/>
      <bottom style="thick">
        <color theme="5"/>
      </bottom>
      <diagonal/>
    </border>
    <border>
      <left/>
      <right style="thick">
        <color theme="5"/>
      </right>
      <top/>
      <bottom/>
      <diagonal/>
    </border>
    <border>
      <left/>
      <right style="thick">
        <color theme="5"/>
      </right>
      <top/>
      <bottom style="thin">
        <color auto="1"/>
      </bottom>
      <diagonal/>
    </border>
    <border>
      <left style="thin">
        <color auto="1"/>
      </left>
      <right style="thick">
        <color theme="5"/>
      </right>
      <top style="thin">
        <color auto="1"/>
      </top>
      <bottom style="thin">
        <color auto="1"/>
      </bottom>
      <diagonal/>
    </border>
    <border>
      <left style="medium">
        <color theme="5"/>
      </left>
      <right style="thin">
        <color auto="1"/>
      </right>
      <top style="medium">
        <color theme="5"/>
      </top>
      <bottom style="medium">
        <color theme="5"/>
      </bottom>
      <diagonal/>
    </border>
    <border>
      <left style="thin">
        <color auto="1"/>
      </left>
      <right style="thin">
        <color auto="1"/>
      </right>
      <top style="medium">
        <color theme="5"/>
      </top>
      <bottom style="medium">
        <color theme="5"/>
      </bottom>
      <diagonal/>
    </border>
    <border>
      <left style="thin">
        <color auto="1"/>
      </left>
      <right style="medium">
        <color theme="5"/>
      </right>
      <top style="medium">
        <color theme="5"/>
      </top>
      <bottom style="medium">
        <color theme="5"/>
      </bottom>
      <diagonal/>
    </border>
    <border>
      <left style="medium">
        <color theme="5"/>
      </left>
      <right style="thin">
        <color auto="1"/>
      </right>
      <top style="medium">
        <color theme="5"/>
      </top>
      <bottom style="thin">
        <color auto="1"/>
      </bottom>
      <diagonal/>
    </border>
    <border>
      <left style="thin">
        <color auto="1"/>
      </left>
      <right style="thin">
        <color auto="1"/>
      </right>
      <top style="medium">
        <color theme="5"/>
      </top>
      <bottom style="thin">
        <color auto="1"/>
      </bottom>
      <diagonal/>
    </border>
    <border>
      <left style="thin">
        <color auto="1"/>
      </left>
      <right style="medium">
        <color theme="5"/>
      </right>
      <top style="medium">
        <color theme="5"/>
      </top>
      <bottom style="thin">
        <color auto="1"/>
      </bottom>
      <diagonal/>
    </border>
    <border>
      <left style="medium">
        <color theme="5"/>
      </left>
      <right style="thin">
        <color auto="1"/>
      </right>
      <top style="thin">
        <color auto="1"/>
      </top>
      <bottom style="thin">
        <color auto="1"/>
      </bottom>
      <diagonal/>
    </border>
    <border>
      <left style="thin">
        <color auto="1"/>
      </left>
      <right style="medium">
        <color theme="5"/>
      </right>
      <top style="thin">
        <color auto="1"/>
      </top>
      <bottom style="thin">
        <color auto="1"/>
      </bottom>
      <diagonal/>
    </border>
    <border>
      <left style="medium">
        <color theme="5"/>
      </left>
      <right style="thin">
        <color auto="1"/>
      </right>
      <top style="thin">
        <color auto="1"/>
      </top>
      <bottom style="medium">
        <color theme="5"/>
      </bottom>
      <diagonal/>
    </border>
    <border>
      <left style="thin">
        <color auto="1"/>
      </left>
      <right style="thin">
        <color auto="1"/>
      </right>
      <top style="thin">
        <color auto="1"/>
      </top>
      <bottom style="medium">
        <color theme="5"/>
      </bottom>
      <diagonal/>
    </border>
    <border>
      <left style="thin">
        <color auto="1"/>
      </left>
      <right style="medium">
        <color theme="5"/>
      </right>
      <top style="thin">
        <color auto="1"/>
      </top>
      <bottom style="medium">
        <color theme="5"/>
      </bottom>
      <diagonal/>
    </border>
  </borders>
  <cellStyleXfs count="33">
    <xf numFmtId="0" fontId="0" fillId="0" borderId="0"/>
    <xf numFmtId="164" fontId="61" fillId="0" borderId="0" applyBorder="0" applyProtection="0"/>
    <xf numFmtId="166" fontId="61" fillId="0" borderId="0" applyBorder="0" applyProtection="0"/>
    <xf numFmtId="165" fontId="61" fillId="0" borderId="0" applyBorder="0" applyProtection="0"/>
    <xf numFmtId="0" fontId="59" fillId="0" borderId="0" applyBorder="0" applyProtection="0"/>
    <xf numFmtId="0" fontId="2" fillId="2" borderId="0" applyBorder="0" applyProtection="0"/>
    <xf numFmtId="0" fontId="2" fillId="2" borderId="0" applyBorder="0" applyProtection="0"/>
    <xf numFmtId="0" fontId="3" fillId="3" borderId="1" applyProtection="0"/>
    <xf numFmtId="0" fontId="3" fillId="3" borderId="1" applyProtection="0"/>
    <xf numFmtId="0" fontId="3" fillId="3" borderId="1" applyProtection="0"/>
    <xf numFmtId="164" fontId="61" fillId="0" borderId="0" applyBorder="0" applyProtection="0"/>
    <xf numFmtId="164" fontId="61" fillId="0" borderId="0" applyBorder="0" applyProtection="0"/>
    <xf numFmtId="164" fontId="61" fillId="0" borderId="0" applyBorder="0" applyProtection="0"/>
    <xf numFmtId="165" fontId="61" fillId="0" borderId="0" applyBorder="0" applyProtection="0"/>
    <xf numFmtId="165" fontId="61" fillId="0" borderId="0" applyBorder="0" applyProtection="0"/>
    <xf numFmtId="165" fontId="61" fillId="0" borderId="0" applyBorder="0" applyProtection="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61" fillId="0" borderId="0" applyBorder="0" applyProtection="0"/>
    <xf numFmtId="166" fontId="61" fillId="0" borderId="0" applyBorder="0" applyProtection="0"/>
    <xf numFmtId="166" fontId="61" fillId="0" borderId="0" applyBorder="0" applyProtection="0"/>
    <xf numFmtId="166" fontId="61" fillId="0" borderId="0" applyBorder="0" applyProtection="0"/>
    <xf numFmtId="166" fontId="61" fillId="0" borderId="0" applyBorder="0" applyProtection="0"/>
    <xf numFmtId="0" fontId="3" fillId="3" borderId="1" applyProtection="0"/>
  </cellStyleXfs>
  <cellXfs count="480">
    <xf numFmtId="0" fontId="0" fillId="0" borderId="0" xfId="0"/>
    <xf numFmtId="167" fontId="6" fillId="0" borderId="0" xfId="0" applyNumberFormat="1" applyFont="1" applyAlignment="1">
      <alignment horizontal="left"/>
    </xf>
    <xf numFmtId="49" fontId="6" fillId="0" borderId="0" xfId="0" applyNumberFormat="1" applyFont="1"/>
    <xf numFmtId="0" fontId="5" fillId="0" borderId="0" xfId="0" applyFont="1"/>
    <xf numFmtId="0" fontId="6" fillId="0" borderId="0" xfId="0" applyFont="1"/>
    <xf numFmtId="0" fontId="7" fillId="4" borderId="0" xfId="0" applyFont="1" applyFill="1"/>
    <xf numFmtId="0" fontId="5" fillId="5" borderId="0" xfId="0" applyFont="1" applyFill="1"/>
    <xf numFmtId="0" fontId="5" fillId="5" borderId="0" xfId="0" applyFont="1" applyFill="1" applyAlignment="1">
      <alignment wrapText="1"/>
    </xf>
    <xf numFmtId="0" fontId="8" fillId="0" borderId="0" xfId="0" applyFont="1"/>
    <xf numFmtId="0" fontId="9" fillId="4" borderId="0" xfId="0" applyFont="1" applyFill="1"/>
    <xf numFmtId="0" fontId="10" fillId="5" borderId="0" xfId="0" applyFont="1" applyFill="1" applyAlignment="1">
      <alignment vertical="center" wrapText="1"/>
    </xf>
    <xf numFmtId="0" fontId="11" fillId="0" borderId="0" xfId="0" applyFont="1" applyAlignment="1">
      <alignment vertical="center" wrapText="1"/>
    </xf>
    <xf numFmtId="0" fontId="10" fillId="0" borderId="0" xfId="0" applyFont="1" applyAlignment="1">
      <alignment vertical="center" wrapText="1"/>
    </xf>
    <xf numFmtId="0" fontId="11" fillId="0" borderId="0" xfId="0" applyFont="1" applyAlignment="1">
      <alignment vertical="center"/>
    </xf>
    <xf numFmtId="0" fontId="12" fillId="6" borderId="0" xfId="0" applyFont="1" applyFill="1" applyAlignment="1">
      <alignment horizontal="left"/>
    </xf>
    <xf numFmtId="0" fontId="10" fillId="7" borderId="0" xfId="0" applyFont="1" applyFill="1" applyAlignment="1">
      <alignment horizontal="left" wrapText="1"/>
    </xf>
    <xf numFmtId="0" fontId="10" fillId="7" borderId="0" xfId="0" applyFont="1" applyFill="1" applyAlignment="1">
      <alignment horizontal="left" vertical="center" wrapText="1"/>
    </xf>
    <xf numFmtId="0" fontId="13" fillId="6" borderId="0" xfId="0" applyFont="1" applyFill="1" applyAlignment="1">
      <alignment horizontal="left"/>
    </xf>
    <xf numFmtId="0" fontId="10" fillId="7" borderId="0" xfId="0" applyFont="1" applyFill="1" applyAlignment="1">
      <alignment horizontal="left" vertical="top" wrapText="1"/>
    </xf>
    <xf numFmtId="0" fontId="5" fillId="0" borderId="0" xfId="0" applyFont="1" applyAlignment="1" applyProtection="1">
      <alignment vertical="top"/>
      <protection locked="0"/>
    </xf>
    <xf numFmtId="0" fontId="5" fillId="0" borderId="0" xfId="0" applyFont="1" applyAlignment="1">
      <alignment vertical="top"/>
    </xf>
    <xf numFmtId="168" fontId="14" fillId="0" borderId="0" xfId="0" applyNumberFormat="1" applyFont="1" applyAlignment="1" applyProtection="1">
      <alignment horizontal="left" vertical="top"/>
      <protection locked="0"/>
    </xf>
    <xf numFmtId="168" fontId="6" fillId="0" borderId="0" xfId="0" applyNumberFormat="1" applyFont="1" applyAlignment="1" applyProtection="1">
      <alignment horizontal="left" vertical="top"/>
      <protection locked="0"/>
    </xf>
    <xf numFmtId="0" fontId="8" fillId="0" borderId="0" xfId="0" applyFont="1" applyAlignment="1">
      <alignment vertical="top"/>
    </xf>
    <xf numFmtId="168" fontId="6" fillId="0" borderId="2" xfId="0" applyNumberFormat="1" applyFont="1" applyBorder="1" applyAlignment="1" applyProtection="1">
      <alignment horizontal="left" vertical="top"/>
      <protection locked="0"/>
    </xf>
    <xf numFmtId="0" fontId="7" fillId="4" borderId="0" xfId="0" applyFont="1" applyFill="1" applyAlignment="1" applyProtection="1">
      <alignment vertical="top"/>
      <protection locked="0"/>
    </xf>
    <xf numFmtId="0" fontId="5" fillId="5" borderId="0" xfId="0" applyFont="1" applyFill="1" applyAlignment="1" applyProtection="1">
      <alignment vertical="top" wrapText="1"/>
      <protection locked="0"/>
    </xf>
    <xf numFmtId="0" fontId="10" fillId="5" borderId="0" xfId="0" applyFont="1" applyFill="1" applyAlignment="1" applyProtection="1">
      <alignment vertical="top" wrapText="1"/>
      <protection locked="0"/>
    </xf>
    <xf numFmtId="0" fontId="5" fillId="8" borderId="0" xfId="0" applyFont="1" applyFill="1" applyAlignment="1" applyProtection="1">
      <alignment vertical="top"/>
      <protection locked="0"/>
    </xf>
    <xf numFmtId="0" fontId="5" fillId="9" borderId="0" xfId="0" applyFont="1" applyFill="1" applyAlignment="1" applyProtection="1">
      <alignment vertical="top"/>
      <protection locked="0"/>
    </xf>
    <xf numFmtId="0" fontId="10" fillId="10" borderId="0" xfId="0" applyFont="1" applyFill="1" applyAlignment="1" applyProtection="1">
      <alignment vertical="top"/>
      <protection locked="0"/>
    </xf>
    <xf numFmtId="0" fontId="14" fillId="5" borderId="0" xfId="0" applyFont="1" applyFill="1" applyAlignment="1" applyProtection="1">
      <alignment vertical="top" wrapText="1"/>
      <protection locked="0"/>
    </xf>
    <xf numFmtId="0" fontId="5" fillId="0" borderId="0" xfId="0" applyFont="1" applyAlignment="1">
      <alignment horizontal="left" vertical="top"/>
    </xf>
    <xf numFmtId="0" fontId="10" fillId="5" borderId="0" xfId="0" applyFont="1" applyFill="1" applyAlignment="1" applyProtection="1">
      <alignment horizontal="left" vertical="top" wrapText="1"/>
      <protection locked="0"/>
    </xf>
    <xf numFmtId="0" fontId="7" fillId="5" borderId="0" xfId="0" applyFont="1" applyFill="1" applyAlignment="1" applyProtection="1">
      <alignment vertical="top"/>
      <protection locked="0"/>
    </xf>
    <xf numFmtId="0" fontId="15" fillId="5" borderId="3" xfId="0" applyFont="1" applyFill="1" applyBorder="1" applyAlignment="1">
      <alignment vertical="top"/>
    </xf>
    <xf numFmtId="0" fontId="15" fillId="5" borderId="4" xfId="0" applyFont="1" applyFill="1" applyBorder="1" applyAlignment="1">
      <alignment vertical="top"/>
    </xf>
    <xf numFmtId="0" fontId="15" fillId="5" borderId="5" xfId="0" applyFont="1" applyFill="1" applyBorder="1" applyAlignment="1">
      <alignment vertical="top"/>
    </xf>
    <xf numFmtId="0" fontId="10" fillId="0" borderId="0" xfId="0" applyFont="1" applyAlignment="1">
      <alignment horizontal="center" vertical="center"/>
    </xf>
    <xf numFmtId="0" fontId="10" fillId="0" borderId="0" xfId="0" applyFont="1" applyAlignment="1">
      <alignment vertical="top"/>
    </xf>
    <xf numFmtId="0" fontId="8" fillId="0" borderId="0" xfId="0" applyFont="1" applyAlignment="1">
      <alignment vertical="center"/>
    </xf>
    <xf numFmtId="0" fontId="6" fillId="5" borderId="2" xfId="0" applyFont="1" applyFill="1" applyBorder="1" applyAlignment="1">
      <alignment horizontal="center" vertical="center"/>
    </xf>
    <xf numFmtId="0" fontId="6" fillId="5" borderId="2" xfId="0" applyFont="1" applyFill="1" applyBorder="1" applyAlignment="1">
      <alignment horizontal="center" vertical="center" wrapText="1"/>
    </xf>
    <xf numFmtId="0" fontId="16" fillId="5" borderId="2" xfId="0" applyFont="1" applyFill="1" applyBorder="1" applyAlignment="1">
      <alignment horizontal="center"/>
    </xf>
    <xf numFmtId="0" fontId="5" fillId="11" borderId="2" xfId="0" applyFont="1" applyFill="1" applyBorder="1"/>
    <xf numFmtId="0" fontId="5" fillId="8" borderId="2" xfId="0" applyFont="1" applyFill="1" applyBorder="1" applyAlignment="1">
      <alignment horizontal="center"/>
    </xf>
    <xf numFmtId="14" fontId="5" fillId="9" borderId="2" xfId="0" applyNumberFormat="1" applyFont="1" applyFill="1" applyBorder="1"/>
    <xf numFmtId="1" fontId="10" fillId="9" borderId="2" xfId="1" applyNumberFormat="1" applyFont="1" applyFill="1" applyBorder="1" applyAlignment="1" applyProtection="1">
      <alignment horizontal="center"/>
    </xf>
    <xf numFmtId="0" fontId="5" fillId="12" borderId="2" xfId="0" applyFont="1" applyFill="1" applyBorder="1"/>
    <xf numFmtId="0" fontId="5" fillId="13" borderId="2" xfId="0" applyFont="1" applyFill="1" applyBorder="1"/>
    <xf numFmtId="0" fontId="5" fillId="8" borderId="2" xfId="0" applyFont="1" applyFill="1" applyBorder="1" applyAlignment="1">
      <alignment horizontal="center" vertical="center"/>
    </xf>
    <xf numFmtId="0" fontId="5" fillId="2" borderId="2" xfId="0" applyFont="1" applyFill="1" applyBorder="1"/>
    <xf numFmtId="0" fontId="17" fillId="14" borderId="2" xfId="0" applyFont="1" applyFill="1" applyBorder="1"/>
    <xf numFmtId="0" fontId="5" fillId="0" borderId="0" xfId="0" applyFont="1" applyAlignment="1">
      <alignment horizontal="center" vertical="center"/>
    </xf>
    <xf numFmtId="1" fontId="5" fillId="0" borderId="0" xfId="0" applyNumberFormat="1" applyFont="1" applyAlignment="1">
      <alignment horizontal="center" vertical="center"/>
    </xf>
    <xf numFmtId="14" fontId="5" fillId="0" borderId="0" xfId="0" applyNumberFormat="1" applyFont="1" applyAlignment="1">
      <alignment vertical="center"/>
    </xf>
    <xf numFmtId="14" fontId="5" fillId="0" borderId="0" xfId="0" applyNumberFormat="1" applyFont="1"/>
    <xf numFmtId="0" fontId="14" fillId="5" borderId="2" xfId="0" applyFont="1" applyFill="1" applyBorder="1" applyAlignment="1">
      <alignment horizontal="center" vertical="center" wrapText="1"/>
    </xf>
    <xf numFmtId="0" fontId="5" fillId="0" borderId="0" xfId="0" applyFont="1" applyAlignment="1">
      <alignment wrapText="1"/>
    </xf>
    <xf numFmtId="0" fontId="10" fillId="8" borderId="2" xfId="0" applyFont="1" applyFill="1" applyBorder="1" applyAlignment="1">
      <alignment horizontal="center" vertical="center"/>
    </xf>
    <xf numFmtId="14" fontId="10" fillId="9" borderId="2" xfId="0" applyNumberFormat="1" applyFont="1" applyFill="1" applyBorder="1"/>
    <xf numFmtId="169" fontId="10" fillId="8" borderId="2" xfId="0" applyNumberFormat="1" applyFont="1" applyFill="1" applyBorder="1" applyAlignment="1">
      <alignment horizontal="center" vertical="center"/>
    </xf>
    <xf numFmtId="166" fontId="0" fillId="0" borderId="0" xfId="2" applyFont="1" applyBorder="1" applyAlignment="1" applyProtection="1">
      <alignment vertical="center"/>
    </xf>
    <xf numFmtId="0" fontId="11" fillId="0" borderId="0" xfId="0" applyFont="1"/>
    <xf numFmtId="0" fontId="15" fillId="5" borderId="6" xfId="0" applyFont="1" applyFill="1" applyBorder="1" applyAlignment="1">
      <alignment vertical="top"/>
    </xf>
    <xf numFmtId="0" fontId="6" fillId="5" borderId="0" xfId="0" applyFont="1" applyFill="1" applyAlignment="1">
      <alignment horizontal="center" vertical="center"/>
    </xf>
    <xf numFmtId="0" fontId="5" fillId="5" borderId="0" xfId="0" applyFont="1" applyFill="1" applyAlignment="1">
      <alignment horizontal="center" vertical="center"/>
    </xf>
    <xf numFmtId="0" fontId="14" fillId="5" borderId="5" xfId="0" applyFont="1" applyFill="1" applyBorder="1" applyAlignment="1">
      <alignment horizontal="center" vertical="center" wrapText="1"/>
    </xf>
    <xf numFmtId="0" fontId="6" fillId="5" borderId="3" xfId="0" applyFont="1" applyFill="1" applyBorder="1" applyAlignment="1">
      <alignment vertical="center"/>
    </xf>
    <xf numFmtId="0" fontId="6" fillId="5" borderId="5" xfId="0" applyFont="1" applyFill="1" applyBorder="1" applyAlignment="1">
      <alignment vertical="center"/>
    </xf>
    <xf numFmtId="2" fontId="14" fillId="9" borderId="2" xfId="0" applyNumberFormat="1" applyFont="1" applyFill="1" applyBorder="1" applyAlignment="1">
      <alignment horizontal="center" vertical="center" wrapText="1"/>
    </xf>
    <xf numFmtId="0" fontId="6" fillId="5" borderId="3" xfId="0" applyFont="1" applyFill="1" applyBorder="1" applyAlignment="1">
      <alignment vertical="center" wrapText="1"/>
    </xf>
    <xf numFmtId="2" fontId="14" fillId="9" borderId="2" xfId="1" applyNumberFormat="1" applyFont="1" applyFill="1" applyBorder="1" applyAlignment="1" applyProtection="1">
      <alignment horizontal="center"/>
    </xf>
    <xf numFmtId="2" fontId="6" fillId="10" borderId="0" xfId="1" applyNumberFormat="1" applyFont="1" applyFill="1" applyBorder="1" applyAlignment="1" applyProtection="1">
      <alignment horizontal="center"/>
    </xf>
    <xf numFmtId="0" fontId="6" fillId="10" borderId="0" xfId="0" applyFont="1" applyFill="1" applyAlignment="1">
      <alignment horizontal="center" vertical="center"/>
    </xf>
    <xf numFmtId="0" fontId="14" fillId="10" borderId="7" xfId="0" applyFont="1" applyFill="1" applyBorder="1" applyAlignment="1">
      <alignment horizontal="center" vertical="center" wrapText="1"/>
    </xf>
    <xf numFmtId="0" fontId="14" fillId="10" borderId="0" xfId="0" applyFont="1" applyFill="1" applyAlignment="1">
      <alignment horizontal="center" vertical="center" wrapText="1"/>
    </xf>
    <xf numFmtId="0" fontId="0" fillId="10" borderId="0" xfId="0" applyFill="1"/>
    <xf numFmtId="0" fontId="11" fillId="10" borderId="0" xfId="0" applyFont="1" applyFill="1"/>
    <xf numFmtId="0" fontId="6" fillId="8" borderId="8" xfId="0" applyFont="1" applyFill="1" applyBorder="1" applyAlignment="1">
      <alignment horizontal="left" vertical="center"/>
    </xf>
    <xf numFmtId="0" fontId="5" fillId="15" borderId="3" xfId="0" applyFont="1" applyFill="1" applyBorder="1"/>
    <xf numFmtId="0" fontId="5" fillId="15" borderId="4" xfId="0" applyFont="1" applyFill="1" applyBorder="1"/>
    <xf numFmtId="0" fontId="5" fillId="15" borderId="5" xfId="0" applyFont="1" applyFill="1" applyBorder="1"/>
    <xf numFmtId="0" fontId="5" fillId="9" borderId="2" xfId="0" applyFont="1" applyFill="1" applyBorder="1" applyAlignment="1">
      <alignment vertical="center"/>
    </xf>
    <xf numFmtId="0" fontId="5" fillId="11" borderId="2" xfId="0" applyFont="1" applyFill="1" applyBorder="1" applyAlignment="1">
      <alignment horizontal="center" vertical="center"/>
    </xf>
    <xf numFmtId="166" fontId="5" fillId="9" borderId="2" xfId="2" applyFont="1" applyFill="1" applyBorder="1" applyProtection="1"/>
    <xf numFmtId="2" fontId="5" fillId="9" borderId="2" xfId="2" applyNumberFormat="1" applyFont="1" applyFill="1" applyBorder="1" applyAlignment="1" applyProtection="1">
      <alignment horizontal="center"/>
    </xf>
    <xf numFmtId="164" fontId="5" fillId="9" borderId="2" xfId="1" applyFont="1" applyFill="1" applyBorder="1" applyProtection="1"/>
    <xf numFmtId="166" fontId="5" fillId="11" borderId="2" xfId="2" applyFont="1" applyFill="1" applyBorder="1" applyAlignment="1" applyProtection="1">
      <alignment horizontal="center" vertical="center"/>
    </xf>
    <xf numFmtId="0" fontId="5" fillId="12" borderId="2" xfId="0" applyFont="1" applyFill="1" applyBorder="1" applyAlignment="1">
      <alignment horizontal="center" vertical="center"/>
    </xf>
    <xf numFmtId="166" fontId="5" fillId="12" borderId="2" xfId="2" applyFont="1" applyFill="1" applyBorder="1" applyAlignment="1" applyProtection="1">
      <alignment horizontal="center" vertical="center"/>
    </xf>
    <xf numFmtId="0" fontId="5" fillId="13" borderId="2" xfId="0" applyFont="1" applyFill="1" applyBorder="1" applyAlignment="1">
      <alignment horizontal="center" vertical="center"/>
    </xf>
    <xf numFmtId="166" fontId="5" fillId="13" borderId="2" xfId="2" applyFont="1" applyFill="1" applyBorder="1" applyAlignment="1" applyProtection="1">
      <alignment horizontal="center" vertical="center"/>
    </xf>
    <xf numFmtId="166" fontId="5" fillId="2" borderId="9" xfId="2" applyFont="1" applyFill="1" applyBorder="1" applyAlignment="1" applyProtection="1">
      <alignment horizontal="center" vertical="center"/>
    </xf>
    <xf numFmtId="0" fontId="17" fillId="14" borderId="9" xfId="0" applyFont="1" applyFill="1" applyBorder="1" applyAlignment="1">
      <alignment horizontal="center" vertical="center"/>
    </xf>
    <xf numFmtId="166" fontId="5" fillId="9" borderId="2" xfId="2" applyFont="1" applyFill="1" applyBorder="1" applyAlignment="1" applyProtection="1">
      <alignment vertical="center"/>
    </xf>
    <xf numFmtId="0" fontId="6" fillId="9" borderId="2" xfId="0" applyFont="1" applyFill="1" applyBorder="1" applyAlignment="1">
      <alignment horizontal="center" vertical="center" wrapText="1"/>
    </xf>
    <xf numFmtId="166" fontId="6" fillId="9" borderId="2" xfId="2" applyFont="1" applyFill="1" applyBorder="1" applyAlignment="1" applyProtection="1">
      <alignment vertical="center"/>
    </xf>
    <xf numFmtId="166" fontId="6" fillId="9" borderId="2" xfId="2" applyFont="1" applyFill="1" applyBorder="1" applyProtection="1"/>
    <xf numFmtId="164" fontId="6" fillId="9" borderId="2" xfId="2" applyNumberFormat="1" applyFont="1" applyFill="1" applyBorder="1" applyProtection="1"/>
    <xf numFmtId="0" fontId="18" fillId="0" borderId="0" xfId="0" applyFont="1"/>
    <xf numFmtId="0" fontId="19" fillId="0" borderId="0" xfId="0" applyFont="1"/>
    <xf numFmtId="0" fontId="5" fillId="15" borderId="4" xfId="0" applyFont="1" applyFill="1" applyBorder="1" applyAlignment="1">
      <alignment vertical="center"/>
    </xf>
    <xf numFmtId="0" fontId="5" fillId="15" borderId="2" xfId="0" applyFont="1" applyFill="1" applyBorder="1"/>
    <xf numFmtId="164" fontId="5" fillId="9" borderId="0" xfId="1" applyFont="1" applyFill="1" applyBorder="1" applyProtection="1"/>
    <xf numFmtId="164" fontId="6" fillId="9" borderId="0" xfId="2" applyNumberFormat="1" applyFont="1" applyFill="1" applyBorder="1" applyProtection="1"/>
    <xf numFmtId="0" fontId="14" fillId="16" borderId="2" xfId="0" applyFont="1" applyFill="1" applyBorder="1" applyAlignment="1">
      <alignment horizontal="center" vertical="center" wrapText="1"/>
    </xf>
    <xf numFmtId="2" fontId="14" fillId="9" borderId="5" xfId="0" applyNumberFormat="1" applyFont="1" applyFill="1" applyBorder="1" applyAlignment="1">
      <alignment horizontal="center" vertical="center" wrapText="1"/>
    </xf>
    <xf numFmtId="0" fontId="14" fillId="9" borderId="2" xfId="0" applyFont="1" applyFill="1" applyBorder="1" applyAlignment="1">
      <alignment horizontal="center" vertical="center" wrapText="1"/>
    </xf>
    <xf numFmtId="2" fontId="0" fillId="0" borderId="0" xfId="0" applyNumberFormat="1"/>
    <xf numFmtId="2" fontId="14" fillId="9" borderId="10" xfId="1" applyNumberFormat="1" applyFont="1" applyFill="1" applyBorder="1" applyAlignment="1" applyProtection="1">
      <alignment horizontal="center"/>
    </xf>
    <xf numFmtId="2" fontId="0" fillId="0" borderId="0" xfId="1" applyNumberFormat="1" applyFont="1" applyBorder="1" applyProtection="1"/>
    <xf numFmtId="0" fontId="5" fillId="10" borderId="0" xfId="0" applyFont="1" applyFill="1" applyAlignment="1">
      <alignment horizontal="center" vertical="center"/>
    </xf>
    <xf numFmtId="0" fontId="6" fillId="10" borderId="7" xfId="0" applyFont="1" applyFill="1" applyBorder="1" applyAlignment="1">
      <alignment horizontal="center" vertical="center" wrapText="1"/>
    </xf>
    <xf numFmtId="0" fontId="6" fillId="10" borderId="11" xfId="0" applyFont="1" applyFill="1" applyBorder="1" applyAlignment="1">
      <alignment horizontal="center" vertical="center" wrapText="1"/>
    </xf>
    <xf numFmtId="2" fontId="14" fillId="10" borderId="7" xfId="1" applyNumberFormat="1" applyFont="1" applyFill="1" applyBorder="1" applyAlignment="1" applyProtection="1">
      <alignment horizontal="center"/>
    </xf>
    <xf numFmtId="2" fontId="14" fillId="10" borderId="12" xfId="1" applyNumberFormat="1" applyFont="1" applyFill="1" applyBorder="1" applyAlignment="1" applyProtection="1">
      <alignment horizontal="center"/>
    </xf>
    <xf numFmtId="2" fontId="0" fillId="10" borderId="0" xfId="1" applyNumberFormat="1" applyFont="1" applyFill="1" applyBorder="1" applyProtection="1"/>
    <xf numFmtId="0" fontId="5" fillId="5" borderId="4" xfId="0" applyFont="1" applyFill="1" applyBorder="1" applyAlignment="1">
      <alignment horizontal="center"/>
    </xf>
    <xf numFmtId="2" fontId="6" fillId="9" borderId="2" xfId="2" applyNumberFormat="1" applyFont="1" applyFill="1" applyBorder="1" applyAlignment="1" applyProtection="1">
      <alignment horizontal="center"/>
    </xf>
    <xf numFmtId="2" fontId="5" fillId="9" borderId="5" xfId="1" applyNumberFormat="1" applyFont="1" applyFill="1" applyBorder="1" applyAlignment="1" applyProtection="1">
      <alignment horizontal="center"/>
    </xf>
    <xf numFmtId="2" fontId="5" fillId="9" borderId="2" xfId="1" applyNumberFormat="1" applyFont="1" applyFill="1" applyBorder="1" applyAlignment="1" applyProtection="1">
      <alignment horizontal="center"/>
    </xf>
    <xf numFmtId="0" fontId="5" fillId="5" borderId="13" xfId="0" applyFont="1" applyFill="1" applyBorder="1" applyAlignment="1">
      <alignment horizontal="center"/>
    </xf>
    <xf numFmtId="166" fontId="5" fillId="9" borderId="14" xfId="2" applyFont="1" applyFill="1" applyBorder="1" applyProtection="1"/>
    <xf numFmtId="2" fontId="5" fillId="9" borderId="14" xfId="1" applyNumberFormat="1" applyFont="1" applyFill="1" applyBorder="1" applyAlignment="1" applyProtection="1">
      <alignment horizontal="center"/>
    </xf>
    <xf numFmtId="0" fontId="5" fillId="5" borderId="0" xfId="0" applyFont="1" applyFill="1" applyAlignment="1">
      <alignment horizontal="center"/>
    </xf>
    <xf numFmtId="0" fontId="6" fillId="5" borderId="15" xfId="0" applyFont="1" applyFill="1" applyBorder="1" applyAlignment="1">
      <alignment horizontal="center"/>
    </xf>
    <xf numFmtId="166" fontId="6" fillId="9" borderId="16" xfId="2" applyFont="1" applyFill="1" applyBorder="1" applyProtection="1"/>
    <xf numFmtId="2" fontId="6" fillId="9" borderId="10" xfId="2" applyNumberFormat="1" applyFont="1" applyFill="1" applyBorder="1" applyAlignment="1" applyProtection="1">
      <alignment horizontal="center"/>
    </xf>
    <xf numFmtId="2" fontId="6" fillId="9" borderId="16" xfId="1" applyNumberFormat="1" applyFont="1" applyFill="1" applyBorder="1" applyAlignment="1" applyProtection="1">
      <alignment horizontal="center"/>
    </xf>
    <xf numFmtId="166" fontId="5" fillId="9" borderId="17" xfId="2" applyFont="1" applyFill="1" applyBorder="1" applyProtection="1"/>
    <xf numFmtId="2" fontId="6" fillId="9" borderId="17" xfId="2" applyNumberFormat="1" applyFont="1" applyFill="1" applyBorder="1" applyAlignment="1" applyProtection="1">
      <alignment horizontal="center"/>
    </xf>
    <xf numFmtId="2" fontId="5" fillId="9" borderId="17" xfId="1" applyNumberFormat="1" applyFont="1" applyFill="1" applyBorder="1" applyAlignment="1" applyProtection="1">
      <alignment horizontal="center"/>
    </xf>
    <xf numFmtId="2" fontId="10" fillId="9" borderId="14" xfId="1" applyNumberFormat="1" applyFont="1" applyFill="1" applyBorder="1" applyAlignment="1" applyProtection="1">
      <alignment horizontal="center"/>
    </xf>
    <xf numFmtId="0" fontId="6" fillId="5" borderId="9" xfId="0" applyFont="1" applyFill="1" applyBorder="1" applyAlignment="1">
      <alignment vertical="center"/>
    </xf>
    <xf numFmtId="0" fontId="5" fillId="8" borderId="3" xfId="0" applyFont="1" applyFill="1" applyBorder="1" applyAlignment="1">
      <alignment horizontal="left" vertical="center"/>
    </xf>
    <xf numFmtId="0" fontId="5" fillId="8" borderId="5" xfId="0" applyFont="1" applyFill="1" applyBorder="1" applyAlignment="1">
      <alignment vertical="center"/>
    </xf>
    <xf numFmtId="0" fontId="5" fillId="0" borderId="7" xfId="0" applyFont="1" applyBorder="1"/>
    <xf numFmtId="0" fontId="14" fillId="5" borderId="2" xfId="0" applyFont="1" applyFill="1" applyBorder="1" applyAlignment="1">
      <alignment vertical="center" wrapText="1"/>
    </xf>
    <xf numFmtId="0" fontId="5" fillId="8" borderId="2" xfId="0" applyFont="1" applyFill="1" applyBorder="1" applyAlignment="1">
      <alignment horizontal="center" vertical="center" wrapText="1"/>
    </xf>
    <xf numFmtId="0" fontId="6" fillId="5" borderId="2" xfId="0" applyFont="1" applyFill="1" applyBorder="1" applyAlignment="1">
      <alignment vertical="center"/>
    </xf>
    <xf numFmtId="0" fontId="3" fillId="8" borderId="19" xfId="32" applyFill="1" applyBorder="1" applyAlignment="1" applyProtection="1">
      <alignment horizontal="center" vertical="center"/>
    </xf>
    <xf numFmtId="0" fontId="20" fillId="0" borderId="0" xfId="0" applyFont="1" applyAlignment="1">
      <alignment vertical="center"/>
    </xf>
    <xf numFmtId="0" fontId="21" fillId="0" borderId="0" xfId="0" applyFont="1"/>
    <xf numFmtId="0" fontId="10" fillId="0" borderId="0" xfId="0" applyFont="1"/>
    <xf numFmtId="0" fontId="0" fillId="0" borderId="0" xfId="0" applyAlignment="1">
      <alignment wrapText="1"/>
    </xf>
    <xf numFmtId="0" fontId="14" fillId="5" borderId="2" xfId="0" applyFont="1" applyFill="1" applyBorder="1" applyAlignment="1">
      <alignment horizontal="center" vertical="center"/>
    </xf>
    <xf numFmtId="0" fontId="22" fillId="16" borderId="2" xfId="0" applyFont="1" applyFill="1" applyBorder="1" applyAlignment="1">
      <alignment vertical="center" wrapText="1"/>
    </xf>
    <xf numFmtId="170" fontId="5" fillId="9" borderId="2" xfId="2" applyNumberFormat="1" applyFont="1" applyFill="1" applyBorder="1" applyAlignment="1" applyProtection="1">
      <alignment horizontal="center" vertical="center"/>
    </xf>
    <xf numFmtId="0" fontId="14" fillId="5" borderId="3" xfId="0" applyFont="1" applyFill="1" applyBorder="1" applyAlignment="1">
      <alignment horizontal="center" vertical="center" wrapText="1"/>
    </xf>
    <xf numFmtId="0" fontId="24" fillId="5" borderId="20" xfId="0" applyFont="1" applyFill="1" applyBorder="1" applyAlignment="1">
      <alignment horizontal="center" vertical="center" wrapText="1"/>
    </xf>
    <xf numFmtId="14" fontId="10" fillId="0" borderId="2" xfId="0" applyNumberFormat="1" applyFont="1" applyBorder="1" applyAlignment="1">
      <alignment horizontal="center" vertical="center"/>
    </xf>
    <xf numFmtId="171" fontId="10" fillId="0" borderId="2" xfId="3" applyNumberFormat="1" applyFont="1" applyBorder="1" applyAlignment="1" applyProtection="1">
      <alignment horizontal="center" vertical="center"/>
    </xf>
    <xf numFmtId="0" fontId="10" fillId="0" borderId="2" xfId="0" applyFont="1" applyBorder="1" applyAlignment="1">
      <alignment horizontal="center" vertical="center"/>
    </xf>
    <xf numFmtId="2" fontId="10" fillId="8" borderId="2" xfId="0" applyNumberFormat="1" applyFont="1" applyFill="1" applyBorder="1" applyAlignment="1">
      <alignment horizontal="center" vertical="center"/>
    </xf>
    <xf numFmtId="2" fontId="26" fillId="9" borderId="2" xfId="0" applyNumberFormat="1" applyFont="1" applyFill="1" applyBorder="1" applyAlignment="1">
      <alignment horizontal="center" vertical="center"/>
    </xf>
    <xf numFmtId="170" fontId="24" fillId="8" borderId="21" xfId="2" applyNumberFormat="1" applyFont="1" applyFill="1" applyBorder="1" applyAlignment="1" applyProtection="1">
      <alignment horizontal="right" vertical="center"/>
    </xf>
    <xf numFmtId="14" fontId="10" fillId="8" borderId="5" xfId="2" applyNumberFormat="1" applyFont="1" applyFill="1" applyBorder="1" applyAlignment="1" applyProtection="1">
      <alignment horizontal="center" vertical="center"/>
    </xf>
    <xf numFmtId="0" fontId="28" fillId="0" borderId="22" xfId="0" applyFont="1" applyBorder="1" applyAlignment="1">
      <alignment vertical="center" wrapText="1"/>
    </xf>
    <xf numFmtId="0" fontId="28" fillId="0" borderId="0" xfId="0" applyFont="1" applyAlignment="1">
      <alignment vertical="center" wrapText="1"/>
    </xf>
    <xf numFmtId="0" fontId="10" fillId="0" borderId="0" xfId="0" applyFont="1" applyAlignment="1">
      <alignment horizontal="right"/>
    </xf>
    <xf numFmtId="169" fontId="5" fillId="0" borderId="0" xfId="0" applyNumberFormat="1" applyFont="1"/>
    <xf numFmtId="0" fontId="14" fillId="0" borderId="0" xfId="0" applyFont="1" applyAlignment="1">
      <alignment horizontal="left" vertical="top" wrapText="1"/>
    </xf>
    <xf numFmtId="0" fontId="17" fillId="0" borderId="0" xfId="0" applyFont="1" applyAlignment="1">
      <alignment horizontal="center" vertical="center"/>
    </xf>
    <xf numFmtId="2" fontId="10" fillId="0" borderId="0" xfId="0" applyNumberFormat="1" applyFont="1" applyAlignment="1">
      <alignment horizontal="center" vertical="center"/>
    </xf>
    <xf numFmtId="169" fontId="10" fillId="0" borderId="0" xfId="0" applyNumberFormat="1" applyFont="1" applyAlignment="1">
      <alignment horizontal="center" vertical="center"/>
    </xf>
    <xf numFmtId="2" fontId="5" fillId="0" borderId="0" xfId="0" applyNumberFormat="1" applyFont="1" applyAlignment="1">
      <alignment horizontal="center" vertical="center"/>
    </xf>
    <xf numFmtId="166" fontId="10" fillId="0" borderId="0" xfId="2" applyFont="1" applyBorder="1" applyAlignment="1" applyProtection="1">
      <alignment horizontal="center" vertical="center"/>
    </xf>
    <xf numFmtId="14" fontId="10" fillId="0" borderId="0" xfId="2" applyNumberFormat="1" applyFont="1" applyBorder="1" applyAlignment="1" applyProtection="1">
      <alignment horizontal="center" vertical="center"/>
    </xf>
    <xf numFmtId="0" fontId="20" fillId="0" borderId="0" xfId="0" applyFont="1" applyAlignment="1">
      <alignment vertical="top"/>
    </xf>
    <xf numFmtId="0" fontId="20" fillId="0" borderId="0" xfId="0" applyFont="1"/>
    <xf numFmtId="164" fontId="20" fillId="0" borderId="0" xfId="1" applyFont="1" applyBorder="1" applyProtection="1"/>
    <xf numFmtId="0" fontId="20" fillId="0" borderId="0" xfId="0" applyFont="1" applyAlignment="1">
      <alignment horizontal="left" vertical="top" wrapText="1"/>
    </xf>
    <xf numFmtId="0" fontId="29" fillId="0" borderId="0" xfId="0" applyFont="1"/>
    <xf numFmtId="0" fontId="30" fillId="0" borderId="0" xfId="0" applyFont="1" applyAlignment="1">
      <alignment horizontal="center"/>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4" fillId="16" borderId="26" xfId="0" applyFont="1" applyFill="1" applyBorder="1" applyAlignment="1">
      <alignment horizontal="center" vertical="center" wrapText="1"/>
    </xf>
    <xf numFmtId="0" fontId="14" fillId="16" borderId="23" xfId="0" applyFont="1" applyFill="1" applyBorder="1" applyAlignment="1">
      <alignment horizontal="center" vertical="center" wrapText="1"/>
    </xf>
    <xf numFmtId="0" fontId="14" fillId="5" borderId="4" xfId="0" applyFont="1" applyFill="1" applyBorder="1" applyAlignment="1">
      <alignment horizontal="center" vertical="center" wrapText="1"/>
    </xf>
    <xf numFmtId="172" fontId="10" fillId="9" borderId="2" xfId="0" applyNumberFormat="1" applyFont="1" applyFill="1" applyBorder="1" applyAlignment="1">
      <alignment horizontal="center" vertical="center"/>
    </xf>
    <xf numFmtId="2" fontId="10" fillId="9" borderId="2" xfId="0" applyNumberFormat="1" applyFont="1" applyFill="1" applyBorder="1" applyAlignment="1">
      <alignment horizontal="center" vertical="center"/>
    </xf>
    <xf numFmtId="2" fontId="14" fillId="9" borderId="2" xfId="0" applyNumberFormat="1" applyFont="1" applyFill="1" applyBorder="1" applyAlignment="1">
      <alignment horizontal="center" vertical="center"/>
    </xf>
    <xf numFmtId="2" fontId="33" fillId="9" borderId="2" xfId="0" applyNumberFormat="1" applyFont="1" applyFill="1" applyBorder="1" applyAlignment="1">
      <alignment horizontal="center" vertical="center"/>
    </xf>
    <xf numFmtId="172" fontId="10" fillId="9" borderId="27" xfId="0" applyNumberFormat="1" applyFont="1" applyFill="1" applyBorder="1" applyAlignment="1">
      <alignment horizontal="center" vertical="center"/>
    </xf>
    <xf numFmtId="0" fontId="17" fillId="14" borderId="2" xfId="0" applyFont="1" applyFill="1" applyBorder="1" applyAlignment="1">
      <alignment horizontal="center" vertical="center"/>
    </xf>
    <xf numFmtId="0" fontId="17" fillId="0" borderId="0" xfId="0" applyFont="1" applyAlignment="1">
      <alignment vertical="center"/>
    </xf>
    <xf numFmtId="169" fontId="14" fillId="0" borderId="0" xfId="0" applyNumberFormat="1" applyFont="1" applyAlignment="1">
      <alignment horizontal="center" vertical="center"/>
    </xf>
    <xf numFmtId="170" fontId="24" fillId="0" borderId="0" xfId="2" applyNumberFormat="1" applyFont="1" applyBorder="1" applyProtection="1"/>
    <xf numFmtId="170" fontId="6" fillId="9" borderId="31" xfId="2" applyNumberFormat="1" applyFont="1" applyFill="1" applyBorder="1" applyAlignment="1" applyProtection="1">
      <alignment horizontal="center" vertical="center"/>
    </xf>
    <xf numFmtId="169" fontId="6" fillId="9" borderId="32" xfId="0" applyNumberFormat="1" applyFont="1" applyFill="1" applyBorder="1" applyAlignment="1">
      <alignment horizontal="center"/>
    </xf>
    <xf numFmtId="166" fontId="14" fillId="0" borderId="33" xfId="0" applyNumberFormat="1" applyFont="1" applyBorder="1" applyAlignment="1">
      <alignment horizontal="left"/>
    </xf>
    <xf numFmtId="170" fontId="6" fillId="9" borderId="14" xfId="2" applyNumberFormat="1" applyFont="1" applyFill="1" applyBorder="1" applyAlignment="1" applyProtection="1">
      <alignment horizontal="center"/>
    </xf>
    <xf numFmtId="169" fontId="6" fillId="9" borderId="11" xfId="0" applyNumberFormat="1" applyFont="1" applyFill="1" applyBorder="1" applyAlignment="1">
      <alignment horizontal="center"/>
    </xf>
    <xf numFmtId="172" fontId="6" fillId="9" borderId="14" xfId="0" applyNumberFormat="1" applyFont="1" applyFill="1" applyBorder="1" applyAlignment="1">
      <alignment horizontal="center"/>
    </xf>
    <xf numFmtId="172" fontId="6" fillId="0" borderId="0" xfId="0" applyNumberFormat="1" applyFont="1" applyAlignment="1">
      <alignment horizontal="left"/>
    </xf>
    <xf numFmtId="169" fontId="14" fillId="9" borderId="7" xfId="0" applyNumberFormat="1" applyFont="1" applyFill="1" applyBorder="1" applyAlignment="1">
      <alignment horizontal="center"/>
    </xf>
    <xf numFmtId="164" fontId="6" fillId="0" borderId="0" xfId="0" applyNumberFormat="1" applyFont="1" applyAlignment="1">
      <alignment horizontal="left"/>
    </xf>
    <xf numFmtId="170" fontId="14" fillId="9" borderId="30" xfId="2" applyNumberFormat="1" applyFont="1" applyFill="1" applyBorder="1" applyAlignment="1" applyProtection="1">
      <alignment horizontal="center"/>
    </xf>
    <xf numFmtId="170" fontId="6" fillId="9" borderId="34" xfId="2" applyNumberFormat="1" applyFont="1" applyFill="1" applyBorder="1" applyAlignment="1" applyProtection="1">
      <alignment horizontal="center"/>
    </xf>
    <xf numFmtId="0" fontId="5" fillId="0" borderId="8" xfId="0" applyFont="1" applyBorder="1"/>
    <xf numFmtId="0" fontId="33" fillId="0" borderId="0" xfId="0" applyFont="1" applyAlignment="1">
      <alignment horizontal="center"/>
    </xf>
    <xf numFmtId="0" fontId="33" fillId="0" borderId="22" xfId="0" applyFont="1" applyBorder="1" applyAlignment="1">
      <alignment horizontal="center"/>
    </xf>
    <xf numFmtId="2" fontId="33" fillId="0" borderId="22" xfId="0" applyNumberFormat="1" applyFont="1" applyBorder="1" applyAlignment="1">
      <alignment horizontal="center"/>
    </xf>
    <xf numFmtId="166" fontId="10" fillId="0" borderId="0" xfId="0" applyNumberFormat="1" applyFont="1" applyAlignment="1">
      <alignment vertical="center"/>
    </xf>
    <xf numFmtId="166" fontId="5" fillId="0" borderId="0" xfId="2" applyFont="1" applyBorder="1" applyAlignment="1" applyProtection="1">
      <alignment vertical="center"/>
    </xf>
    <xf numFmtId="169" fontId="5" fillId="0" borderId="0" xfId="0" applyNumberFormat="1" applyFont="1" applyAlignment="1">
      <alignment horizontal="center" vertical="center"/>
    </xf>
    <xf numFmtId="0" fontId="5" fillId="0" borderId="22" xfId="0" applyFont="1" applyBorder="1"/>
    <xf numFmtId="164" fontId="5" fillId="0" borderId="0" xfId="0" applyNumberFormat="1" applyFont="1" applyAlignment="1">
      <alignment vertical="center"/>
    </xf>
    <xf numFmtId="166" fontId="31" fillId="0" borderId="0" xfId="2" applyFont="1" applyBorder="1" applyAlignment="1" applyProtection="1">
      <alignment vertical="center" wrapText="1"/>
    </xf>
    <xf numFmtId="166" fontId="35" fillId="0" borderId="0" xfId="2" applyFont="1" applyBorder="1" applyAlignment="1" applyProtection="1">
      <alignment vertical="center" wrapText="1"/>
    </xf>
    <xf numFmtId="0" fontId="5" fillId="10" borderId="0" xfId="0" applyFont="1" applyFill="1"/>
    <xf numFmtId="0" fontId="36" fillId="0" borderId="0" xfId="0" applyFont="1" applyAlignment="1">
      <alignment horizontal="left"/>
    </xf>
    <xf numFmtId="0" fontId="14" fillId="5" borderId="2" xfId="18"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6" xfId="0" applyFont="1" applyFill="1" applyBorder="1" applyAlignment="1">
      <alignment horizontal="center" vertical="center" wrapText="1"/>
    </xf>
    <xf numFmtId="2" fontId="5" fillId="0" borderId="2" xfId="0" applyNumberFormat="1" applyFont="1" applyBorder="1" applyAlignment="1">
      <alignment horizontal="center" vertical="center"/>
    </xf>
    <xf numFmtId="173" fontId="10" fillId="9" borderId="2" xfId="0" applyNumberFormat="1" applyFont="1" applyFill="1" applyBorder="1" applyAlignment="1">
      <alignment horizontal="center"/>
    </xf>
    <xf numFmtId="0" fontId="10" fillId="9" borderId="24" xfId="0" applyFont="1" applyFill="1" applyBorder="1" applyAlignment="1">
      <alignment horizontal="center"/>
    </xf>
    <xf numFmtId="2" fontId="10" fillId="9" borderId="37" xfId="2" applyNumberFormat="1" applyFont="1" applyFill="1" applyBorder="1" applyAlignment="1" applyProtection="1">
      <alignment horizontal="center" vertical="center"/>
    </xf>
    <xf numFmtId="166" fontId="37" fillId="0" borderId="0" xfId="2" applyFont="1" applyBorder="1" applyProtection="1"/>
    <xf numFmtId="0" fontId="37" fillId="0" borderId="0" xfId="0" applyFont="1"/>
    <xf numFmtId="2" fontId="5" fillId="0" borderId="0" xfId="0" applyNumberFormat="1" applyFont="1" applyAlignment="1">
      <alignment wrapText="1"/>
    </xf>
    <xf numFmtId="0" fontId="10" fillId="9" borderId="29" xfId="0" applyFont="1" applyFill="1" applyBorder="1" applyAlignment="1">
      <alignment horizontal="center"/>
    </xf>
    <xf numFmtId="2" fontId="10" fillId="9" borderId="38" xfId="2" applyNumberFormat="1" applyFont="1" applyFill="1" applyBorder="1" applyAlignment="1" applyProtection="1">
      <alignment horizontal="center" vertical="center"/>
    </xf>
    <xf numFmtId="173" fontId="10" fillId="0" borderId="0" xfId="0" applyNumberFormat="1" applyFont="1" applyAlignment="1">
      <alignment horizontal="center"/>
    </xf>
    <xf numFmtId="2" fontId="5" fillId="0" borderId="0" xfId="2" applyNumberFormat="1" applyFont="1" applyBorder="1" applyAlignment="1" applyProtection="1">
      <alignment horizontal="center"/>
    </xf>
    <xf numFmtId="2" fontId="10" fillId="0" borderId="0" xfId="2" applyNumberFormat="1" applyFont="1" applyBorder="1" applyAlignment="1" applyProtection="1">
      <alignment horizontal="center" vertical="center"/>
    </xf>
    <xf numFmtId="166" fontId="5" fillId="0" borderId="0" xfId="2" applyFont="1" applyBorder="1" applyProtection="1"/>
    <xf numFmtId="166" fontId="5" fillId="0" borderId="0" xfId="2" applyFont="1" applyBorder="1" applyAlignment="1" applyProtection="1">
      <alignment horizontal="center"/>
    </xf>
    <xf numFmtId="164" fontId="5" fillId="0" borderId="0" xfId="0" applyNumberFormat="1" applyFont="1"/>
    <xf numFmtId="0" fontId="6" fillId="0" borderId="13" xfId="0" applyFont="1" applyBorder="1"/>
    <xf numFmtId="0" fontId="6" fillId="5" borderId="1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9" xfId="0" applyFont="1" applyFill="1" applyBorder="1" applyAlignment="1">
      <alignment horizontal="center" vertical="center" wrapText="1"/>
    </xf>
    <xf numFmtId="0" fontId="6" fillId="5" borderId="37" xfId="0" applyFont="1" applyFill="1" applyBorder="1" applyAlignment="1">
      <alignment horizontal="center" vertical="center" wrapText="1"/>
    </xf>
    <xf numFmtId="0" fontId="6" fillId="5" borderId="24" xfId="0" applyFont="1" applyFill="1" applyBorder="1" applyAlignment="1">
      <alignment horizontal="center" vertical="center" wrapText="1"/>
    </xf>
    <xf numFmtId="169" fontId="6" fillId="5" borderId="2" xfId="0" applyNumberFormat="1" applyFont="1" applyFill="1" applyBorder="1" applyAlignment="1">
      <alignment horizontal="center" vertical="center" wrapText="1"/>
    </xf>
    <xf numFmtId="0" fontId="39" fillId="0" borderId="0" xfId="0" applyFont="1" applyAlignment="1">
      <alignment horizontal="left"/>
    </xf>
    <xf numFmtId="0" fontId="10" fillId="9" borderId="3" xfId="0" applyFont="1" applyFill="1" applyBorder="1" applyAlignment="1">
      <alignment horizontal="center" vertical="center"/>
    </xf>
    <xf numFmtId="174" fontId="10" fillId="9" borderId="3" xfId="20" applyNumberFormat="1" applyFont="1" applyFill="1" applyBorder="1" applyAlignment="1">
      <alignment horizontal="center"/>
    </xf>
    <xf numFmtId="2" fontId="5" fillId="8" borderId="24" xfId="0" applyNumberFormat="1" applyFont="1" applyFill="1" applyBorder="1" applyAlignment="1">
      <alignment horizontal="center" vertical="center"/>
    </xf>
    <xf numFmtId="166" fontId="5" fillId="8" borderId="5" xfId="2" applyFont="1" applyFill="1" applyBorder="1" applyProtection="1"/>
    <xf numFmtId="166" fontId="5" fillId="8" borderId="37" xfId="2" applyFont="1" applyFill="1" applyBorder="1" applyProtection="1"/>
    <xf numFmtId="2" fontId="5" fillId="9" borderId="2" xfId="0" applyNumberFormat="1" applyFont="1" applyFill="1" applyBorder="1" applyAlignment="1">
      <alignment horizontal="center" vertical="center"/>
    </xf>
    <xf numFmtId="0" fontId="6" fillId="0" borderId="8" xfId="0" applyFont="1" applyBorder="1" applyAlignment="1">
      <alignment horizontal="left" vertical="center" wrapText="1"/>
    </xf>
    <xf numFmtId="2" fontId="5" fillId="0" borderId="0" xfId="0" applyNumberFormat="1" applyFont="1"/>
    <xf numFmtId="0" fontId="5" fillId="0" borderId="22" xfId="0" applyFont="1" applyBorder="1" applyAlignment="1">
      <alignment horizontal="center"/>
    </xf>
    <xf numFmtId="0" fontId="5" fillId="0" borderId="40" xfId="0" applyFont="1" applyBorder="1" applyAlignment="1">
      <alignment horizontal="center"/>
    </xf>
    <xf numFmtId="173" fontId="6" fillId="9" borderId="3" xfId="0" applyNumberFormat="1" applyFont="1" applyFill="1" applyBorder="1" applyAlignment="1">
      <alignment horizontal="center"/>
    </xf>
    <xf numFmtId="0" fontId="5" fillId="0" borderId="41" xfId="0" applyFont="1" applyBorder="1" applyAlignment="1">
      <alignment horizontal="center"/>
    </xf>
    <xf numFmtId="2" fontId="6" fillId="9" borderId="27" xfId="0" applyNumberFormat="1" applyFont="1" applyFill="1" applyBorder="1" applyAlignment="1">
      <alignment horizontal="center"/>
    </xf>
    <xf numFmtId="166" fontId="6" fillId="9" borderId="28" xfId="2" applyFont="1" applyFill="1" applyBorder="1" applyAlignment="1" applyProtection="1">
      <alignment horizontal="center"/>
    </xf>
    <xf numFmtId="166" fontId="5" fillId="0" borderId="29" xfId="2" applyFont="1" applyBorder="1" applyProtection="1"/>
    <xf numFmtId="2" fontId="6" fillId="9" borderId="2" xfId="0" applyNumberFormat="1" applyFont="1" applyFill="1" applyBorder="1" applyAlignment="1">
      <alignment horizontal="center" vertical="center"/>
    </xf>
    <xf numFmtId="0" fontId="40" fillId="0" borderId="2" xfId="0" applyFont="1" applyBorder="1" applyAlignment="1">
      <alignment horizontal="left" vertical="center" wrapText="1"/>
    </xf>
    <xf numFmtId="2" fontId="6" fillId="0" borderId="4" xfId="0" applyNumberFormat="1" applyFont="1" applyBorder="1" applyAlignment="1">
      <alignment horizontal="center" vertical="center"/>
    </xf>
    <xf numFmtId="2" fontId="6" fillId="0" borderId="5" xfId="0" applyNumberFormat="1" applyFont="1" applyBorder="1" applyAlignment="1">
      <alignment horizontal="center" vertical="center"/>
    </xf>
    <xf numFmtId="2" fontId="5" fillId="10" borderId="2" xfId="0" applyNumberFormat="1" applyFont="1" applyFill="1" applyBorder="1" applyAlignment="1">
      <alignment horizontal="center" vertical="center"/>
    </xf>
    <xf numFmtId="2" fontId="6" fillId="0" borderId="2" xfId="0" applyNumberFormat="1" applyFont="1" applyBorder="1" applyAlignment="1">
      <alignment horizontal="center" vertical="center"/>
    </xf>
    <xf numFmtId="2" fontId="6" fillId="0" borderId="3" xfId="0" applyNumberFormat="1" applyFont="1" applyBorder="1" applyAlignment="1">
      <alignment horizontal="center" vertical="center"/>
    </xf>
    <xf numFmtId="2" fontId="6" fillId="0" borderId="0" xfId="0" applyNumberFormat="1" applyFont="1" applyAlignment="1">
      <alignment horizontal="left" vertical="center" wrapText="1"/>
    </xf>
    <xf numFmtId="2" fontId="5" fillId="8" borderId="35" xfId="0" applyNumberFormat="1" applyFont="1" applyFill="1" applyBorder="1" applyAlignment="1">
      <alignment horizontal="center" vertical="center"/>
    </xf>
    <xf numFmtId="2" fontId="10" fillId="9" borderId="30" xfId="0" applyNumberFormat="1" applyFont="1" applyFill="1" applyBorder="1" applyAlignment="1">
      <alignment horizontal="center" vertical="center"/>
    </xf>
    <xf numFmtId="166" fontId="5" fillId="8" borderId="36" xfId="2" applyFont="1" applyFill="1" applyBorder="1" applyProtection="1"/>
    <xf numFmtId="0" fontId="5" fillId="0" borderId="42" xfId="0" applyFont="1" applyBorder="1"/>
    <xf numFmtId="0" fontId="6" fillId="0" borderId="0" xfId="0" applyFont="1" applyAlignment="1">
      <alignment horizontal="left" vertical="center" wrapText="1"/>
    </xf>
    <xf numFmtId="166" fontId="5" fillId="8" borderId="43" xfId="2" applyFont="1" applyFill="1" applyBorder="1" applyProtection="1"/>
    <xf numFmtId="2" fontId="6" fillId="0" borderId="22" xfId="0" applyNumberFormat="1" applyFont="1" applyBorder="1" applyAlignment="1">
      <alignment horizontal="center" vertical="center"/>
    </xf>
    <xf numFmtId="2" fontId="6" fillId="0" borderId="40" xfId="0" applyNumberFormat="1" applyFont="1" applyBorder="1" applyAlignment="1">
      <alignment horizontal="center" vertical="center"/>
    </xf>
    <xf numFmtId="2" fontId="6" fillId="0" borderId="9" xfId="0" applyNumberFormat="1" applyFont="1" applyBorder="1" applyAlignment="1">
      <alignment horizontal="center" vertical="center"/>
    </xf>
    <xf numFmtId="2" fontId="6" fillId="0" borderId="6" xfId="0" applyNumberFormat="1" applyFont="1" applyBorder="1" applyAlignment="1">
      <alignment horizontal="center" vertical="center"/>
    </xf>
    <xf numFmtId="0" fontId="3" fillId="8" borderId="19" xfId="8" applyFill="1" applyBorder="1" applyAlignment="1" applyProtection="1">
      <alignment horizontal="center" vertical="center"/>
    </xf>
    <xf numFmtId="171" fontId="10" fillId="0" borderId="2" xfId="14" applyNumberFormat="1" applyFont="1" applyBorder="1" applyAlignment="1" applyProtection="1">
      <alignment horizontal="center" vertical="center"/>
    </xf>
    <xf numFmtId="166" fontId="5" fillId="8" borderId="44" xfId="2" applyFont="1" applyFill="1" applyBorder="1" applyProtection="1"/>
    <xf numFmtId="0" fontId="41" fillId="0" borderId="0" xfId="0" applyFont="1"/>
    <xf numFmtId="0" fontId="6" fillId="0" borderId="45" xfId="0" applyFont="1" applyBorder="1"/>
    <xf numFmtId="0" fontId="6" fillId="0" borderId="46" xfId="0" applyFont="1" applyBorder="1"/>
    <xf numFmtId="0" fontId="16" fillId="0" borderId="46" xfId="0" applyFont="1" applyBorder="1"/>
    <xf numFmtId="0" fontId="16" fillId="0" borderId="47" xfId="0" applyFont="1" applyBorder="1"/>
    <xf numFmtId="0" fontId="3" fillId="8" borderId="48" xfId="8" applyFill="1" applyBorder="1" applyAlignment="1" applyProtection="1">
      <alignment horizontal="center" vertical="center"/>
    </xf>
    <xf numFmtId="0" fontId="3" fillId="8" borderId="49" xfId="8" applyFill="1" applyBorder="1" applyAlignment="1" applyProtection="1">
      <alignment horizontal="center" vertical="center"/>
    </xf>
    <xf numFmtId="14" fontId="3" fillId="8" borderId="50" xfId="8" applyNumberFormat="1" applyFill="1" applyBorder="1" applyAlignment="1" applyProtection="1">
      <alignment horizontal="center" vertical="center"/>
    </xf>
    <xf numFmtId="1" fontId="33" fillId="9" borderId="50" xfId="20" applyNumberFormat="1" applyFont="1" applyFill="1" applyBorder="1" applyAlignment="1">
      <alignment horizontal="center" vertical="center"/>
    </xf>
    <xf numFmtId="0" fontId="33" fillId="9" borderId="51" xfId="20" applyFont="1" applyFill="1" applyBorder="1" applyAlignment="1">
      <alignment horizontal="center" vertical="center"/>
    </xf>
    <xf numFmtId="0" fontId="8" fillId="0" borderId="0" xfId="0" applyFont="1" applyAlignment="1">
      <alignment vertical="top" wrapText="1"/>
    </xf>
    <xf numFmtId="0" fontId="42" fillId="0" borderId="0" xfId="0" applyFont="1" applyAlignment="1">
      <alignment vertical="center"/>
    </xf>
    <xf numFmtId="2" fontId="10" fillId="0" borderId="0" xfId="0" applyNumberFormat="1" applyFont="1" applyAlignment="1">
      <alignment horizontal="right"/>
    </xf>
    <xf numFmtId="0" fontId="14" fillId="5" borderId="9" xfId="0" applyFont="1" applyFill="1" applyBorder="1" applyAlignment="1">
      <alignment horizontal="center" vertical="center" wrapText="1"/>
    </xf>
    <xf numFmtId="0" fontId="14" fillId="5" borderId="6" xfId="0" applyFont="1" applyFill="1" applyBorder="1" applyAlignment="1">
      <alignment horizontal="center" vertical="center" wrapText="1"/>
    </xf>
    <xf numFmtId="172" fontId="10" fillId="9" borderId="5" xfId="0" applyNumberFormat="1" applyFont="1" applyFill="1" applyBorder="1" applyAlignment="1">
      <alignment horizontal="center" vertical="center"/>
    </xf>
    <xf numFmtId="0" fontId="5" fillId="11" borderId="3" xfId="0" applyFont="1" applyFill="1" applyBorder="1" applyAlignment="1">
      <alignment horizontal="center" vertical="center"/>
    </xf>
    <xf numFmtId="166" fontId="5" fillId="11" borderId="3" xfId="2" applyFont="1" applyFill="1" applyBorder="1" applyAlignment="1" applyProtection="1">
      <alignment horizontal="center" vertical="center"/>
    </xf>
    <xf numFmtId="0" fontId="5" fillId="12" borderId="3" xfId="0" applyFont="1" applyFill="1" applyBorder="1" applyAlignment="1">
      <alignment horizontal="center" vertical="center"/>
    </xf>
    <xf numFmtId="166" fontId="5" fillId="12" borderId="3" xfId="2" applyFont="1" applyFill="1" applyBorder="1" applyAlignment="1" applyProtection="1">
      <alignment horizontal="center" vertical="center"/>
    </xf>
    <xf numFmtId="0" fontId="5" fillId="13" borderId="3" xfId="0" applyFont="1" applyFill="1" applyBorder="1" applyAlignment="1">
      <alignment horizontal="center" vertical="center"/>
    </xf>
    <xf numFmtId="166" fontId="5" fillId="13" borderId="3" xfId="2" applyFont="1" applyFill="1" applyBorder="1" applyAlignment="1" applyProtection="1">
      <alignment horizontal="center" vertical="center"/>
    </xf>
    <xf numFmtId="166" fontId="5" fillId="2" borderId="6" xfId="2" applyFont="1" applyFill="1" applyBorder="1" applyAlignment="1" applyProtection="1">
      <alignment horizontal="center" vertical="center"/>
    </xf>
    <xf numFmtId="172" fontId="10" fillId="9" borderId="58" xfId="0" applyNumberFormat="1" applyFont="1" applyFill="1" applyBorder="1" applyAlignment="1">
      <alignment horizontal="center" vertical="center"/>
    </xf>
    <xf numFmtId="0" fontId="17" fillId="14" borderId="3" xfId="0" applyFont="1" applyFill="1" applyBorder="1" applyAlignment="1">
      <alignment horizontal="center" vertical="center"/>
    </xf>
    <xf numFmtId="0" fontId="10" fillId="0" borderId="0" xfId="0" applyFont="1" applyAlignment="1">
      <alignment horizontal="left" vertical="center"/>
    </xf>
    <xf numFmtId="0" fontId="43" fillId="0" borderId="0" xfId="0" applyFont="1"/>
    <xf numFmtId="0" fontId="4" fillId="0" borderId="0" xfId="0" applyFont="1"/>
    <xf numFmtId="0" fontId="31" fillId="0" borderId="0" xfId="2" applyNumberFormat="1" applyFont="1" applyBorder="1" applyAlignment="1" applyProtection="1">
      <alignment vertical="center" wrapText="1"/>
    </xf>
    <xf numFmtId="2" fontId="31" fillId="0" borderId="0" xfId="2" applyNumberFormat="1" applyFont="1" applyBorder="1" applyAlignment="1" applyProtection="1">
      <alignment vertical="center" wrapText="1"/>
    </xf>
    <xf numFmtId="0" fontId="36" fillId="0" borderId="0" xfId="0" applyFont="1"/>
    <xf numFmtId="0" fontId="14" fillId="5" borderId="33" xfId="0" applyFont="1" applyFill="1" applyBorder="1" applyAlignment="1">
      <alignment horizontal="center" vertical="center" wrapText="1"/>
    </xf>
    <xf numFmtId="172" fontId="10" fillId="9" borderId="3" xfId="0" applyNumberFormat="1" applyFont="1" applyFill="1" applyBorder="1" applyAlignment="1">
      <alignment horizontal="center" vertical="center"/>
    </xf>
    <xf numFmtId="172" fontId="10" fillId="9" borderId="56" xfId="0" applyNumberFormat="1" applyFont="1" applyFill="1" applyBorder="1" applyAlignment="1">
      <alignment horizontal="center" vertical="center"/>
    </xf>
    <xf numFmtId="2" fontId="5" fillId="0" borderId="9" xfId="0" applyNumberFormat="1" applyFont="1" applyBorder="1" applyAlignment="1">
      <alignment horizontal="center" vertical="center"/>
    </xf>
    <xf numFmtId="2" fontId="5" fillId="9" borderId="9" xfId="0" applyNumberFormat="1" applyFont="1" applyFill="1" applyBorder="1" applyAlignment="1">
      <alignment horizontal="center" vertical="center"/>
    </xf>
    <xf numFmtId="2" fontId="6" fillId="9" borderId="9" xfId="0" applyNumberFormat="1" applyFont="1" applyFill="1" applyBorder="1" applyAlignment="1">
      <alignment horizontal="center" vertical="center"/>
    </xf>
    <xf numFmtId="0" fontId="40" fillId="0" borderId="5" xfId="0" applyFont="1" applyBorder="1" applyAlignment="1">
      <alignment horizontal="left" vertical="center" wrapText="1"/>
    </xf>
    <xf numFmtId="2" fontId="6" fillId="0" borderId="13" xfId="0" applyNumberFormat="1" applyFont="1" applyBorder="1" applyAlignment="1">
      <alignment horizontal="center" vertical="center"/>
    </xf>
    <xf numFmtId="2" fontId="5" fillId="10" borderId="13" xfId="0" applyNumberFormat="1" applyFont="1" applyFill="1" applyBorder="1" applyAlignment="1">
      <alignment horizontal="center" vertical="center"/>
    </xf>
    <xf numFmtId="2" fontId="28" fillId="0" borderId="13" xfId="0" applyNumberFormat="1" applyFont="1" applyBorder="1" applyAlignment="1">
      <alignment horizontal="center" vertical="center"/>
    </xf>
    <xf numFmtId="2" fontId="5" fillId="0" borderId="14" xfId="0" applyNumberFormat="1" applyFont="1" applyBorder="1" applyAlignment="1">
      <alignment horizontal="center" vertical="center"/>
    </xf>
    <xf numFmtId="2" fontId="5" fillId="9" borderId="14" xfId="0" applyNumberFormat="1" applyFont="1" applyFill="1" applyBorder="1" applyAlignment="1">
      <alignment horizontal="center" vertical="center"/>
    </xf>
    <xf numFmtId="2" fontId="6" fillId="0" borderId="0" xfId="0" applyNumberFormat="1" applyFont="1" applyAlignment="1">
      <alignment horizontal="center" vertical="center"/>
    </xf>
    <xf numFmtId="166" fontId="5" fillId="0" borderId="0" xfId="0" applyNumberFormat="1" applyFont="1"/>
    <xf numFmtId="0" fontId="10" fillId="9" borderId="6" xfId="0" applyFont="1" applyFill="1" applyBorder="1" applyAlignment="1">
      <alignment horizontal="center" vertical="center"/>
    </xf>
    <xf numFmtId="2" fontId="5" fillId="8" borderId="60" xfId="0" applyNumberFormat="1" applyFont="1" applyFill="1" applyBorder="1" applyAlignment="1">
      <alignment horizontal="center" vertical="center"/>
    </xf>
    <xf numFmtId="166" fontId="5" fillId="8" borderId="64" xfId="2" applyFont="1" applyFill="1" applyBorder="1" applyProtection="1"/>
    <xf numFmtId="0" fontId="10" fillId="9" borderId="52" xfId="0" applyFont="1" applyFill="1" applyBorder="1" applyAlignment="1">
      <alignment horizontal="center" vertical="center"/>
    </xf>
    <xf numFmtId="0" fontId="10" fillId="9" borderId="4" xfId="0" applyFont="1" applyFill="1" applyBorder="1" applyAlignment="1">
      <alignment horizontal="center" vertical="center"/>
    </xf>
    <xf numFmtId="166" fontId="5" fillId="8" borderId="4" xfId="2" applyFont="1" applyFill="1" applyBorder="1" applyProtection="1"/>
    <xf numFmtId="2" fontId="5" fillId="8" borderId="52" xfId="0" applyNumberFormat="1" applyFont="1" applyFill="1" applyBorder="1" applyAlignment="1">
      <alignment horizontal="center" vertical="center"/>
    </xf>
    <xf numFmtId="2" fontId="10" fillId="9" borderId="4" xfId="0" applyNumberFormat="1" applyFont="1" applyFill="1" applyBorder="1" applyAlignment="1">
      <alignment horizontal="center" vertical="center"/>
    </xf>
    <xf numFmtId="166" fontId="5" fillId="8" borderId="52" xfId="2" applyFont="1" applyFill="1" applyBorder="1" applyProtection="1"/>
    <xf numFmtId="2" fontId="5" fillId="0" borderId="53" xfId="0" applyNumberFormat="1" applyFont="1" applyBorder="1" applyAlignment="1">
      <alignment horizontal="center" vertical="center"/>
    </xf>
    <xf numFmtId="2" fontId="5" fillId="0" borderId="54" xfId="0" applyNumberFormat="1" applyFont="1" applyBorder="1" applyAlignment="1">
      <alignment horizontal="center" vertical="center"/>
    </xf>
    <xf numFmtId="2" fontId="5" fillId="0" borderId="55" xfId="0" applyNumberFormat="1" applyFont="1" applyBorder="1" applyAlignment="1">
      <alignment horizontal="center" vertical="center"/>
    </xf>
    <xf numFmtId="2" fontId="5" fillId="0" borderId="5" xfId="0" applyNumberFormat="1" applyFont="1" applyBorder="1" applyAlignment="1">
      <alignment horizontal="center" vertical="center"/>
    </xf>
    <xf numFmtId="0" fontId="10" fillId="9" borderId="57" xfId="0" applyFont="1" applyFill="1" applyBorder="1" applyAlignment="1">
      <alignment horizontal="center" vertical="center"/>
    </xf>
    <xf numFmtId="2" fontId="5" fillId="8" borderId="57" xfId="0" applyNumberFormat="1" applyFont="1" applyFill="1" applyBorder="1" applyAlignment="1">
      <alignment horizontal="center" vertical="center"/>
    </xf>
    <xf numFmtId="166" fontId="5" fillId="8" borderId="57" xfId="2" applyFont="1" applyFill="1" applyBorder="1" applyProtection="1"/>
    <xf numFmtId="2" fontId="5" fillId="0" borderId="49" xfId="0" applyNumberFormat="1" applyFont="1" applyBorder="1" applyAlignment="1">
      <alignment horizontal="center" vertical="center"/>
    </xf>
    <xf numFmtId="2" fontId="5" fillId="0" borderId="50" xfId="0" applyNumberFormat="1" applyFont="1" applyBorder="1" applyAlignment="1">
      <alignment horizontal="center" vertical="center"/>
    </xf>
    <xf numFmtId="2" fontId="5" fillId="0" borderId="51" xfId="0" applyNumberFormat="1" applyFont="1" applyBorder="1" applyAlignment="1">
      <alignment horizontal="center" vertical="center"/>
    </xf>
    <xf numFmtId="0" fontId="10" fillId="9" borderId="11" xfId="0" applyFont="1" applyFill="1" applyBorder="1" applyAlignment="1">
      <alignment horizontal="center" vertical="center"/>
    </xf>
    <xf numFmtId="2" fontId="5" fillId="8" borderId="63" xfId="0" applyNumberFormat="1" applyFont="1" applyFill="1" applyBorder="1" applyAlignment="1">
      <alignment horizontal="center" vertical="center"/>
    </xf>
    <xf numFmtId="0" fontId="44" fillId="4" borderId="0" xfId="0" applyFont="1" applyFill="1" applyAlignment="1" applyProtection="1">
      <alignment vertical="top"/>
      <protection locked="0"/>
    </xf>
    <xf numFmtId="0" fontId="45" fillId="5" borderId="0" xfId="0" applyFont="1" applyFill="1" applyAlignment="1" applyProtection="1">
      <alignment vertical="top" wrapText="1"/>
      <protection locked="0"/>
    </xf>
    <xf numFmtId="0" fontId="47" fillId="5" borderId="0" xfId="0" applyFont="1" applyFill="1" applyAlignment="1" applyProtection="1">
      <alignment vertical="top" wrapText="1"/>
      <protection locked="0"/>
    </xf>
    <xf numFmtId="0" fontId="45" fillId="8" borderId="0" xfId="0" applyFont="1" applyFill="1" applyAlignment="1" applyProtection="1">
      <alignment vertical="top"/>
      <protection locked="0"/>
    </xf>
    <xf numFmtId="0" fontId="45" fillId="9" borderId="0" xfId="0" applyFont="1" applyFill="1" applyAlignment="1" applyProtection="1">
      <alignment vertical="top"/>
      <protection locked="0"/>
    </xf>
    <xf numFmtId="0" fontId="47" fillId="10" borderId="0" xfId="0" applyFont="1" applyFill="1" applyAlignment="1" applyProtection="1">
      <alignment vertical="top"/>
      <protection locked="0"/>
    </xf>
    <xf numFmtId="0" fontId="48" fillId="5" borderId="0" xfId="0" applyFont="1" applyFill="1" applyAlignment="1" applyProtection="1">
      <alignment vertical="top" wrapText="1"/>
      <protection locked="0"/>
    </xf>
    <xf numFmtId="0" fontId="49" fillId="5" borderId="0" xfId="0" applyFont="1" applyFill="1" applyAlignment="1" applyProtection="1">
      <alignment horizontal="left" vertical="top" wrapText="1"/>
      <protection locked="0"/>
    </xf>
    <xf numFmtId="0" fontId="49" fillId="5" borderId="0" xfId="0" applyFont="1" applyFill="1" applyAlignment="1" applyProtection="1">
      <alignment vertical="top" wrapText="1"/>
      <protection locked="0"/>
    </xf>
    <xf numFmtId="0" fontId="44" fillId="5" borderId="0" xfId="0" applyFont="1" applyFill="1" applyAlignment="1" applyProtection="1">
      <alignment vertical="top"/>
      <protection locked="0"/>
    </xf>
    <xf numFmtId="0" fontId="47" fillId="5" borderId="0" xfId="0" applyFont="1" applyFill="1" applyAlignment="1" applyProtection="1">
      <alignment horizontal="left" vertical="top" wrapText="1"/>
      <protection locked="0"/>
    </xf>
    <xf numFmtId="0" fontId="50" fillId="5" borderId="0" xfId="0" applyFont="1" applyFill="1" applyAlignment="1" applyProtection="1">
      <alignment horizontal="left" vertical="top" wrapText="1"/>
      <protection locked="0"/>
    </xf>
    <xf numFmtId="0" fontId="44" fillId="4" borderId="0" xfId="0" applyFont="1" applyFill="1" applyAlignment="1" applyProtection="1">
      <alignment horizontal="left" vertical="top"/>
      <protection locked="0"/>
    </xf>
    <xf numFmtId="0" fontId="42" fillId="0" borderId="0" xfId="0" applyFont="1"/>
    <xf numFmtId="0" fontId="56" fillId="0" borderId="0" xfId="0" applyFont="1"/>
    <xf numFmtId="0" fontId="57" fillId="17" borderId="0" xfId="0" applyFont="1" applyFill="1"/>
    <xf numFmtId="0" fontId="10" fillId="0" borderId="0" xfId="0" applyFont="1" applyAlignment="1">
      <alignment horizontal="left" vertical="top" wrapText="1"/>
    </xf>
    <xf numFmtId="0" fontId="58" fillId="0" borderId="0" xfId="4" applyFont="1" applyBorder="1" applyAlignment="1" applyProtection="1">
      <alignment horizontal="left" vertical="top" wrapText="1"/>
    </xf>
    <xf numFmtId="0" fontId="60" fillId="0" borderId="0" xfId="4" applyFont="1" applyBorder="1" applyAlignment="1" applyProtection="1">
      <alignment horizontal="left" vertical="top" wrapText="1"/>
    </xf>
    <xf numFmtId="0" fontId="8" fillId="0" borderId="0" xfId="19" applyFont="1" applyAlignment="1">
      <alignment horizontal="left" vertical="top" wrapText="1"/>
    </xf>
    <xf numFmtId="0" fontId="57" fillId="0" borderId="0" xfId="0" applyFont="1"/>
    <xf numFmtId="175" fontId="14" fillId="0" borderId="0" xfId="0" applyNumberFormat="1" applyFont="1" applyAlignment="1" applyProtection="1">
      <alignment horizontal="left" vertical="top"/>
      <protection locked="0"/>
    </xf>
    <xf numFmtId="175" fontId="6" fillId="0" borderId="0" xfId="0" applyNumberFormat="1" applyFont="1" applyAlignment="1">
      <alignment horizontal="left"/>
    </xf>
    <xf numFmtId="176" fontId="62" fillId="19" borderId="2" xfId="2" applyNumberFormat="1" applyFont="1" applyFill="1" applyBorder="1"/>
    <xf numFmtId="0" fontId="63" fillId="0" borderId="5" xfId="0" applyFont="1" applyBorder="1"/>
    <xf numFmtId="176" fontId="64" fillId="19" borderId="2" xfId="2" applyNumberFormat="1" applyFont="1" applyFill="1" applyBorder="1"/>
    <xf numFmtId="0" fontId="65" fillId="0" borderId="4" xfId="0" applyFont="1" applyBorder="1"/>
    <xf numFmtId="0" fontId="65" fillId="0" borderId="6" xfId="0" applyFont="1" applyBorder="1"/>
    <xf numFmtId="0" fontId="1" fillId="0" borderId="0" xfId="0" applyFont="1"/>
    <xf numFmtId="168" fontId="6" fillId="18" borderId="2" xfId="0" applyNumberFormat="1" applyFont="1" applyFill="1" applyBorder="1" applyAlignment="1" applyProtection="1">
      <alignment horizontal="left" vertical="top"/>
      <protection locked="0"/>
    </xf>
    <xf numFmtId="172" fontId="10" fillId="9" borderId="65" xfId="0" applyNumberFormat="1" applyFont="1" applyFill="1" applyBorder="1" applyAlignment="1">
      <alignment horizontal="center" vertical="center"/>
    </xf>
    <xf numFmtId="172" fontId="10" fillId="9" borderId="66" xfId="0" applyNumberFormat="1" applyFont="1" applyFill="1" applyBorder="1" applyAlignment="1">
      <alignment horizontal="center" vertical="center"/>
    </xf>
    <xf numFmtId="172" fontId="10" fillId="9" borderId="67" xfId="0" applyNumberFormat="1" applyFont="1" applyFill="1" applyBorder="1" applyAlignment="1">
      <alignment horizontal="center" vertical="center"/>
    </xf>
    <xf numFmtId="0" fontId="14" fillId="5" borderId="68" xfId="0" applyFont="1" applyFill="1" applyBorder="1" applyAlignment="1">
      <alignment horizontal="center" vertical="center" wrapText="1"/>
    </xf>
    <xf numFmtId="2" fontId="6" fillId="9" borderId="5" xfId="0" applyNumberFormat="1" applyFont="1" applyFill="1" applyBorder="1" applyAlignment="1">
      <alignment horizontal="center" vertical="center"/>
    </xf>
    <xf numFmtId="2" fontId="6" fillId="9" borderId="75" xfId="0" applyNumberFormat="1" applyFont="1" applyFill="1" applyBorder="1" applyAlignment="1">
      <alignment horizontal="center" vertical="center"/>
    </xf>
    <xf numFmtId="2" fontId="6" fillId="9" borderId="76" xfId="0" applyNumberFormat="1" applyFont="1" applyFill="1" applyBorder="1" applyAlignment="1">
      <alignment horizontal="center" vertical="center"/>
    </xf>
    <xf numFmtId="2" fontId="6" fillId="9" borderId="77" xfId="0" applyNumberFormat="1" applyFont="1" applyFill="1" applyBorder="1" applyAlignment="1">
      <alignment horizontal="center" vertical="center"/>
    </xf>
    <xf numFmtId="2" fontId="6" fillId="9" borderId="26" xfId="0" applyNumberFormat="1" applyFont="1" applyFill="1" applyBorder="1" applyAlignment="1">
      <alignment horizontal="center" vertical="center"/>
    </xf>
    <xf numFmtId="176" fontId="62" fillId="19" borderId="5" xfId="2" applyNumberFormat="1" applyFont="1" applyFill="1" applyBorder="1"/>
    <xf numFmtId="176" fontId="64" fillId="19" borderId="5" xfId="2" applyNumberFormat="1" applyFont="1" applyFill="1" applyBorder="1"/>
    <xf numFmtId="2" fontId="10" fillId="9" borderId="78" xfId="0" applyNumberFormat="1" applyFont="1" applyFill="1" applyBorder="1" applyAlignment="1">
      <alignment horizontal="center" vertical="center"/>
    </xf>
    <xf numFmtId="2" fontId="10" fillId="9" borderId="79" xfId="0" applyNumberFormat="1" applyFont="1" applyFill="1" applyBorder="1" applyAlignment="1">
      <alignment horizontal="center" vertical="center"/>
    </xf>
    <xf numFmtId="2" fontId="14" fillId="9" borderId="80" xfId="0" applyNumberFormat="1" applyFont="1" applyFill="1" applyBorder="1" applyAlignment="1">
      <alignment horizontal="center" vertical="center"/>
    </xf>
    <xf numFmtId="2" fontId="33" fillId="9" borderId="81" xfId="0" applyNumberFormat="1" applyFont="1" applyFill="1" applyBorder="1" applyAlignment="1">
      <alignment horizontal="center" vertical="center"/>
    </xf>
    <xf numFmtId="2" fontId="14" fillId="9" borderId="82" xfId="0" applyNumberFormat="1" applyFont="1" applyFill="1" applyBorder="1" applyAlignment="1">
      <alignment horizontal="center" vertical="center"/>
    </xf>
    <xf numFmtId="2" fontId="10" fillId="9" borderId="81" xfId="0" applyNumberFormat="1" applyFont="1" applyFill="1" applyBorder="1" applyAlignment="1">
      <alignment horizontal="center" vertical="center"/>
    </xf>
    <xf numFmtId="2" fontId="10" fillId="9" borderId="83" xfId="0" applyNumberFormat="1" applyFont="1" applyFill="1" applyBorder="1" applyAlignment="1">
      <alignment horizontal="center" vertical="center"/>
    </xf>
    <xf numFmtId="2" fontId="10" fillId="9" borderId="84" xfId="0" applyNumberFormat="1" applyFont="1" applyFill="1" applyBorder="1" applyAlignment="1">
      <alignment horizontal="center" vertical="center"/>
    </xf>
    <xf numFmtId="2" fontId="14" fillId="9" borderId="85" xfId="0" applyNumberFormat="1" applyFont="1" applyFill="1" applyBorder="1" applyAlignment="1">
      <alignment horizontal="center" vertical="center"/>
    </xf>
    <xf numFmtId="0" fontId="47" fillId="0" borderId="0" xfId="0" applyFont="1" applyAlignment="1">
      <alignment horizontal="left" vertical="top" wrapText="1"/>
    </xf>
    <xf numFmtId="0" fontId="6" fillId="5" borderId="2" xfId="0" applyFont="1" applyFill="1" applyBorder="1" applyAlignment="1">
      <alignment horizontal="left" vertical="center" wrapText="1"/>
    </xf>
    <xf numFmtId="0" fontId="10" fillId="8" borderId="2" xfId="0" applyFont="1" applyFill="1" applyBorder="1" applyAlignment="1">
      <alignment horizontal="center" vertical="center" wrapText="1"/>
    </xf>
    <xf numFmtId="14" fontId="10" fillId="8" borderId="2" xfId="0" applyNumberFormat="1" applyFont="1" applyFill="1" applyBorder="1" applyAlignment="1">
      <alignment horizontal="center" vertical="center" wrapText="1"/>
    </xf>
    <xf numFmtId="0" fontId="5" fillId="9" borderId="2" xfId="0" applyFont="1" applyFill="1" applyBorder="1" applyAlignment="1">
      <alignment horizontal="center" vertical="top"/>
    </xf>
    <xf numFmtId="0" fontId="6" fillId="5" borderId="2" xfId="0" applyFont="1" applyFill="1" applyBorder="1" applyAlignment="1">
      <alignment horizontal="center" vertical="center"/>
    </xf>
    <xf numFmtId="0" fontId="6" fillId="5" borderId="2" xfId="0" applyFont="1" applyFill="1" applyBorder="1" applyAlignment="1">
      <alignment horizontal="center"/>
    </xf>
    <xf numFmtId="0" fontId="6" fillId="5" borderId="2" xfId="0" applyFont="1" applyFill="1" applyBorder="1" applyAlignment="1">
      <alignment horizontal="center" vertical="center" wrapText="1"/>
    </xf>
    <xf numFmtId="166" fontId="5" fillId="9" borderId="2" xfId="2" applyFont="1" applyFill="1" applyBorder="1" applyAlignment="1" applyProtection="1">
      <alignment horizontal="center" vertical="center"/>
    </xf>
    <xf numFmtId="0" fontId="5" fillId="11" borderId="10" xfId="0" applyFont="1" applyFill="1" applyBorder="1" applyAlignment="1">
      <alignment horizontal="center" vertical="center"/>
    </xf>
    <xf numFmtId="0" fontId="5" fillId="2" borderId="18" xfId="0" applyFont="1" applyFill="1" applyBorder="1" applyAlignment="1">
      <alignment horizontal="center" vertical="center"/>
    </xf>
    <xf numFmtId="0" fontId="17" fillId="14" borderId="18" xfId="0" applyFont="1" applyFill="1" applyBorder="1" applyAlignment="1">
      <alignment horizontal="center" vertical="center"/>
    </xf>
    <xf numFmtId="0" fontId="5" fillId="12" borderId="18" xfId="0" applyFont="1" applyFill="1" applyBorder="1" applyAlignment="1">
      <alignment horizontal="center" vertical="center"/>
    </xf>
    <xf numFmtId="0" fontId="5" fillId="13" borderId="18" xfId="0" applyFont="1" applyFill="1" applyBorder="1" applyAlignment="1">
      <alignment horizontal="center" vertical="center"/>
    </xf>
    <xf numFmtId="14" fontId="5" fillId="8" borderId="2" xfId="0" applyNumberFormat="1" applyFont="1" applyFill="1" applyBorder="1" applyAlignment="1">
      <alignment horizontal="center"/>
    </xf>
    <xf numFmtId="0" fontId="14" fillId="5" borderId="2" xfId="0" applyFont="1" applyFill="1" applyBorder="1" applyAlignment="1">
      <alignment horizontal="center" vertical="center" wrapText="1"/>
    </xf>
    <xf numFmtId="0" fontId="22" fillId="16" borderId="2" xfId="0" applyFont="1" applyFill="1" applyBorder="1" applyAlignment="1">
      <alignment vertical="center" wrapText="1"/>
    </xf>
    <xf numFmtId="170" fontId="5" fillId="9" borderId="2" xfId="2" applyNumberFormat="1" applyFont="1" applyFill="1" applyBorder="1" applyAlignment="1" applyProtection="1">
      <alignment horizontal="center" vertical="center"/>
    </xf>
    <xf numFmtId="170" fontId="15" fillId="9" borderId="2" xfId="2" applyNumberFormat="1" applyFont="1" applyFill="1" applyBorder="1" applyAlignment="1" applyProtection="1">
      <alignment horizontal="center" vertical="center"/>
    </xf>
    <xf numFmtId="0" fontId="14" fillId="5" borderId="2" xfId="0" applyFont="1" applyFill="1" applyBorder="1" applyAlignment="1">
      <alignment horizontal="left" vertical="center" wrapText="1"/>
    </xf>
    <xf numFmtId="165" fontId="27" fillId="8" borderId="2" xfId="13" applyFont="1" applyFill="1" applyBorder="1" applyAlignment="1" applyProtection="1">
      <alignment horizontal="center" vertical="center"/>
    </xf>
    <xf numFmtId="0" fontId="14" fillId="0" borderId="22" xfId="0" applyFont="1" applyBorder="1" applyAlignment="1">
      <alignment horizontal="left" vertical="center" wrapText="1"/>
    </xf>
    <xf numFmtId="165" fontId="27" fillId="0" borderId="22" xfId="13" applyFont="1" applyBorder="1" applyAlignment="1" applyProtection="1">
      <alignment horizontal="center" vertical="center"/>
    </xf>
    <xf numFmtId="0" fontId="28" fillId="0" borderId="0" xfId="0" applyFont="1" applyAlignment="1">
      <alignment horizontal="left" vertical="center" wrapText="1"/>
    </xf>
    <xf numFmtId="0" fontId="20" fillId="0" borderId="0" xfId="0" applyFont="1" applyAlignment="1">
      <alignment horizontal="left" vertical="top"/>
    </xf>
    <xf numFmtId="0" fontId="14" fillId="5" borderId="20" xfId="0" applyFont="1" applyFill="1" applyBorder="1" applyAlignment="1">
      <alignment horizontal="center" vertical="center" wrapText="1"/>
    </xf>
    <xf numFmtId="0" fontId="14" fillId="16" borderId="20" xfId="0" applyFont="1" applyFill="1" applyBorder="1" applyAlignment="1">
      <alignment horizontal="center" vertical="center" wrapText="1"/>
    </xf>
    <xf numFmtId="0" fontId="14" fillId="5" borderId="23" xfId="0" applyFont="1" applyFill="1" applyBorder="1" applyAlignment="1">
      <alignment horizontal="center" vertical="center" wrapText="1"/>
    </xf>
    <xf numFmtId="14" fontId="33" fillId="11" borderId="2" xfId="0" applyNumberFormat="1" applyFont="1" applyFill="1" applyBorder="1" applyAlignment="1">
      <alignment horizontal="center" vertical="center"/>
    </xf>
    <xf numFmtId="14" fontId="33" fillId="11" borderId="23" xfId="0" applyNumberFormat="1" applyFont="1" applyFill="1" applyBorder="1" applyAlignment="1">
      <alignment horizontal="center" vertical="center"/>
    </xf>
    <xf numFmtId="170" fontId="5" fillId="9" borderId="24" xfId="2" applyNumberFormat="1" applyFont="1" applyFill="1" applyBorder="1" applyAlignment="1" applyProtection="1">
      <alignment horizontal="center" vertical="center"/>
    </xf>
    <xf numFmtId="169" fontId="5" fillId="9" borderId="2" xfId="0" applyNumberFormat="1" applyFont="1" applyFill="1" applyBorder="1" applyAlignment="1">
      <alignment horizontal="center" vertical="center"/>
    </xf>
    <xf numFmtId="170" fontId="10" fillId="9" borderId="23" xfId="0" applyNumberFormat="1" applyFont="1" applyFill="1" applyBorder="1" applyAlignment="1">
      <alignment horizontal="center" vertical="center"/>
    </xf>
    <xf numFmtId="169" fontId="5" fillId="9" borderId="23" xfId="0" applyNumberFormat="1" applyFont="1" applyFill="1" applyBorder="1" applyAlignment="1">
      <alignment horizontal="center" vertical="center"/>
    </xf>
    <xf numFmtId="172" fontId="5" fillId="9" borderId="0" xfId="0" applyNumberFormat="1" applyFont="1" applyFill="1" applyAlignment="1">
      <alignment horizontal="center" vertical="center"/>
    </xf>
    <xf numFmtId="172" fontId="10" fillId="9" borderId="2" xfId="0" applyNumberFormat="1" applyFont="1" applyFill="1" applyBorder="1" applyAlignment="1">
      <alignment horizontal="center" vertical="center"/>
    </xf>
    <xf numFmtId="169" fontId="24" fillId="9" borderId="0" xfId="0" applyNumberFormat="1" applyFont="1" applyFill="1" applyAlignment="1">
      <alignment horizontal="center" vertical="center"/>
    </xf>
    <xf numFmtId="169" fontId="10" fillId="9" borderId="23" xfId="0" applyNumberFormat="1" applyFont="1" applyFill="1" applyBorder="1" applyAlignment="1">
      <alignment horizontal="center" vertical="center"/>
    </xf>
    <xf numFmtId="170" fontId="24" fillId="9" borderId="24" xfId="2" applyNumberFormat="1" applyFont="1" applyFill="1" applyBorder="1" applyAlignment="1" applyProtection="1">
      <alignment horizontal="center" vertical="center" wrapText="1"/>
    </xf>
    <xf numFmtId="170" fontId="5" fillId="9" borderId="23" xfId="1" applyNumberFormat="1" applyFont="1" applyFill="1" applyBorder="1" applyAlignment="1" applyProtection="1">
      <alignment horizontal="center" vertical="center"/>
    </xf>
    <xf numFmtId="14" fontId="33" fillId="12" borderId="2" xfId="0" applyNumberFormat="1" applyFont="1" applyFill="1" applyBorder="1" applyAlignment="1">
      <alignment horizontal="center" vertical="center"/>
    </xf>
    <xf numFmtId="14" fontId="33" fillId="12" borderId="23" xfId="0" applyNumberFormat="1" applyFont="1" applyFill="1" applyBorder="1" applyAlignment="1">
      <alignment horizontal="center" vertical="center"/>
    </xf>
    <xf numFmtId="172" fontId="5" fillId="9" borderId="24" xfId="0" applyNumberFormat="1" applyFont="1" applyFill="1" applyBorder="1" applyAlignment="1">
      <alignment horizontal="center" vertical="center"/>
    </xf>
    <xf numFmtId="172" fontId="10" fillId="9" borderId="0" xfId="0" applyNumberFormat="1" applyFont="1" applyFill="1" applyAlignment="1">
      <alignment horizontal="center" vertical="center"/>
    </xf>
    <xf numFmtId="169" fontId="24" fillId="9" borderId="2" xfId="0" applyNumberFormat="1" applyFont="1" applyFill="1" applyBorder="1" applyAlignment="1">
      <alignment horizontal="center" vertical="center"/>
    </xf>
    <xf numFmtId="169" fontId="10" fillId="9" borderId="0" xfId="0" applyNumberFormat="1" applyFont="1" applyFill="1" applyAlignment="1">
      <alignment horizontal="center" vertical="center"/>
    </xf>
    <xf numFmtId="14" fontId="33" fillId="13" borderId="2" xfId="0" applyNumberFormat="1" applyFont="1" applyFill="1" applyBorder="1" applyAlignment="1">
      <alignment horizontal="center" vertical="center"/>
    </xf>
    <xf numFmtId="14" fontId="33" fillId="13" borderId="23" xfId="0" applyNumberFormat="1" applyFont="1" applyFill="1" applyBorder="1" applyAlignment="1">
      <alignment horizontal="center" vertical="center"/>
    </xf>
    <xf numFmtId="14" fontId="33" fillId="2" borderId="2" xfId="0" applyNumberFormat="1" applyFont="1" applyFill="1" applyBorder="1" applyAlignment="1">
      <alignment horizontal="center" vertical="center"/>
    </xf>
    <xf numFmtId="14" fontId="33" fillId="2" borderId="23" xfId="0" applyNumberFormat="1" applyFont="1" applyFill="1" applyBorder="1" applyAlignment="1">
      <alignment horizontal="center" vertical="center"/>
    </xf>
    <xf numFmtId="14" fontId="34" fillId="14" borderId="27" xfId="0" applyNumberFormat="1" applyFont="1" applyFill="1" applyBorder="1" applyAlignment="1">
      <alignment horizontal="center" vertical="center"/>
    </xf>
    <xf numFmtId="14" fontId="34" fillId="14" borderId="28" xfId="0" applyNumberFormat="1" applyFont="1" applyFill="1" applyBorder="1" applyAlignment="1">
      <alignment horizontal="center" vertical="center"/>
    </xf>
    <xf numFmtId="170" fontId="5" fillId="9" borderId="29" xfId="2" applyNumberFormat="1" applyFont="1" applyFill="1" applyBorder="1" applyAlignment="1" applyProtection="1">
      <alignment horizontal="center" vertical="center"/>
    </xf>
    <xf numFmtId="169" fontId="5" fillId="9" borderId="27" xfId="0" applyNumberFormat="1" applyFont="1" applyFill="1" applyBorder="1" applyAlignment="1">
      <alignment horizontal="center" vertical="center"/>
    </xf>
    <xf numFmtId="170" fontId="10" fillId="9" borderId="28" xfId="0" applyNumberFormat="1" applyFont="1" applyFill="1" applyBorder="1" applyAlignment="1">
      <alignment horizontal="center" vertical="center"/>
    </xf>
    <xf numFmtId="169" fontId="5" fillId="9" borderId="28" xfId="0" applyNumberFormat="1" applyFont="1" applyFill="1" applyBorder="1" applyAlignment="1">
      <alignment horizontal="center" vertical="center"/>
    </xf>
    <xf numFmtId="172" fontId="5" fillId="9" borderId="29" xfId="0" applyNumberFormat="1" applyFont="1" applyFill="1" applyBorder="1" applyAlignment="1">
      <alignment horizontal="center" vertical="center"/>
    </xf>
    <xf numFmtId="172" fontId="10" fillId="9" borderId="27" xfId="0" applyNumberFormat="1" applyFont="1" applyFill="1" applyBorder="1" applyAlignment="1">
      <alignment horizontal="center" vertical="center"/>
    </xf>
    <xf numFmtId="169" fontId="24" fillId="9" borderId="27" xfId="0" applyNumberFormat="1" applyFont="1" applyFill="1" applyBorder="1" applyAlignment="1">
      <alignment horizontal="center" vertical="center"/>
    </xf>
    <xf numFmtId="169" fontId="10" fillId="9" borderId="28" xfId="0" applyNumberFormat="1" applyFont="1" applyFill="1" applyBorder="1" applyAlignment="1">
      <alignment horizontal="center" vertical="center"/>
    </xf>
    <xf numFmtId="170" fontId="24" fillId="9" borderId="29" xfId="2" applyNumberFormat="1" applyFont="1" applyFill="1" applyBorder="1" applyAlignment="1" applyProtection="1">
      <alignment horizontal="center" vertical="center" wrapText="1"/>
    </xf>
    <xf numFmtId="0" fontId="6" fillId="5" borderId="20" xfId="0" applyFont="1" applyFill="1" applyBorder="1" applyAlignment="1">
      <alignment horizontal="center"/>
    </xf>
    <xf numFmtId="169" fontId="6" fillId="9" borderId="30" xfId="0" applyNumberFormat="1" applyFont="1" applyFill="1" applyBorder="1" applyAlignment="1">
      <alignment horizontal="center"/>
    </xf>
    <xf numFmtId="0" fontId="20" fillId="0" borderId="0" xfId="0" applyFont="1" applyAlignment="1">
      <alignment horizontal="left"/>
    </xf>
    <xf numFmtId="0" fontId="36" fillId="0" borderId="0" xfId="0" applyFont="1" applyAlignment="1">
      <alignment horizontal="left"/>
    </xf>
    <xf numFmtId="0" fontId="36" fillId="0" borderId="0" xfId="0" applyFont="1" applyAlignment="1">
      <alignment horizontal="left" vertical="top" wrapText="1"/>
    </xf>
    <xf numFmtId="0" fontId="21" fillId="0" borderId="0" xfId="0" applyFont="1" applyAlignment="1">
      <alignment horizontal="left"/>
    </xf>
    <xf numFmtId="170" fontId="10" fillId="9" borderId="59" xfId="0" applyNumberFormat="1" applyFont="1" applyFill="1" applyBorder="1" applyAlignment="1">
      <alignment horizontal="center" vertical="center"/>
    </xf>
    <xf numFmtId="170" fontId="5" fillId="9" borderId="60" xfId="2" applyNumberFormat="1" applyFont="1" applyFill="1" applyBorder="1" applyAlignment="1" applyProtection="1">
      <alignment horizontal="center" vertical="center"/>
    </xf>
    <xf numFmtId="169" fontId="24" fillId="9" borderId="9" xfId="0" applyNumberFormat="1" applyFont="1" applyFill="1" applyBorder="1" applyAlignment="1">
      <alignment horizontal="center" vertical="center"/>
    </xf>
    <xf numFmtId="169" fontId="5" fillId="9" borderId="3" xfId="0" applyNumberFormat="1" applyFont="1" applyFill="1" applyBorder="1" applyAlignment="1">
      <alignment horizontal="center" vertical="center"/>
    </xf>
    <xf numFmtId="170" fontId="10" fillId="9" borderId="61" xfId="0" applyNumberFormat="1" applyFont="1" applyFill="1" applyBorder="1" applyAlignment="1">
      <alignment horizontal="center" vertical="center"/>
    </xf>
    <xf numFmtId="170" fontId="5" fillId="9" borderId="63" xfId="2" applyNumberFormat="1" applyFont="1" applyFill="1" applyBorder="1" applyAlignment="1" applyProtection="1">
      <alignment horizontal="center" vertical="center"/>
    </xf>
    <xf numFmtId="169" fontId="5" fillId="9" borderId="37" xfId="0" applyNumberFormat="1" applyFont="1" applyFill="1" applyBorder="1" applyAlignment="1">
      <alignment horizontal="center" vertical="center"/>
    </xf>
    <xf numFmtId="172" fontId="10" fillId="9" borderId="3" xfId="0" applyNumberFormat="1" applyFont="1" applyFill="1" applyBorder="1" applyAlignment="1">
      <alignment horizontal="center" vertical="center"/>
    </xf>
    <xf numFmtId="169" fontId="24" fillId="9" borderId="14" xfId="0" applyNumberFormat="1" applyFont="1" applyFill="1" applyBorder="1" applyAlignment="1">
      <alignment horizontal="center" vertical="center"/>
    </xf>
    <xf numFmtId="169" fontId="10" fillId="9" borderId="37" xfId="0" applyNumberFormat="1" applyFont="1" applyFill="1" applyBorder="1" applyAlignment="1">
      <alignment horizontal="center" vertical="center"/>
    </xf>
    <xf numFmtId="170" fontId="10" fillId="9" borderId="62" xfId="0" applyNumberFormat="1" applyFont="1" applyFill="1" applyBorder="1" applyAlignment="1">
      <alignment horizontal="center" vertical="center"/>
    </xf>
    <xf numFmtId="169" fontId="5" fillId="9" borderId="74" xfId="0" applyNumberFormat="1" applyFont="1" applyFill="1" applyBorder="1" applyAlignment="1">
      <alignment horizontal="center" vertical="center"/>
    </xf>
    <xf numFmtId="172" fontId="10" fillId="9" borderId="72" xfId="0" applyNumberFormat="1" applyFont="1" applyFill="1" applyBorder="1" applyAlignment="1">
      <alignment horizontal="center" vertical="center"/>
    </xf>
    <xf numFmtId="172" fontId="10" fillId="9" borderId="73" xfId="0" applyNumberFormat="1" applyFont="1" applyFill="1" applyBorder="1" applyAlignment="1">
      <alignment horizontal="center" vertical="center"/>
    </xf>
    <xf numFmtId="172" fontId="10" fillId="9" borderId="5" xfId="0" applyNumberFormat="1" applyFont="1" applyFill="1" applyBorder="1" applyAlignment="1">
      <alignment horizontal="center" vertical="center"/>
    </xf>
    <xf numFmtId="172" fontId="10" fillId="9" borderId="70" xfId="0" applyNumberFormat="1" applyFont="1" applyFill="1" applyBorder="1" applyAlignment="1">
      <alignment horizontal="center" vertical="center"/>
    </xf>
    <xf numFmtId="169" fontId="5" fillId="9" borderId="69" xfId="0" applyNumberFormat="1" applyFont="1" applyFill="1" applyBorder="1" applyAlignment="1">
      <alignment horizontal="center" vertical="center"/>
    </xf>
    <xf numFmtId="172" fontId="10" fillId="9" borderId="71" xfId="0" applyNumberFormat="1" applyFont="1" applyFill="1" applyBorder="1" applyAlignment="1">
      <alignment horizontal="center" vertical="center"/>
    </xf>
    <xf numFmtId="172" fontId="10" fillId="9" borderId="58" xfId="0" applyNumberFormat="1" applyFont="1" applyFill="1" applyBorder="1" applyAlignment="1">
      <alignment horizontal="center" vertical="center"/>
    </xf>
  </cellXfs>
  <cellStyles count="33">
    <cellStyle name="Akzent6 2" xfId="5" xr:uid="{00000000-0005-0000-0000-000006000000}"/>
    <cellStyle name="Akzent6 2 2" xfId="6" xr:uid="{00000000-0005-0000-0000-000007000000}"/>
    <cellStyle name="Eingabe 2" xfId="7" xr:uid="{00000000-0005-0000-0000-000008000000}"/>
    <cellStyle name="Eingabe 2 2" xfId="8" xr:uid="{00000000-0005-0000-0000-000009000000}"/>
    <cellStyle name="Eingabe 3" xfId="9" xr:uid="{00000000-0005-0000-0000-00000A000000}"/>
    <cellStyle name="Excel Built-in Input" xfId="32" xr:uid="{00000000-0005-0000-0000-000021000000}"/>
    <cellStyle name="Komma" xfId="1" builtinId="3"/>
    <cellStyle name="Komma 2" xfId="10" xr:uid="{00000000-0005-0000-0000-00000B000000}"/>
    <cellStyle name="Komma 2 2" xfId="11" xr:uid="{00000000-0005-0000-0000-00000C000000}"/>
    <cellStyle name="Komma 3" xfId="12" xr:uid="{00000000-0005-0000-0000-00000D000000}"/>
    <cellStyle name="Link" xfId="4" builtinId="8"/>
    <cellStyle name="Prozent" xfId="3" builtinId="5"/>
    <cellStyle name="Prozent 2" xfId="13" xr:uid="{00000000-0005-0000-0000-00000E000000}"/>
    <cellStyle name="Prozent 2 2" xfId="14" xr:uid="{00000000-0005-0000-0000-00000F000000}"/>
    <cellStyle name="Prozent 3" xfId="15" xr:uid="{00000000-0005-0000-0000-000010000000}"/>
    <cellStyle name="Standard" xfId="0" builtinId="0"/>
    <cellStyle name="Standard 2" xfId="16" xr:uid="{00000000-0005-0000-0000-000011000000}"/>
    <cellStyle name="Standard 2 2" xfId="17" xr:uid="{00000000-0005-0000-0000-000012000000}"/>
    <cellStyle name="Standard 2 3" xfId="18" xr:uid="{00000000-0005-0000-0000-000013000000}"/>
    <cellStyle name="Standard 3" xfId="19" xr:uid="{00000000-0005-0000-0000-000014000000}"/>
    <cellStyle name="Standard 4 2" xfId="20" xr:uid="{00000000-0005-0000-0000-000015000000}"/>
    <cellStyle name="Standard 4 2 2" xfId="21" xr:uid="{00000000-0005-0000-0000-000016000000}"/>
    <cellStyle name="Standard 4 2 2 2" xfId="22" xr:uid="{00000000-0005-0000-0000-000017000000}"/>
    <cellStyle name="Standard 4 2 2 3" xfId="23" xr:uid="{00000000-0005-0000-0000-000018000000}"/>
    <cellStyle name="Standard 4 2 3" xfId="24" xr:uid="{00000000-0005-0000-0000-000019000000}"/>
    <cellStyle name="Standard 4 2 4" xfId="25" xr:uid="{00000000-0005-0000-0000-00001A000000}"/>
    <cellStyle name="Standard 4 2_Liesmich-Seite" xfId="26" xr:uid="{00000000-0005-0000-0000-00001B000000}"/>
    <cellStyle name="Währung" xfId="2" builtinId="4"/>
    <cellStyle name="Währung 2" xfId="27" xr:uid="{00000000-0005-0000-0000-00001C000000}"/>
    <cellStyle name="Währung 2 2" xfId="28" xr:uid="{00000000-0005-0000-0000-00001D000000}"/>
    <cellStyle name="Währung 2 3" xfId="29" xr:uid="{00000000-0005-0000-0000-00001E000000}"/>
    <cellStyle name="Währung 3" xfId="30" xr:uid="{00000000-0005-0000-0000-00001F000000}"/>
    <cellStyle name="Währung 4" xfId="31" xr:uid="{00000000-0005-0000-0000-000020000000}"/>
  </cellStyles>
  <dxfs count="1690">
    <dxf>
      <font>
        <color rgb="FFFF0000"/>
      </font>
      <fill>
        <patternFill>
          <bgColor theme="5" tint="0.79998168889431442"/>
        </patternFill>
      </fill>
    </dxf>
    <dxf>
      <font>
        <color rgb="FFFF0000"/>
      </font>
      <fill>
        <patternFill>
          <bgColor theme="5" tint="0.79979857783745845"/>
        </patternFill>
      </fill>
    </dxf>
    <dxf>
      <font>
        <color rgb="FFFF0000"/>
      </font>
      <fill>
        <patternFill>
          <bgColor theme="5" tint="0.79979857783745845"/>
        </patternFill>
      </fill>
    </dxf>
    <dxf>
      <font>
        <color rgb="FFFF0000"/>
      </font>
      <fill>
        <patternFill>
          <bgColor theme="5" tint="0.79979857783745845"/>
        </patternFill>
      </fill>
    </dxf>
    <dxf>
      <font>
        <color rgb="FFFF0000"/>
      </font>
      <fill>
        <patternFill>
          <bgColor theme="5" tint="0.79979857783745845"/>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9C5700"/>
      </font>
      <fill>
        <patternFill>
          <bgColor rgb="FFFFEB9C"/>
        </patternFill>
      </fill>
    </dxf>
    <dxf>
      <font>
        <color rgb="FFC55A11"/>
      </font>
      <fill>
        <patternFill>
          <bgColor theme="5" tint="0.79979857783745845"/>
        </patternFill>
      </fill>
    </dxf>
    <dxf>
      <font>
        <color rgb="FFC55A11"/>
      </font>
      <fill>
        <patternFill>
          <bgColor theme="5" tint="0.79979857783745845"/>
        </patternFill>
      </fill>
    </dxf>
    <dxf>
      <font>
        <color rgb="FFBF9000"/>
      </font>
      <fill>
        <patternFill>
          <bgColor theme="7" tint="0.59968871120334488"/>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ill>
        <patternFill>
          <bgColor theme="9" tint="0.39967040009765925"/>
        </patternFill>
      </fill>
    </dxf>
    <dxf>
      <fill>
        <patternFill>
          <bgColor theme="9" tint="-0.249977111117893"/>
        </patternFill>
      </fill>
    </dxf>
    <dxf>
      <font>
        <color rgb="FFD9D9D9"/>
      </font>
    </dxf>
    <dxf>
      <font>
        <color rgb="FF000000"/>
      </font>
      <fill>
        <patternFill>
          <bgColor theme="9" tint="0.79979857783745845"/>
        </patternFill>
      </fill>
    </dxf>
    <dxf>
      <fill>
        <patternFill>
          <bgColor theme="9" tint="0.59968871120334488"/>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9C5700"/>
      </font>
      <fill>
        <patternFill>
          <bgColor rgb="FFFFEB9C"/>
        </patternFill>
      </fill>
    </dxf>
    <dxf>
      <font>
        <color rgb="FFC55A11"/>
      </font>
      <fill>
        <patternFill>
          <bgColor theme="5" tint="0.7997985778374584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ont>
        <color rgb="FFD9D9D9"/>
      </font>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patternFill>
      </fill>
    </dxf>
    <dxf>
      <fill>
        <patternFill>
          <bgColor theme="9" tint="0.79979857783745845"/>
        </patternFill>
      </fill>
    </dxf>
    <dxf>
      <fill>
        <patternFill>
          <bgColor theme="9" tint="0.59968871120334488"/>
        </patternFill>
      </fill>
    </dxf>
    <dxf>
      <fill>
        <patternFill>
          <bgColor theme="9" tint="0.39967040009765925"/>
        </patternFill>
      </fill>
    </dxf>
    <dxf>
      <font>
        <color rgb="FFFFFFFF"/>
      </font>
      <fill>
        <patternFill>
          <bgColor rgb="FF548235"/>
        </patternFill>
      </fill>
    </dxf>
    <dxf>
      <font>
        <color rgb="FFFFFFFF"/>
      </font>
      <fill>
        <patternFill>
          <bgColor rgb="FF548235"/>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theme="9"/>
        </patternFill>
      </fill>
    </dxf>
    <dxf>
      <font>
        <color rgb="FFFFFFFF"/>
      </font>
      <fill>
        <patternFill>
          <bgColor rgb="FF548235"/>
        </patternFill>
      </fill>
    </dxf>
    <dxf>
      <fill>
        <patternFill>
          <bgColor theme="9" tint="0.59968871120334488"/>
        </patternFill>
      </fill>
    </dxf>
    <dxf>
      <fill>
        <patternFill>
          <bgColor theme="9" tint="0.39967040009765925"/>
        </patternFill>
      </fill>
    </dxf>
    <dxf>
      <fill>
        <patternFill>
          <bgColor theme="9"/>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F2F2F2"/>
      </font>
    </dxf>
    <dxf>
      <font>
        <color rgb="FFF2F2F2"/>
      </font>
    </dxf>
    <dxf>
      <font>
        <color rgb="FFF2F2F2"/>
      </font>
    </dxf>
    <dxf>
      <font>
        <color rgb="FFF2F2F2"/>
      </font>
    </dxf>
    <dxf>
      <font>
        <color rgb="FFF2F2F2"/>
      </font>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dxf>
    <dxf>
      <font>
        <color rgb="FFD9D9D9"/>
      </font>
      <fill>
        <patternFill>
          <bgColor theme="0" tint="-0.14999847407452621"/>
        </patternFill>
      </fill>
    </dxf>
    <dxf>
      <font>
        <color rgb="FFD9D9D9"/>
      </font>
    </dxf>
    <dxf>
      <font>
        <color rgb="FFD9D9D9"/>
      </font>
    </dxf>
    <dxf>
      <font>
        <color rgb="FFD9D9D9"/>
      </font>
    </dxf>
    <dxf>
      <font>
        <color rgb="FFD9D9D9"/>
      </font>
    </dxf>
    <dxf>
      <font>
        <color rgb="FFD9D9D9"/>
      </font>
    </dxf>
    <dxf>
      <font>
        <color rgb="FFBFBFBF"/>
      </font>
      <fill>
        <patternFill>
          <bgColor rgb="FFFFFFCC"/>
        </patternFill>
      </fill>
    </dxf>
    <dxf>
      <font>
        <color rgb="FFD9D9D9"/>
      </font>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0000"/>
      </font>
      <fill>
        <patternFill>
          <bgColor rgb="FFFCE4D6"/>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ill>
        <patternFill>
          <bgColor theme="9" tint="-0.249977111117893"/>
        </patternFill>
      </fill>
    </dxf>
    <dxf>
      <fill>
        <patternFill>
          <bgColor theme="9" tint="0.39967040009765925"/>
        </patternFill>
      </fill>
    </dxf>
    <dxf>
      <fill>
        <patternFill>
          <bgColor theme="9" tint="0.59968871120334488"/>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FF0000"/>
      </font>
      <fill>
        <patternFill>
          <bgColor rgb="FFFCE4D6"/>
        </patternFill>
      </fill>
    </dxf>
    <dxf>
      <font>
        <color rgb="FFF2F2F2"/>
      </font>
    </dxf>
    <dxf>
      <font>
        <color rgb="FFF2F2F2"/>
      </font>
    </dxf>
    <dxf>
      <font>
        <color rgb="FFF2F2F2"/>
      </font>
    </dxf>
    <dxf>
      <font>
        <color rgb="FFF2F2F2"/>
      </font>
    </dxf>
    <dxf>
      <font>
        <color rgb="FFF2F2F2"/>
      </font>
    </dxf>
    <dxf>
      <font>
        <color rgb="FFF2F2F2"/>
      </font>
    </dxf>
    <dxf>
      <font>
        <color rgb="FFC55A11"/>
      </font>
      <fill>
        <patternFill>
          <bgColor theme="5" tint="0.79979857783745845"/>
        </patternFill>
      </fill>
    </dxf>
    <dxf>
      <font>
        <color rgb="FF9C5700"/>
      </font>
      <fill>
        <patternFill>
          <bgColor rgb="FFFFEB9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ill>
        <patternFill>
          <bgColor theme="9" tint="0.59968871120334488"/>
        </patternFill>
      </fill>
    </dxf>
    <dxf>
      <fill>
        <patternFill>
          <bgColor theme="9" tint="-0.249977111117893"/>
        </patternFill>
      </fill>
    </dxf>
    <dxf>
      <fill>
        <patternFill>
          <bgColor theme="9" tint="0.39967040009765925"/>
        </patternFill>
      </fill>
    </dxf>
    <dxf>
      <font>
        <color rgb="FF000000"/>
      </font>
      <fill>
        <patternFill>
          <bgColor theme="9" tint="0.79979857783745845"/>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7997985778374584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79979857783745845"/>
        </patternFill>
      </fill>
    </dxf>
    <dxf>
      <fill>
        <patternFill>
          <bgColor theme="9" tint="0.59968871120334488"/>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9C5700"/>
      </font>
      <fill>
        <patternFill>
          <bgColor rgb="FFFFEB9C"/>
        </patternFill>
      </fill>
    </dxf>
    <dxf>
      <font>
        <color rgb="FFC55A11"/>
      </font>
      <fill>
        <patternFill>
          <bgColor theme="5" tint="0.79979857783745845"/>
        </patternFill>
      </fill>
    </dxf>
    <dxf>
      <font>
        <color rgb="FFC55A11"/>
      </font>
      <fill>
        <patternFill>
          <bgColor theme="5" tint="0.79979857783745845"/>
        </patternFill>
      </fill>
    </dxf>
    <dxf>
      <font>
        <color rgb="FFBF9000"/>
      </font>
      <fill>
        <patternFill>
          <bgColor theme="7" tint="0.59968871120334488"/>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D9D9D9"/>
      </font>
    </dxf>
    <dxf>
      <fill>
        <patternFill>
          <bgColor theme="9" tint="0.59968871120334488"/>
        </patternFill>
      </fill>
    </dxf>
    <dxf>
      <font>
        <color rgb="FF000000"/>
      </font>
      <fill>
        <patternFill>
          <bgColor theme="9" tint="0.79979857783745845"/>
        </patternFill>
      </fill>
    </dxf>
    <dxf>
      <fill>
        <patternFill>
          <bgColor theme="9" tint="0.39967040009765925"/>
        </patternFill>
      </fill>
    </dxf>
    <dxf>
      <fill>
        <patternFill>
          <bgColor theme="9" tint="-0.249977111117893"/>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9C5700"/>
      </font>
      <fill>
        <patternFill>
          <bgColor rgb="FFFFEB9C"/>
        </patternFill>
      </fill>
    </dxf>
    <dxf>
      <font>
        <color rgb="FFC55A11"/>
      </font>
      <fill>
        <patternFill>
          <bgColor theme="5" tint="0.7997985778374584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ill>
        <patternFill>
          <bgColor theme="9" tint="-0.249977111117893"/>
        </patternFill>
      </fill>
    </dxf>
    <dxf>
      <fill>
        <patternFill>
          <bgColor theme="9" tint="0.39967040009765925"/>
        </patternFill>
      </fill>
    </dxf>
    <dxf>
      <fill>
        <patternFill>
          <bgColor theme="9" tint="0.59968871120334488"/>
        </patternFill>
      </fill>
    </dxf>
    <dxf>
      <font>
        <color rgb="FF000000"/>
      </font>
      <fill>
        <patternFill>
          <bgColor theme="9" tint="0.79979857783745845"/>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59968871120334488"/>
        </patternFill>
      </fill>
    </dxf>
    <dxf>
      <fill>
        <patternFill>
          <bgColor theme="9" tint="0.79979857783745845"/>
        </patternFill>
      </fill>
    </dxf>
    <dxf>
      <fill>
        <patternFill>
          <bgColor theme="9"/>
        </patternFill>
      </fill>
    </dxf>
    <dxf>
      <fill>
        <patternFill>
          <bgColor theme="9" tint="0.39967040009765925"/>
        </patternFill>
      </fill>
    </dxf>
    <dxf>
      <font>
        <color rgb="FFFFFFFF"/>
      </font>
      <fill>
        <patternFill>
          <bgColor rgb="FF54823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ont>
        <color rgb="FFFFFFFF"/>
      </font>
      <fill>
        <patternFill>
          <bgColor rgb="FF548235"/>
        </patternFill>
      </fill>
    </dxf>
    <dxf>
      <fill>
        <patternFill>
          <bgColor theme="9" tint="0.59968871120334488"/>
        </patternFill>
      </fill>
    </dxf>
    <dxf>
      <fill>
        <patternFill>
          <bgColor theme="9"/>
        </patternFill>
      </fill>
    </dxf>
    <dxf>
      <fill>
        <patternFill>
          <bgColor theme="9" tint="0.39967040009765925"/>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BFBFBF"/>
      </font>
      <fill>
        <patternFill>
          <bgColor rgb="FFFFFFCC"/>
        </patternFill>
      </fill>
    </dxf>
    <dxf>
      <font>
        <color rgb="FFD9D9D9"/>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D9D9D9"/>
      </font>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9C5700"/>
      </font>
      <fill>
        <patternFill>
          <bgColor rgb="FFFFEB9C"/>
        </patternFill>
      </fill>
    </dxf>
    <dxf>
      <font>
        <color rgb="FFC55A11"/>
      </font>
      <fill>
        <patternFill>
          <bgColor theme="5" tint="0.7997985778374584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ont>
        <color rgb="FF000000"/>
      </font>
      <fill>
        <patternFill>
          <bgColor theme="9" tint="0.79979857783745845"/>
        </patternFill>
      </fill>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D9D9D9"/>
      </font>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patternFill>
      </fill>
    </dxf>
    <dxf>
      <font>
        <color rgb="FFFFFFFF"/>
      </font>
      <fill>
        <patternFill>
          <bgColor rgb="FF548235"/>
        </patternFill>
      </fill>
    </dxf>
    <dxf>
      <fill>
        <patternFill>
          <bgColor theme="9" tint="0.39967040009765925"/>
        </patternFill>
      </fill>
    </dxf>
    <dxf>
      <fill>
        <patternFill>
          <bgColor theme="9" tint="0.79979857783745845"/>
        </patternFill>
      </fill>
    </dxf>
    <dxf>
      <fill>
        <patternFill>
          <bgColor theme="9" tint="0.59968871120334488"/>
        </patternFill>
      </fill>
    </dxf>
    <dxf>
      <fill>
        <patternFill>
          <bgColor theme="9" tint="0.39967040009765925"/>
        </patternFill>
      </fill>
    </dxf>
    <dxf>
      <font>
        <color rgb="FFFFFFFF"/>
      </font>
      <fill>
        <patternFill>
          <bgColor rgb="FF548235"/>
        </patternFill>
      </fill>
    </dxf>
    <dxf>
      <fill>
        <patternFill>
          <bgColor theme="9" tint="0.59968871120334488"/>
        </patternFill>
      </fill>
    </dxf>
    <dxf>
      <fill>
        <patternFill>
          <bgColor theme="9" tint="0.79979857783745845"/>
        </patternFill>
      </fill>
    </dxf>
    <dxf>
      <fill>
        <patternFill>
          <bgColor theme="9"/>
        </patternFill>
      </fill>
    </dxf>
    <dxf>
      <font>
        <color rgb="FFFFFFFF"/>
      </font>
      <fill>
        <patternFill>
          <bgColor rgb="FF548235"/>
        </patternFill>
      </fill>
    </dxf>
    <dxf>
      <fill>
        <patternFill>
          <bgColor theme="9" tint="0.79979857783745845"/>
        </patternFill>
      </fill>
    </dxf>
    <dxf>
      <fill>
        <patternFill>
          <bgColor theme="9"/>
        </patternFill>
      </fill>
    </dxf>
    <dxf>
      <fill>
        <patternFill>
          <bgColor theme="9" tint="0.59968871120334488"/>
        </patternFill>
      </fill>
    </dxf>
    <dxf>
      <fill>
        <patternFill>
          <bgColor theme="9" tint="0.39967040009765925"/>
        </patternFill>
      </fill>
    </dxf>
    <dxf>
      <fill>
        <patternFill>
          <bgColor rgb="FFFFFFCC"/>
        </patternFill>
      </fill>
    </dxf>
    <dxf>
      <fill>
        <patternFill>
          <bgColor rgb="FFFFFFCC"/>
        </patternFill>
      </fill>
    </dxf>
    <dxf>
      <font>
        <color theme="5" tint="-0.24994659260841701"/>
      </font>
      <fill>
        <patternFill patternType="solid">
          <fgColor theme="5" tint="0.79998168889431442"/>
          <bgColor theme="5" tint="0.79998168889431442"/>
        </patternFill>
      </fill>
    </dxf>
    <dxf>
      <font>
        <color rgb="FF9C0006"/>
      </font>
      <fill>
        <patternFill patternType="solid">
          <fgColor rgb="FFFFC7CE"/>
          <bgColor rgb="FFFFC7CE"/>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000000"/>
      </font>
      <fill>
        <patternFill>
          <bgColor theme="9" tint="0.79979857783745845"/>
        </patternFill>
      </fill>
    </dxf>
    <dxf>
      <fill>
        <patternFill>
          <bgColor theme="9" tint="0.39967040009765925"/>
        </patternFill>
      </fill>
    </dxf>
    <dxf>
      <fill>
        <patternFill>
          <bgColor theme="9" tint="-0.249977111117893"/>
        </patternFill>
      </fill>
    </dxf>
    <dxf>
      <fill>
        <patternFill>
          <bgColor theme="9" tint="0.59968871120334488"/>
        </patternFill>
      </fill>
    </dxf>
    <dxf>
      <font>
        <color rgb="FFD9D9D9"/>
      </font>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C55A11"/>
      </font>
      <fill>
        <patternFill>
          <bgColor theme="5" tint="0.79979857783745845"/>
        </patternFill>
      </fill>
    </dxf>
    <dxf>
      <font>
        <color rgb="FF9C5700"/>
      </font>
      <fill>
        <patternFill>
          <bgColor rgb="FFFFEB9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ont>
        <color rgb="FF000000"/>
      </font>
      <fill>
        <patternFill>
          <bgColor theme="9" tint="0.79979857783745845"/>
        </patternFill>
      </fill>
    </dxf>
    <dxf>
      <font>
        <color rgb="FF000000"/>
      </font>
      <fill>
        <patternFill>
          <bgColor theme="9" tint="0.79979857783745845"/>
        </patternFill>
      </fill>
    </dxf>
    <dxf>
      <fill>
        <patternFill>
          <bgColor theme="9" tint="0.59968871120334488"/>
        </patternFill>
      </fill>
    </dxf>
    <dxf>
      <fill>
        <patternFill>
          <bgColor theme="9" tint="0.39967040009765925"/>
        </patternFill>
      </fill>
    </dxf>
    <dxf>
      <fill>
        <patternFill>
          <bgColor theme="9" tint="-0.249977111117893"/>
        </patternFill>
      </fill>
    </dxf>
    <dxf>
      <font>
        <color rgb="FFD9D9D9"/>
      </font>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59968871120334488"/>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79979857783745845"/>
        </patternFill>
      </fill>
    </dxf>
    <dxf>
      <fill>
        <patternFill>
          <bgColor theme="9" tint="0.79979857783745845"/>
        </patternFill>
      </fill>
    </dxf>
    <dxf>
      <fill>
        <patternFill>
          <bgColor theme="9" tint="0.59968871120334488"/>
        </patternFill>
      </fill>
    </dxf>
    <dxf>
      <font>
        <color rgb="FFFFFFFF"/>
      </font>
      <fill>
        <patternFill>
          <bgColor rgb="FF548235"/>
        </patternFill>
      </fill>
    </dxf>
    <dxf>
      <fill>
        <patternFill>
          <bgColor theme="9"/>
        </patternFill>
      </fill>
    </dxf>
    <dxf>
      <fill>
        <patternFill>
          <bgColor theme="9" tint="0.3996704000976592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ill>
        <patternFill>
          <bgColor theme="9" tint="-0.249977111117893"/>
        </patternFill>
      </fill>
    </dxf>
    <dxf>
      <fill>
        <patternFill>
          <bgColor theme="9" tint="0.39967040009765925"/>
        </patternFill>
      </fill>
    </dxf>
    <dxf>
      <fill>
        <patternFill>
          <bgColor theme="9" tint="0.59968871120334488"/>
        </patternFill>
      </fill>
    </dxf>
    <dxf>
      <font>
        <color rgb="FF000000"/>
      </font>
      <fill>
        <patternFill>
          <bgColor theme="9" tint="0.79979857783745845"/>
        </patternFill>
      </fill>
    </dxf>
    <dxf>
      <font>
        <color rgb="FFD9D9D9"/>
      </font>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C55A11"/>
      </font>
      <fill>
        <patternFill>
          <bgColor theme="5" tint="0.79979857783745845"/>
        </patternFill>
      </fill>
    </dxf>
    <dxf>
      <font>
        <color rgb="FF9C5700"/>
      </font>
      <fill>
        <patternFill>
          <bgColor rgb="FFFFEB9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79979857783745845"/>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59968871120334488"/>
        </patternFill>
      </fill>
    </dxf>
    <dxf>
      <fill>
        <patternFill>
          <bgColor theme="9" tint="0.59968871120334488"/>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7997985778374584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9C5700"/>
      </font>
      <fill>
        <patternFill>
          <bgColor rgb="FFFFEB9C"/>
        </patternFill>
      </fill>
    </dxf>
    <dxf>
      <font>
        <color rgb="FFC55A11"/>
      </font>
      <fill>
        <patternFill>
          <bgColor theme="5" tint="0.79979857783745845"/>
        </patternFill>
      </fill>
    </dxf>
    <dxf>
      <font>
        <color rgb="FFC55A11"/>
      </font>
      <fill>
        <patternFill>
          <bgColor theme="5" tint="0.79979857783745845"/>
        </patternFill>
      </fill>
    </dxf>
    <dxf>
      <font>
        <color rgb="FFBF9000"/>
      </font>
      <fill>
        <patternFill>
          <bgColor theme="7" tint="0.59968871120334488"/>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D9D9D9"/>
      </font>
    </dxf>
    <dxf>
      <fill>
        <patternFill>
          <bgColor theme="9" tint="0.59968871120334488"/>
        </patternFill>
      </fill>
    </dxf>
    <dxf>
      <font>
        <color rgb="FF000000"/>
      </font>
      <fill>
        <patternFill>
          <bgColor theme="9" tint="0.79979857783745845"/>
        </patternFill>
      </fill>
    </dxf>
    <dxf>
      <fill>
        <patternFill>
          <bgColor theme="9" tint="0.39967040009765925"/>
        </patternFill>
      </fill>
    </dxf>
    <dxf>
      <fill>
        <patternFill>
          <bgColor theme="9" tint="-0.249977111117893"/>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9C5700"/>
      </font>
      <fill>
        <patternFill>
          <bgColor rgb="FFFFEB9C"/>
        </patternFill>
      </fill>
    </dxf>
    <dxf>
      <font>
        <color rgb="FFC55A11"/>
      </font>
      <fill>
        <patternFill>
          <bgColor theme="5" tint="0.7997985778374584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ill>
        <patternFill>
          <bgColor theme="9" tint="-0.249977111117893"/>
        </patternFill>
      </fill>
    </dxf>
    <dxf>
      <fill>
        <patternFill>
          <bgColor theme="9" tint="0.39967040009765925"/>
        </patternFill>
      </fill>
    </dxf>
    <dxf>
      <fill>
        <patternFill>
          <bgColor theme="9" tint="0.59968871120334488"/>
        </patternFill>
      </fill>
    </dxf>
    <dxf>
      <font>
        <color rgb="FF000000"/>
      </font>
      <fill>
        <patternFill>
          <bgColor theme="9" tint="0.79979857783745845"/>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59968871120334488"/>
        </patternFill>
      </fill>
    </dxf>
    <dxf>
      <fill>
        <patternFill>
          <bgColor theme="9" tint="0.79979857783745845"/>
        </patternFill>
      </fill>
    </dxf>
    <dxf>
      <fill>
        <patternFill>
          <bgColor theme="9"/>
        </patternFill>
      </fill>
    </dxf>
    <dxf>
      <fill>
        <patternFill>
          <bgColor theme="9" tint="0.39967040009765925"/>
        </patternFill>
      </fill>
    </dxf>
    <dxf>
      <font>
        <color rgb="FFFFFFFF"/>
      </font>
      <fill>
        <patternFill>
          <bgColor rgb="FF54823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ont>
        <color rgb="FFFFFFFF"/>
      </font>
      <fill>
        <patternFill>
          <bgColor rgb="FF548235"/>
        </patternFill>
      </fill>
    </dxf>
    <dxf>
      <fill>
        <patternFill>
          <bgColor theme="9" tint="0.59968871120334488"/>
        </patternFill>
      </fill>
    </dxf>
    <dxf>
      <fill>
        <patternFill>
          <bgColor theme="9"/>
        </patternFill>
      </fill>
    </dxf>
    <dxf>
      <fill>
        <patternFill>
          <bgColor theme="9" tint="0.39967040009765925"/>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C55A11"/>
      </font>
      <fill>
        <patternFill>
          <bgColor theme="5" tint="0.79979857783745845"/>
        </patternFill>
      </fill>
    </dxf>
    <dxf>
      <font>
        <color rgb="FFBF9000"/>
      </font>
      <fill>
        <patternFill>
          <bgColor theme="7" tint="0.59968871120334488"/>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D9D9D9"/>
      </font>
    </dxf>
    <dxf>
      <fill>
        <patternFill>
          <bgColor theme="9" tint="0.59968871120334488"/>
        </patternFill>
      </fill>
    </dxf>
    <dxf>
      <font>
        <color rgb="FF000000"/>
      </font>
      <fill>
        <patternFill>
          <bgColor theme="9" tint="0.79979857783745845"/>
        </patternFill>
      </fill>
    </dxf>
    <dxf>
      <fill>
        <patternFill>
          <bgColor theme="9" tint="0.39967040009765925"/>
        </patternFill>
      </fill>
    </dxf>
    <dxf>
      <fill>
        <patternFill>
          <bgColor theme="9" tint="-0.249977111117893"/>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9C5700"/>
      </font>
      <fill>
        <patternFill>
          <bgColor rgb="FFFFEB9C"/>
        </patternFill>
      </fill>
    </dxf>
    <dxf>
      <font>
        <color rgb="FFC55A11"/>
      </font>
      <fill>
        <patternFill>
          <bgColor theme="5" tint="0.7997985778374584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ont>
        <color rgb="FF000000"/>
      </font>
      <fill>
        <patternFill>
          <bgColor theme="9" tint="0.79979857783745845"/>
        </patternFill>
      </fill>
    </dxf>
    <dxf>
      <font>
        <color rgb="FFD9D9D9"/>
      </font>
    </dxf>
    <dxf>
      <font>
        <color rgb="FF000000"/>
      </font>
      <fill>
        <patternFill>
          <bgColor theme="9" tint="0.79979857783745845"/>
        </patternFill>
      </fill>
    </dxf>
    <dxf>
      <fill>
        <patternFill>
          <bgColor theme="9" tint="0.59968871120334488"/>
        </patternFill>
      </fill>
    </dxf>
    <dxf>
      <fill>
        <patternFill>
          <bgColor theme="9" tint="0.39967040009765925"/>
        </patternFill>
      </fill>
    </dxf>
    <dxf>
      <fill>
        <patternFill>
          <bgColor theme="9" tint="-0.249977111117893"/>
        </patternFill>
      </fill>
    </dxf>
    <dxf>
      <font>
        <color rgb="FFFFFFFF"/>
      </font>
      <fill>
        <patternFill>
          <bgColor theme="9" tint="-0.499984740745262"/>
        </patternFill>
      </fill>
    </dxf>
    <dxf>
      <font>
        <color rgb="FFD9D9D9"/>
      </font>
    </dxf>
    <dxf>
      <font>
        <color rgb="FFD9D9D9"/>
      </font>
    </dxf>
    <dxf>
      <font>
        <color rgb="FFD9D9D9"/>
      </font>
    </dxf>
    <dxf>
      <font>
        <color rgb="FFF2F2F2"/>
      </font>
    </dxf>
    <dxf>
      <font>
        <color rgb="FFFFFFFF"/>
      </font>
      <fill>
        <patternFill>
          <bgColor rgb="FF548235"/>
        </patternFill>
      </fill>
    </dxf>
    <dxf>
      <fill>
        <patternFill>
          <bgColor theme="9"/>
        </patternFill>
      </fill>
    </dxf>
    <dxf>
      <fill>
        <patternFill>
          <bgColor theme="9" tint="0.39967040009765925"/>
        </patternFill>
      </fill>
    </dxf>
    <dxf>
      <fill>
        <patternFill>
          <bgColor theme="9" tint="0.79979857783745845"/>
        </patternFill>
      </fill>
    </dxf>
    <dxf>
      <fill>
        <patternFill>
          <bgColor theme="9" tint="0.59968871120334488"/>
        </patternFill>
      </fill>
    </dxf>
    <dxf>
      <fill>
        <patternFill>
          <bgColor theme="9" tint="0.59968871120334488"/>
        </patternFill>
      </fill>
    </dxf>
    <dxf>
      <fill>
        <patternFill>
          <bgColor theme="9" tint="0.79979857783745845"/>
        </patternFill>
      </fill>
    </dxf>
    <dxf>
      <font>
        <color rgb="FFFFFFFF"/>
      </font>
      <fill>
        <patternFill>
          <bgColor rgb="FF548235"/>
        </patternFill>
      </fill>
    </dxf>
    <dxf>
      <fill>
        <patternFill>
          <bgColor theme="9"/>
        </patternFill>
      </fill>
    </dxf>
    <dxf>
      <fill>
        <patternFill>
          <bgColor theme="9" tint="0.3996704000976592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rgb="FF9C0006"/>
      </font>
      <fill>
        <patternFill patternType="solid">
          <fgColor rgb="FFFFC7CE"/>
          <bgColor rgb="FFFFC7CE"/>
        </patternFill>
      </fill>
    </dxf>
    <dxf>
      <font>
        <color theme="5" tint="-0.24994659260841701"/>
      </font>
      <fill>
        <patternFill patternType="solid">
          <fgColor theme="5" tint="0.79998168889431442"/>
          <bgColor theme="5" tint="0.79998168889431442"/>
        </patternFill>
      </fill>
    </dxf>
    <dxf>
      <font>
        <color rgb="FFD9D9D9"/>
      </font>
      <fill>
        <patternFill>
          <bgColor rgb="FFFFFFCC"/>
        </patternFill>
      </fill>
    </dxf>
    <dxf>
      <font>
        <color rgb="FFBFBFBF"/>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C55A11"/>
      </font>
      <fill>
        <patternFill>
          <bgColor theme="5" tint="0.79979857783745845"/>
        </patternFill>
      </fill>
    </dxf>
    <dxf>
      <font>
        <color rgb="FF9C5700"/>
      </font>
      <fill>
        <patternFill>
          <bgColor rgb="FFFFEB9C"/>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ont>
        <color rgb="FFD9D9D9"/>
      </font>
    </dxf>
    <dxf>
      <font>
        <color rgb="FF000000"/>
      </font>
      <fill>
        <patternFill>
          <bgColor theme="9" tint="0.79979857783745845"/>
        </patternFill>
      </fill>
    </dxf>
    <dxf>
      <fill>
        <patternFill>
          <bgColor theme="9" tint="0.59968871120334488"/>
        </patternFill>
      </fill>
    </dxf>
    <dxf>
      <fill>
        <patternFill>
          <bgColor theme="9" tint="0.39967040009765925"/>
        </patternFill>
      </fill>
    </dxf>
    <dxf>
      <fill>
        <patternFill>
          <bgColor theme="9" tint="-0.249977111117893"/>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C55A11"/>
      </font>
      <fill>
        <patternFill>
          <bgColor theme="5" tint="0.79979857783745845"/>
        </patternFill>
      </fill>
    </dxf>
    <dxf>
      <font>
        <color rgb="FF9C5700"/>
      </font>
      <fill>
        <patternFill>
          <bgColor rgb="FFFFEB9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D9D9D9"/>
      </font>
    </dxf>
    <dxf>
      <font>
        <color rgb="FF000000"/>
      </font>
      <fill>
        <patternFill>
          <bgColor theme="9" tint="0.79979857783745845"/>
        </patternFill>
      </fill>
    </dxf>
    <dxf>
      <font>
        <color rgb="FFFFFFFF"/>
      </font>
      <fill>
        <patternFill>
          <bgColor theme="9" tint="-0.499984740745262"/>
        </patternFill>
      </fill>
    </dxf>
    <dxf>
      <font>
        <color rgb="FFD9D9D9"/>
      </font>
    </dxf>
    <dxf>
      <font>
        <color rgb="FFD9D9D9"/>
      </font>
    </dxf>
    <dxf>
      <font>
        <color rgb="FFD9D9D9"/>
      </font>
    </dxf>
    <dxf>
      <font>
        <color rgb="FFF2F2F2"/>
      </font>
    </dxf>
    <dxf>
      <fill>
        <patternFill>
          <bgColor theme="9" tint="0.79979857783745845"/>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59968871120334488"/>
        </patternFill>
      </fill>
    </dxf>
    <dxf>
      <fill>
        <patternFill>
          <bgColor theme="9" tint="0.59968871120334488"/>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7997985778374584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theme="5" tint="-0.24994659260841701"/>
      </font>
      <fill>
        <patternFill patternType="solid">
          <fgColor theme="5" tint="0.79998168889431442"/>
          <bgColor theme="5" tint="0.79998168889431442"/>
        </patternFill>
      </fill>
    </dxf>
    <dxf>
      <font>
        <color rgb="FF9C0006"/>
      </font>
      <fill>
        <patternFill patternType="solid">
          <fgColor rgb="FFFFC7CE"/>
          <bgColor rgb="FFFFC7CE"/>
        </patternFill>
      </fill>
    </dxf>
    <dxf>
      <font>
        <color rgb="FFBFBFBF"/>
      </font>
      <fill>
        <patternFill>
          <bgColor rgb="FFFFFFCC"/>
        </patternFill>
      </fill>
    </dxf>
    <dxf>
      <font>
        <color rgb="FFD9D9D9"/>
      </font>
      <fill>
        <patternFill>
          <bgColor rgb="FFFFFFCC"/>
        </patternFill>
      </fill>
    </dxf>
    <dxf>
      <font>
        <color theme="0" tint="-0.14996795556505021"/>
      </font>
      <fill>
        <patternFill patternType="solid">
          <fgColor theme="0" tint="-4.9989318521683403E-2"/>
          <bgColor theme="0" tint="-0.14996795556505021"/>
        </patternFill>
      </fill>
    </dxf>
    <dxf>
      <font>
        <color theme="0" tint="-0.14996795556505021"/>
      </font>
      <fill>
        <patternFill patternType="solid">
          <fgColor theme="0" tint="-0.14996795556505021"/>
          <bgColor theme="0" tint="-0.14996795556505021"/>
        </patternFill>
      </fill>
    </dxf>
    <dxf>
      <font>
        <color rgb="FFD9D9D9"/>
      </font>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F2F2F2"/>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dxf>
    <dxf>
      <font>
        <color rgb="FFD9D9D9"/>
      </font>
      <fill>
        <patternFill>
          <bgColor theme="0" tint="-0.14999847407452621"/>
        </patternFill>
      </fill>
    </dxf>
    <dxf>
      <font>
        <color rgb="FFBFBFBF"/>
      </font>
      <fill>
        <patternFill>
          <bgColor rgb="FFFFFFCC"/>
        </patternFill>
      </fill>
    </dxf>
    <dxf>
      <font>
        <color rgb="FFD9D9D9"/>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D9D9D9"/>
      </font>
      <fill>
        <patternFill>
          <bgColor theme="0" tint="-4.9989318521683403E-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9C5700"/>
      </font>
      <fill>
        <patternFill>
          <bgColor rgb="FFFFEB9C"/>
        </patternFill>
      </fill>
    </dxf>
    <dxf>
      <font>
        <color rgb="FFC55A11"/>
      </font>
      <fill>
        <patternFill>
          <bgColor theme="5" tint="0.79979857783745845"/>
        </patternFill>
      </fill>
    </dxf>
    <dxf>
      <font>
        <color rgb="FFBF9000"/>
      </font>
      <fill>
        <patternFill>
          <bgColor theme="7" tint="0.59968871120334488"/>
        </patternFill>
      </fill>
    </dxf>
    <dxf>
      <font>
        <color rgb="FFBF9000"/>
      </font>
      <fill>
        <patternFill>
          <bgColor theme="7" tint="0.59968871120334488"/>
        </patternFill>
      </fill>
    </dxf>
    <dxf>
      <font>
        <color rgb="FFC55A11"/>
      </font>
      <fill>
        <patternFill>
          <bgColor theme="5" tint="0.79979857783745845"/>
        </patternFill>
      </fill>
    </dxf>
    <dxf>
      <font>
        <color rgb="FFC55A11"/>
      </font>
      <fill>
        <patternFill>
          <bgColor theme="5" tint="0.79979857783745845"/>
        </patternFill>
      </fill>
    </dxf>
    <dxf>
      <font>
        <color rgb="FF9C5700"/>
      </font>
      <fill>
        <patternFill>
          <bgColor rgb="FFFFEB9C"/>
        </patternFill>
      </fill>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C55A11"/>
      </font>
      <fill>
        <patternFill>
          <bgColor theme="5" tint="0.79979857783745845"/>
        </patternFill>
      </fill>
    </dxf>
    <dxf>
      <font>
        <color rgb="FFF2F2F2"/>
      </font>
    </dxf>
    <dxf>
      <font>
        <color rgb="FFF2F2F2"/>
      </font>
    </dxf>
    <dxf>
      <font>
        <color rgb="FFF2F2F2"/>
      </font>
    </dxf>
    <dxf>
      <font>
        <color rgb="FFF2F2F2"/>
      </font>
    </dxf>
    <dxf>
      <font>
        <color rgb="FFF2F2F2"/>
      </font>
    </dxf>
    <dxf>
      <font>
        <color rgb="FFF2F2F2"/>
      </font>
    </dxf>
    <dxf>
      <font>
        <color rgb="FFF2F2F2"/>
      </font>
    </dxf>
    <dxf>
      <fill>
        <patternFill>
          <bgColor theme="9" tint="0.59968871120334488"/>
        </patternFill>
      </fill>
    </dxf>
    <dxf>
      <fill>
        <patternFill>
          <bgColor theme="9" tint="0.39967040009765925"/>
        </patternFill>
      </fill>
    </dxf>
    <dxf>
      <font>
        <color rgb="FF000000"/>
      </font>
      <fill>
        <patternFill>
          <bgColor theme="9" tint="0.79979857783745845"/>
        </patternFill>
      </fill>
    </dxf>
    <dxf>
      <font>
        <color rgb="FFD9D9D9"/>
      </font>
    </dxf>
    <dxf>
      <fill>
        <patternFill>
          <bgColor theme="9" tint="-0.249977111117893"/>
        </patternFill>
      </fill>
    </dxf>
    <dxf>
      <font>
        <color rgb="FFFFFFFF"/>
      </font>
      <fill>
        <patternFill>
          <bgColor theme="9" tint="-0.499984740745262"/>
        </patternFill>
      </fill>
    </dxf>
    <dxf>
      <font>
        <color rgb="FFF2F2F2"/>
      </font>
    </dxf>
    <dxf>
      <font>
        <color rgb="FFF2F2F2"/>
      </font>
    </dxf>
    <dxf>
      <font>
        <color rgb="FFF2F2F2"/>
      </font>
    </dxf>
    <dxf>
      <font>
        <color rgb="FFF2F2F2"/>
      </font>
    </dxf>
    <dxf>
      <font>
        <color rgb="FFF2F2F2"/>
      </font>
    </dxf>
    <dxf>
      <font>
        <color rgb="FFF2F2F2"/>
      </font>
    </dxf>
    <dxf>
      <font>
        <color rgb="FFC55A11"/>
      </font>
      <fill>
        <patternFill>
          <bgColor theme="5" tint="0.79979857783745845"/>
        </patternFill>
      </fill>
    </dxf>
    <dxf>
      <font>
        <color rgb="FF9C5700"/>
      </font>
      <fill>
        <patternFill>
          <bgColor rgb="FFFFEB9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2F2F2"/>
      </font>
    </dxf>
    <dxf>
      <font>
        <color rgb="FFD9D9D9"/>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FFFFFF"/>
      </font>
      <fill>
        <patternFill>
          <bgColor theme="9" tint="-0.499984740745262"/>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D9D9D9"/>
      </font>
      <fill>
        <patternFill>
          <bgColor theme="0" tint="-0.14999847407452621"/>
        </patternFill>
      </fill>
    </dxf>
    <dxf>
      <font>
        <color rgb="FF000000"/>
      </font>
      <fill>
        <patternFill>
          <bgColor theme="9" tint="0.79979857783745845"/>
        </patternFill>
      </fill>
    </dxf>
    <dxf>
      <font>
        <color rgb="FFD9D9D9"/>
      </font>
    </dxf>
    <dxf>
      <font>
        <color rgb="FFD9D9D9"/>
      </font>
    </dxf>
    <dxf>
      <font>
        <color rgb="FF000000"/>
      </font>
      <fill>
        <patternFill>
          <bgColor theme="9" tint="0.79979857783745845"/>
        </patternFill>
      </fill>
    </dxf>
    <dxf>
      <fill>
        <patternFill>
          <bgColor theme="9" tint="0.59968871120334488"/>
        </patternFill>
      </fill>
    </dxf>
    <dxf>
      <fill>
        <patternFill>
          <bgColor theme="9" tint="0.39967040009765925"/>
        </patternFill>
      </fill>
    </dxf>
    <dxf>
      <fill>
        <patternFill>
          <bgColor theme="9" tint="-0.249977111117893"/>
        </patternFill>
      </fill>
    </dxf>
    <dxf>
      <font>
        <color rgb="FF000000"/>
      </font>
      <fill>
        <patternFill>
          <bgColor theme="9" tint="0.79979857783745845"/>
        </patternFill>
      </fill>
    </dxf>
    <dxf>
      <font>
        <color rgb="FFD9D9D9"/>
      </font>
    </dxf>
    <dxf>
      <font>
        <color rgb="FFFFFFFF"/>
      </font>
      <fill>
        <patternFill>
          <bgColor theme="9" tint="-0.499984740745262"/>
        </patternFill>
      </fill>
    </dxf>
    <dxf>
      <font>
        <color rgb="FFD9D9D9"/>
      </font>
    </dxf>
    <dxf>
      <font>
        <color rgb="FFD9D9D9"/>
      </font>
    </dxf>
    <dxf>
      <font>
        <color rgb="FFF2F2F2"/>
      </font>
    </dxf>
    <dxf>
      <font>
        <color rgb="FFD9D9D9"/>
      </font>
    </dxf>
    <dxf>
      <fill>
        <patternFill>
          <bgColor theme="9" tint="0.79979857783745845"/>
        </patternFill>
      </fill>
    </dxf>
    <dxf>
      <fill>
        <patternFill>
          <bgColor theme="9" tint="0.59968871120334488"/>
        </patternFill>
      </fill>
    </dxf>
    <dxf>
      <fill>
        <patternFill>
          <bgColor theme="9" tint="0.39967040009765925"/>
        </patternFill>
      </fill>
    </dxf>
    <dxf>
      <fill>
        <patternFill>
          <bgColor theme="9"/>
        </patternFill>
      </fill>
    </dxf>
    <dxf>
      <font>
        <color rgb="FFFFFFFF"/>
      </font>
      <fill>
        <patternFill>
          <bgColor rgb="FF548235"/>
        </patternFill>
      </fill>
    </dxf>
    <dxf>
      <fill>
        <patternFill>
          <bgColor theme="9" tint="0.79979857783745845"/>
        </patternFill>
      </fill>
    </dxf>
    <dxf>
      <fill>
        <patternFill>
          <bgColor theme="9" tint="0.59968871120334488"/>
        </patternFill>
      </fill>
    </dxf>
    <dxf>
      <fill>
        <patternFill>
          <bgColor theme="9" tint="0.39967040009765925"/>
        </patternFill>
      </fill>
    </dxf>
    <dxf>
      <fill>
        <patternFill>
          <bgColor theme="9"/>
        </patternFill>
      </fill>
    </dxf>
    <dxf>
      <font>
        <color rgb="FFFFFFFF"/>
      </font>
      <fill>
        <patternFill>
          <bgColor rgb="FF548235"/>
        </patternFill>
      </fill>
    </dxf>
    <dxf>
      <font>
        <color rgb="FFFFFFFF"/>
      </font>
      <fill>
        <patternFill>
          <bgColor rgb="FF548235"/>
        </patternFill>
      </fill>
    </dxf>
    <dxf>
      <fill>
        <patternFill>
          <bgColor theme="9"/>
        </patternFill>
      </fill>
    </dxf>
    <dxf>
      <fill>
        <patternFill>
          <bgColor theme="9" tint="0.39967040009765925"/>
        </patternFill>
      </fill>
    </dxf>
    <dxf>
      <fill>
        <patternFill>
          <bgColor theme="9" tint="0.59968871120334488"/>
        </patternFill>
      </fill>
    </dxf>
    <dxf>
      <fill>
        <patternFill>
          <bgColor theme="9" tint="0.79979857783745845"/>
        </patternFill>
      </fill>
    </dxf>
    <dxf>
      <fill>
        <patternFill>
          <bgColor rgb="FFFFFFCC"/>
        </patternFill>
      </fill>
    </dxf>
    <dxf>
      <fill>
        <patternFill>
          <bgColor rgb="FFFFFFCC"/>
        </patternFill>
      </fill>
    </dxf>
    <dxf>
      <font>
        <color rgb="FF006100"/>
      </font>
      <fill>
        <patternFill>
          <bgColor rgb="FFC6EFCE"/>
        </patternFill>
      </fill>
    </dxf>
    <dxf>
      <font>
        <color rgb="FF9C0006"/>
      </font>
      <fill>
        <patternFill>
          <bgColor rgb="FFFFC7CE"/>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9C0006"/>
      </font>
      <fill>
        <patternFill>
          <bgColor rgb="FFFFC7CE"/>
        </patternFill>
      </fill>
    </dxf>
    <dxf>
      <font>
        <color rgb="FF006100"/>
      </font>
      <fill>
        <patternFill>
          <bgColor rgb="FFC6EFCE"/>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ont>
        <color rgb="FFA6A6A6"/>
      </font>
      <fill>
        <patternFill>
          <bgColor theme="0" tint="-0.14999847407452621"/>
        </patternFill>
      </fill>
    </dxf>
    <dxf>
      <fill>
        <patternFill>
          <bgColor theme="8" tint="0.79979857783745845"/>
        </patternFill>
      </fill>
    </dxf>
    <dxf>
      <fill>
        <patternFill>
          <bgColor theme="8" tint="0.59968871120334488"/>
        </patternFill>
      </fill>
    </dxf>
    <dxf>
      <fill>
        <patternFill>
          <bgColor theme="8" tint="0.39967040009765925"/>
        </patternFill>
      </fill>
    </dxf>
    <dxf>
      <fill>
        <patternFill>
          <bgColor theme="8" tint="0.59968871120334488"/>
        </patternFill>
      </fill>
    </dxf>
    <dxf>
      <fill>
        <patternFill>
          <bgColor theme="8" tint="0.39967040009765925"/>
        </patternFill>
      </fill>
    </dxf>
    <dxf>
      <fill>
        <patternFill>
          <bgColor theme="8"/>
        </patternFill>
      </fill>
    </dxf>
    <dxf>
      <fill>
        <patternFill>
          <bgColor theme="8" tint="0.79979857783745845"/>
        </patternFill>
      </fill>
    </dxf>
    <dxf>
      <font>
        <color rgb="FF2E75B6"/>
      </font>
    </dxf>
    <dxf>
      <font>
        <color rgb="FF2E75B6"/>
      </font>
    </dxf>
    <dxf>
      <font>
        <color rgb="FF9C0006"/>
      </font>
      <fill>
        <patternFill>
          <bgColor rgb="FFFFC7CE"/>
        </patternFill>
      </fill>
    </dxf>
    <dxf>
      <fill>
        <patternFill>
          <bgColor theme="8" tint="0.59968871120334488"/>
        </patternFill>
      </fill>
    </dxf>
    <dxf>
      <fill>
        <patternFill>
          <bgColor theme="8" tint="0.39967040009765925"/>
        </patternFill>
      </fill>
    </dxf>
    <dxf>
      <fill>
        <patternFill>
          <bgColor theme="8" tint="0.59968871120334488"/>
        </patternFill>
      </fill>
    </dxf>
    <dxf>
      <fill>
        <patternFill>
          <bgColor theme="8" tint="0.39967040009765925"/>
        </patternFill>
      </fill>
    </dxf>
    <dxf>
      <fill>
        <patternFill>
          <bgColor theme="8"/>
        </patternFill>
      </fill>
    </dxf>
    <dxf>
      <font>
        <color rgb="FF9C0006"/>
      </font>
      <fill>
        <patternFill>
          <bgColor rgb="FFFFC7CE"/>
        </patternFill>
      </fill>
    </dxf>
    <dxf>
      <fill>
        <patternFill>
          <bgColor theme="8" tint="0.79979857783745845"/>
        </patternFill>
      </fill>
    </dxf>
    <dxf>
      <fill>
        <patternFill>
          <bgColor theme="8" tint="0.79979857783745845"/>
        </patternFill>
      </fill>
    </dxf>
    <dxf>
      <fill>
        <patternFill>
          <bgColor theme="8" tint="0.79979857783745845"/>
        </patternFill>
      </fill>
    </dxf>
    <dxf>
      <fill>
        <patternFill>
          <bgColor theme="8" tint="0.79979857783745845"/>
        </patternFill>
      </fill>
    </dxf>
    <dxf>
      <fill>
        <patternFill>
          <bgColor theme="8" tint="0.59968871120334488"/>
        </patternFill>
      </fill>
    </dxf>
    <dxf>
      <fill>
        <patternFill>
          <bgColor theme="8" tint="0.39967040009765925"/>
        </patternFill>
      </fill>
    </dxf>
    <dxf>
      <fill>
        <patternFill>
          <bgColor theme="8" tint="0.59968871120334488"/>
        </patternFill>
      </fill>
    </dxf>
    <dxf>
      <fill>
        <patternFill>
          <bgColor theme="8" tint="0.39967040009765925"/>
        </patternFill>
      </fill>
    </dxf>
    <dxf>
      <fill>
        <patternFill>
          <bgColor theme="8"/>
        </patternFill>
      </fill>
    </dxf>
    <dxf>
      <font>
        <color rgb="FF9C0006"/>
      </font>
      <fill>
        <patternFill>
          <bgColor rgb="FFFFC7CE"/>
        </patternFill>
      </fill>
    </dxf>
    <dxf>
      <fill>
        <patternFill>
          <bgColor theme="8" tint="0.79979857783745845"/>
        </patternFill>
      </fill>
    </dxf>
    <dxf>
      <fill>
        <patternFill>
          <bgColor theme="8" tint="0.59968871120334488"/>
        </patternFill>
      </fill>
    </dxf>
    <dxf>
      <fill>
        <patternFill>
          <bgColor theme="8" tint="0.39967040009765925"/>
        </patternFill>
      </fill>
    </dxf>
    <dxf>
      <fill>
        <patternFill>
          <bgColor theme="8" tint="0.59968871120334488"/>
        </patternFill>
      </fill>
    </dxf>
    <dxf>
      <fill>
        <patternFill>
          <bgColor theme="8" tint="0.39967040009765925"/>
        </patternFill>
      </fill>
    </dxf>
    <dxf>
      <fill>
        <patternFill>
          <bgColor theme="8"/>
        </patternFill>
      </fill>
    </dxf>
    <dxf>
      <fill>
        <patternFill>
          <bgColor theme="8" tint="0.79979857783745845"/>
        </patternFill>
      </fill>
    </dxf>
  </dxfs>
  <tableStyles count="0" defaultTableStyle="TableStyleMedium2" defaultPivotStyle="PivotStyleLight16"/>
  <colors>
    <indexedColors>
      <rgbColor rgb="FF000000"/>
      <rgbColor rgb="FFFFFFFF"/>
      <rgbColor rgb="FFFF0000"/>
      <rgbColor rgb="FFE2EFDA"/>
      <rgbColor rgb="FF0000FF"/>
      <rgbColor rgb="FFFFE699"/>
      <rgbColor rgb="FFFF00FF"/>
      <rgbColor rgb="FFD9E1F2"/>
      <rgbColor rgb="FF9C0006"/>
      <rgbColor rgb="FF006100"/>
      <rgbColor rgb="FF000080"/>
      <rgbColor rgb="FF548235"/>
      <rgbColor rgb="FF800080"/>
      <rgbColor rgb="FF2F5597"/>
      <rgbColor rgb="FFBFBFBF"/>
      <rgbColor rgb="FF7F7F7F"/>
      <rgbColor rgb="FF5B9BD5"/>
      <rgbColor rgb="FFC55A11"/>
      <rgbColor rgb="FFFFFFCC"/>
      <rgbColor rgb="FFDEEBF7"/>
      <rgbColor rgb="FF660066"/>
      <rgbColor rgb="FFFF66CC"/>
      <rgbColor rgb="FF0563C1"/>
      <rgbColor rgb="FFBDD7EE"/>
      <rgbColor rgb="FF000080"/>
      <rgbColor rgb="FFF2F2F2"/>
      <rgbColor rgb="FFC6E0B4"/>
      <rgbColor rgb="FFDAE3F3"/>
      <rgbColor rgb="FF800080"/>
      <rgbColor rgb="FF800000"/>
      <rgbColor rgb="FFFBE5D6"/>
      <rgbColor rgb="FF0000FF"/>
      <rgbColor rgb="FF00B0F0"/>
      <rgbColor rgb="FFE2F0D9"/>
      <rgbColor rgb="FFC6EFCE"/>
      <rgbColor rgb="FFFFEB9C"/>
      <rgbColor rgb="FF9DC3E6"/>
      <rgbColor rgb="FFFFC7CE"/>
      <rgbColor rgb="FFD9D9D9"/>
      <rgbColor rgb="FFFFCC99"/>
      <rgbColor rgb="FF2E75B6"/>
      <rgbColor rgb="FFC5E0B4"/>
      <rgbColor rgb="FF70AD47"/>
      <rgbColor rgb="FFA9D18E"/>
      <rgbColor rgb="FFBF9000"/>
      <rgbColor rgb="FFED7D31"/>
      <rgbColor rgb="FF305496"/>
      <rgbColor rgb="FFA6A6A6"/>
      <rgbColor rgb="FF1F4E79"/>
      <rgbColor rgb="FF00B050"/>
      <rgbColor rgb="FF003300"/>
      <rgbColor rgb="FF333300"/>
      <rgbColor rgb="FF9C5700"/>
      <rgbColor rgb="FFFCE4D6"/>
      <rgbColor rgb="FF3F3F76"/>
      <rgbColor rgb="FF385724"/>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47414</xdr:colOff>
      <xdr:row>64</xdr:row>
      <xdr:rowOff>26941</xdr:rowOff>
    </xdr:from>
    <xdr:to>
      <xdr:col>0</xdr:col>
      <xdr:colOff>10210799</xdr:colOff>
      <xdr:row>92</xdr:row>
      <xdr:rowOff>76201</xdr:rowOff>
    </xdr:to>
    <xdr:grpSp>
      <xdr:nvGrpSpPr>
        <xdr:cNvPr id="2" name="Gruppieren 11">
          <a:extLst>
            <a:ext uri="{FF2B5EF4-FFF2-40B4-BE49-F238E27FC236}">
              <a16:creationId xmlns:a16="http://schemas.microsoft.com/office/drawing/2014/main" id="{00000000-0008-0000-0100-000002000000}"/>
            </a:ext>
          </a:extLst>
        </xdr:cNvPr>
        <xdr:cNvGrpSpPr/>
      </xdr:nvGrpSpPr>
      <xdr:grpSpPr>
        <a:xfrm>
          <a:off x="47414" y="20648566"/>
          <a:ext cx="10163385" cy="6716760"/>
          <a:chOff x="95040" y="22555440"/>
          <a:chExt cx="9876240" cy="6898320"/>
        </a:xfrm>
      </xdr:grpSpPr>
      <xdr:pic>
        <xdr:nvPicPr>
          <xdr:cNvPr id="3" name="Grafik 19">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tretch/>
        </xdr:blipFill>
        <xdr:spPr>
          <a:xfrm>
            <a:off x="95040" y="22555440"/>
            <a:ext cx="9876240" cy="6898320"/>
          </a:xfrm>
          <a:prstGeom prst="rect">
            <a:avLst/>
          </a:prstGeom>
          <a:noFill/>
          <a:ln w="0">
            <a:noFill/>
          </a:ln>
        </xdr:spPr>
      </xdr:pic>
      <xdr:grpSp>
        <xdr:nvGrpSpPr>
          <xdr:cNvPr id="4" name="Gruppieren 10">
            <a:extLst>
              <a:ext uri="{FF2B5EF4-FFF2-40B4-BE49-F238E27FC236}">
                <a16:creationId xmlns:a16="http://schemas.microsoft.com/office/drawing/2014/main" id="{00000000-0008-0000-0100-000004000000}"/>
              </a:ext>
            </a:extLst>
          </xdr:cNvPr>
          <xdr:cNvGrpSpPr/>
        </xdr:nvGrpSpPr>
        <xdr:grpSpPr>
          <a:xfrm>
            <a:off x="1386000" y="22762080"/>
            <a:ext cx="7844760" cy="6129720"/>
            <a:chOff x="1386000" y="22762080"/>
            <a:chExt cx="7844760" cy="6129720"/>
          </a:xfrm>
        </xdr:grpSpPr>
        <xdr:cxnSp macro="">
          <xdr:nvCxnSpPr>
            <xdr:cNvPr id="5" name="Gerade Verbindung mit Pfeil 20">
              <a:extLst>
                <a:ext uri="{FF2B5EF4-FFF2-40B4-BE49-F238E27FC236}">
                  <a16:creationId xmlns:a16="http://schemas.microsoft.com/office/drawing/2014/main" id="{00000000-0008-0000-0100-000005000000}"/>
                </a:ext>
              </a:extLst>
            </xdr:cNvPr>
            <xdr:cNvCxnSpPr/>
          </xdr:nvCxnSpPr>
          <xdr:spPr>
            <a:xfrm flipV="1">
              <a:off x="9230040" y="23751360"/>
              <a:ext cx="1080" cy="1619640"/>
            </a:xfrm>
            <a:prstGeom prst="straightConnector1">
              <a:avLst/>
            </a:prstGeom>
            <a:ln w="57150">
              <a:solidFill>
                <a:srgbClr val="FFC000"/>
              </a:solidFill>
              <a:miter/>
              <a:tailEnd type="triangle" w="med" len="med"/>
            </a:ln>
          </xdr:spPr>
        </xdr:cxnSp>
        <xdr:cxnSp macro="">
          <xdr:nvCxnSpPr>
            <xdr:cNvPr id="6" name="Gerade Verbindung mit Pfeil 21">
              <a:extLst>
                <a:ext uri="{FF2B5EF4-FFF2-40B4-BE49-F238E27FC236}">
                  <a16:creationId xmlns:a16="http://schemas.microsoft.com/office/drawing/2014/main" id="{00000000-0008-0000-0100-000006000000}"/>
                </a:ext>
              </a:extLst>
            </xdr:cNvPr>
            <xdr:cNvCxnSpPr/>
          </xdr:nvCxnSpPr>
          <xdr:spPr>
            <a:xfrm>
              <a:off x="1417680" y="24166080"/>
              <a:ext cx="906120" cy="4494960"/>
            </a:xfrm>
            <a:prstGeom prst="straightConnector1">
              <a:avLst/>
            </a:prstGeom>
            <a:ln w="57150">
              <a:solidFill>
                <a:srgbClr val="FFC000"/>
              </a:solidFill>
              <a:miter/>
              <a:tailEnd type="triangle" w="med" len="med"/>
            </a:ln>
          </xdr:spPr>
        </xdr:cxnSp>
        <xdr:cxnSp macro="">
          <xdr:nvCxnSpPr>
            <xdr:cNvPr id="7" name="Gerade Verbindung mit Pfeil 24">
              <a:extLst>
                <a:ext uri="{FF2B5EF4-FFF2-40B4-BE49-F238E27FC236}">
                  <a16:creationId xmlns:a16="http://schemas.microsoft.com/office/drawing/2014/main" id="{00000000-0008-0000-0100-000007000000}"/>
                </a:ext>
              </a:extLst>
            </xdr:cNvPr>
            <xdr:cNvCxnSpPr/>
          </xdr:nvCxnSpPr>
          <xdr:spPr>
            <a:xfrm flipH="1" flipV="1">
              <a:off x="4087080" y="25531920"/>
              <a:ext cx="42480" cy="1807920"/>
            </a:xfrm>
            <a:prstGeom prst="straightConnector1">
              <a:avLst/>
            </a:prstGeom>
            <a:ln w="57150">
              <a:solidFill>
                <a:srgbClr val="FFC000"/>
              </a:solidFill>
              <a:miter/>
              <a:tailEnd type="triangle" w="med" len="med"/>
            </a:ln>
          </xdr:spPr>
        </xdr:cxnSp>
        <xdr:cxnSp macro="">
          <xdr:nvCxnSpPr>
            <xdr:cNvPr id="8" name="Gerade Verbindung mit Pfeil 26">
              <a:extLst>
                <a:ext uri="{FF2B5EF4-FFF2-40B4-BE49-F238E27FC236}">
                  <a16:creationId xmlns:a16="http://schemas.microsoft.com/office/drawing/2014/main" id="{00000000-0008-0000-0100-000008000000}"/>
                </a:ext>
              </a:extLst>
            </xdr:cNvPr>
            <xdr:cNvCxnSpPr/>
          </xdr:nvCxnSpPr>
          <xdr:spPr>
            <a:xfrm flipH="1">
              <a:off x="1386000" y="22762080"/>
              <a:ext cx="1903680" cy="1293840"/>
            </a:xfrm>
            <a:prstGeom prst="straightConnector1">
              <a:avLst/>
            </a:prstGeom>
            <a:ln w="57150">
              <a:solidFill>
                <a:srgbClr val="FFC000"/>
              </a:solidFill>
              <a:miter/>
              <a:tailEnd type="triangle" w="med" len="med"/>
            </a:ln>
          </xdr:spPr>
        </xdr:cxnSp>
        <xdr:cxnSp macro="">
          <xdr:nvCxnSpPr>
            <xdr:cNvPr id="9" name="Gerade Verbindung mit Pfeil 27">
              <a:extLst>
                <a:ext uri="{FF2B5EF4-FFF2-40B4-BE49-F238E27FC236}">
                  <a16:creationId xmlns:a16="http://schemas.microsoft.com/office/drawing/2014/main" id="{00000000-0008-0000-0100-000009000000}"/>
                </a:ext>
              </a:extLst>
            </xdr:cNvPr>
            <xdr:cNvCxnSpPr/>
          </xdr:nvCxnSpPr>
          <xdr:spPr>
            <a:xfrm flipH="1">
              <a:off x="5202720" y="23541480"/>
              <a:ext cx="3899160" cy="124920"/>
            </a:xfrm>
            <a:prstGeom prst="straightConnector1">
              <a:avLst/>
            </a:prstGeom>
            <a:ln w="57150">
              <a:solidFill>
                <a:srgbClr val="FFC000"/>
              </a:solidFill>
              <a:miter/>
              <a:tailEnd type="triangle" w="med" len="med"/>
            </a:ln>
          </xdr:spPr>
        </xdr:cxnSp>
        <xdr:cxnSp macro="">
          <xdr:nvCxnSpPr>
            <xdr:cNvPr id="10" name="Gerade Verbindung mit Pfeil 28">
              <a:extLst>
                <a:ext uri="{FF2B5EF4-FFF2-40B4-BE49-F238E27FC236}">
                  <a16:creationId xmlns:a16="http://schemas.microsoft.com/office/drawing/2014/main" id="{00000000-0008-0000-0100-00000A000000}"/>
                </a:ext>
              </a:extLst>
            </xdr:cNvPr>
            <xdr:cNvCxnSpPr/>
          </xdr:nvCxnSpPr>
          <xdr:spPr>
            <a:xfrm>
              <a:off x="4357440" y="25300800"/>
              <a:ext cx="4659840" cy="22320"/>
            </a:xfrm>
            <a:prstGeom prst="straightConnector1">
              <a:avLst/>
            </a:prstGeom>
            <a:ln w="57150">
              <a:solidFill>
                <a:srgbClr val="FFC000"/>
              </a:solidFill>
              <a:miter/>
              <a:tailEnd type="triangle" w="med" len="med"/>
            </a:ln>
          </xdr:spPr>
        </xdr:cxnSp>
        <xdr:cxnSp macro="">
          <xdr:nvCxnSpPr>
            <xdr:cNvPr id="11" name="Gerade Verbindung mit Pfeil 29">
              <a:extLst>
                <a:ext uri="{FF2B5EF4-FFF2-40B4-BE49-F238E27FC236}">
                  <a16:creationId xmlns:a16="http://schemas.microsoft.com/office/drawing/2014/main" id="{00000000-0008-0000-0100-00000B000000}"/>
                </a:ext>
              </a:extLst>
            </xdr:cNvPr>
            <xdr:cNvCxnSpPr/>
          </xdr:nvCxnSpPr>
          <xdr:spPr>
            <a:xfrm flipH="1" flipV="1">
              <a:off x="4060080" y="27385560"/>
              <a:ext cx="3508200" cy="1250640"/>
            </a:xfrm>
            <a:prstGeom prst="straightConnector1">
              <a:avLst/>
            </a:prstGeom>
            <a:ln w="57150">
              <a:solidFill>
                <a:srgbClr val="FFC000"/>
              </a:solidFill>
              <a:miter/>
              <a:tailEnd type="triangle" w="med" len="med"/>
            </a:ln>
          </xdr:spPr>
        </xdr:cxnSp>
        <xdr:cxnSp macro="">
          <xdr:nvCxnSpPr>
            <xdr:cNvPr id="12" name="Gerade Verbindung mit Pfeil 30">
              <a:extLst>
                <a:ext uri="{FF2B5EF4-FFF2-40B4-BE49-F238E27FC236}">
                  <a16:creationId xmlns:a16="http://schemas.microsoft.com/office/drawing/2014/main" id="{00000000-0008-0000-0100-00000C000000}"/>
                </a:ext>
              </a:extLst>
            </xdr:cNvPr>
            <xdr:cNvCxnSpPr/>
          </xdr:nvCxnSpPr>
          <xdr:spPr>
            <a:xfrm>
              <a:off x="2860200" y="28869840"/>
              <a:ext cx="4392720" cy="22320"/>
            </a:xfrm>
            <a:prstGeom prst="straightConnector1">
              <a:avLst/>
            </a:prstGeom>
            <a:ln w="57150">
              <a:solidFill>
                <a:srgbClr val="FFC000"/>
              </a:solidFill>
              <a:miter/>
              <a:tailEnd type="triangle" w="med" len="med"/>
            </a:ln>
          </xdr:spPr>
        </xdr:cxnSp>
      </xdr:grpSp>
    </xdr:grp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119520</xdr:colOff>
      <xdr:row>0</xdr:row>
      <xdr:rowOff>66600</xdr:rowOff>
    </xdr:from>
    <xdr:to>
      <xdr:col>13</xdr:col>
      <xdr:colOff>200160</xdr:colOff>
      <xdr:row>3</xdr:row>
      <xdr:rowOff>31680</xdr:rowOff>
    </xdr:to>
    <xdr:sp macro="" textlink="languages_ex!B84">
      <xdr:nvSpPr>
        <xdr:cNvPr id="94" name="Textfeld 3">
          <a:extLst>
            <a:ext uri="{FF2B5EF4-FFF2-40B4-BE49-F238E27FC236}">
              <a16:creationId xmlns:a16="http://schemas.microsoft.com/office/drawing/2014/main" id="{00000000-0008-0000-0E00-00005E000000}"/>
            </a:ext>
          </a:extLst>
        </xdr:cNvPr>
        <xdr:cNvSpPr/>
      </xdr:nvSpPr>
      <xdr:spPr>
        <a:xfrm>
          <a:off x="15007680" y="66600"/>
          <a:ext cx="3309840" cy="147960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algn="ctr">
            <a:lnSpc>
              <a:spcPct val="100000"/>
            </a:lnSpc>
            <a:tabLst>
              <a:tab pos="0" algn="l"/>
            </a:tabLst>
          </a:pPr>
          <a:fld id="{C3F16A3F-1224-4FA5-8DA6-5BD1A40AD2E3}" type="TxLink">
            <a:rPr lang="en-US" sz="2000" b="0" u="none" strike="noStrike">
              <a:solidFill>
                <a:schemeClr val="lt1"/>
              </a:solidFill>
              <a:effectLst/>
              <a:uFillTx/>
              <a:latin typeface="Calibri"/>
              <a:ea typeface="Calibri"/>
              <a:cs typeface="+mn-cs"/>
            </a:rPr>
            <a:pPr algn="ctr">
              <a:lnSpc>
                <a:spcPct val="100000"/>
              </a:lnSpc>
              <a:tabLst>
                <a:tab pos="0" algn="l"/>
              </a:tabLst>
            </a:pPr>
            <a:t>Reporting of working hours for reporting purposes within 60 days after the end of the project</a:t>
          </a:fld>
          <a:endParaRPr lang="de-DE" sz="2000" b="0" u="none" strike="noStrike">
            <a:solidFill>
              <a:schemeClr val="lt1"/>
            </a:solidFill>
            <a:effectLst/>
            <a:uFillTx/>
            <a:latin typeface="Calibri"/>
            <a:ea typeface="Calibri"/>
            <a:cs typeface="+mn-cs"/>
          </a:endParaRPr>
        </a:p>
      </xdr:txBody>
    </xdr:sp>
    <xdr:clientData/>
  </xdr:twoCellAnchor>
  <xdr:twoCellAnchor>
    <xdr:from>
      <xdr:col>15</xdr:col>
      <xdr:colOff>2340</xdr:colOff>
      <xdr:row>96</xdr:row>
      <xdr:rowOff>152900</xdr:rowOff>
    </xdr:from>
    <xdr:to>
      <xdr:col>19</xdr:col>
      <xdr:colOff>835560</xdr:colOff>
      <xdr:row>99</xdr:row>
      <xdr:rowOff>103515</xdr:rowOff>
    </xdr:to>
    <xdr:sp macro="" textlink="languages_ex!B85">
      <xdr:nvSpPr>
        <xdr:cNvPr id="97" name="Textfeld 15">
          <a:extLst>
            <a:ext uri="{FF2B5EF4-FFF2-40B4-BE49-F238E27FC236}">
              <a16:creationId xmlns:a16="http://schemas.microsoft.com/office/drawing/2014/main" id="{00000000-0008-0000-0E00-000061000000}"/>
            </a:ext>
          </a:extLst>
        </xdr:cNvPr>
        <xdr:cNvSpPr/>
      </xdr:nvSpPr>
      <xdr:spPr>
        <a:xfrm>
          <a:off x="18899940" y="23298650"/>
          <a:ext cx="4224120" cy="4935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9BEAA24-AA61-464A-B689-28866580E43B}" type="TxLink">
            <a:rPr lang="en-US" sz="1100" b="0" i="0" u="none" strike="noStrike">
              <a:solidFill>
                <a:schemeClr val="bg1"/>
              </a:solidFill>
              <a:effectLst/>
              <a:uFillTx/>
              <a:latin typeface="Calibri"/>
              <a:ea typeface="Calibri"/>
              <a:cs typeface="Calibri"/>
            </a:rPr>
            <a:pPr>
              <a:lnSpc>
                <a:spcPct val="100000"/>
              </a:lnSpc>
              <a:tabLst>
                <a:tab pos="0" algn="l"/>
              </a:tabLst>
            </a:pPr>
            <a:t>Working hours spent for reporting purposes are to be transferred from the timesheets into section 2b as usual.</a:t>
          </a:fld>
          <a:endParaRPr lang="de-DE" sz="1100" b="0" u="none" strike="noStrike">
            <a:solidFill>
              <a:schemeClr val="bg1"/>
            </a:solidFill>
            <a:effectLst/>
            <a:uFillTx/>
            <a:latin typeface="Calibri"/>
          </a:endParaRPr>
        </a:p>
      </xdr:txBody>
    </xdr:sp>
    <xdr:clientData/>
  </xdr:twoCellAnchor>
  <xdr:twoCellAnchor>
    <xdr:from>
      <xdr:col>9</xdr:col>
      <xdr:colOff>6615</xdr:colOff>
      <xdr:row>96</xdr:row>
      <xdr:rowOff>164000</xdr:rowOff>
    </xdr:from>
    <xdr:to>
      <xdr:col>10</xdr:col>
      <xdr:colOff>49290</xdr:colOff>
      <xdr:row>106</xdr:row>
      <xdr:rowOff>34925</xdr:rowOff>
    </xdr:to>
    <xdr:sp macro="" textlink="languages_ex!B86">
      <xdr:nvSpPr>
        <xdr:cNvPr id="98" name="Textfeld 16">
          <a:extLst>
            <a:ext uri="{FF2B5EF4-FFF2-40B4-BE49-F238E27FC236}">
              <a16:creationId xmlns:a16="http://schemas.microsoft.com/office/drawing/2014/main" id="{00000000-0008-0000-0E00-000062000000}"/>
            </a:ext>
          </a:extLst>
        </xdr:cNvPr>
        <xdr:cNvSpPr/>
      </xdr:nvSpPr>
      <xdr:spPr>
        <a:xfrm>
          <a:off x="11512815" y="23309750"/>
          <a:ext cx="1700025" cy="186165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D637347-0ED4-463A-BB61-D141A8C8AF56}" type="TxLink">
            <a:rPr lang="en-US" sz="1100" b="0" i="0" u="none" strike="noStrike">
              <a:solidFill>
                <a:schemeClr val="bg1"/>
              </a:solidFill>
              <a:effectLst/>
              <a:uFillTx/>
              <a:latin typeface="Calibri"/>
              <a:ea typeface="Calibri"/>
              <a:cs typeface="Calibri"/>
            </a:rPr>
            <a:pPr>
              <a:lnSpc>
                <a:spcPct val="100000"/>
              </a:lnSpc>
              <a:tabLst>
                <a:tab pos="0" algn="l"/>
              </a:tabLst>
            </a:pPr>
            <a:t>Manually adjust the formula by multiplying the day-equivalents for this month from column I by the daily rate for the current reporting period (section 4, column F).</a:t>
          </a:fld>
          <a:endParaRPr lang="de-DE" sz="1100" b="0" u="none" strike="noStrike">
            <a:solidFill>
              <a:schemeClr val="bg1"/>
            </a:solidFill>
            <a:effectLst/>
            <a:uFillTx/>
            <a:latin typeface="Calibri"/>
          </a:endParaRPr>
        </a:p>
      </xdr:txBody>
    </xdr:sp>
    <xdr:clientData/>
  </xdr:twoCellAnchor>
  <xdr:twoCellAnchor>
    <xdr:from>
      <xdr:col>6</xdr:col>
      <xdr:colOff>1169410</xdr:colOff>
      <xdr:row>96</xdr:row>
      <xdr:rowOff>76770</xdr:rowOff>
    </xdr:from>
    <xdr:to>
      <xdr:col>8</xdr:col>
      <xdr:colOff>123250</xdr:colOff>
      <xdr:row>105</xdr:row>
      <xdr:rowOff>25400</xdr:rowOff>
    </xdr:to>
    <xdr:sp macro="" textlink="languages_ex!B88">
      <xdr:nvSpPr>
        <xdr:cNvPr id="99" name="Textfeld 17">
          <a:extLst>
            <a:ext uri="{FF2B5EF4-FFF2-40B4-BE49-F238E27FC236}">
              <a16:creationId xmlns:a16="http://schemas.microsoft.com/office/drawing/2014/main" id="{00000000-0008-0000-0E00-000063000000}"/>
            </a:ext>
          </a:extLst>
        </xdr:cNvPr>
        <xdr:cNvSpPr/>
      </xdr:nvSpPr>
      <xdr:spPr>
        <a:xfrm>
          <a:off x="8398885" y="23222520"/>
          <a:ext cx="1868490" cy="17583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DB58F67-BBF4-4AAD-B1A4-8A24071FC69D}" type="TxLink">
            <a:rPr lang="en-US" sz="1100" b="0" i="0" u="none" strike="noStrike">
              <a:solidFill>
                <a:schemeClr val="bg1"/>
              </a:solidFill>
              <a:effectLst/>
              <a:uFillTx/>
              <a:latin typeface="Calibri"/>
              <a:ea typeface="Calibri"/>
              <a:cs typeface="Calibri"/>
            </a:rPr>
            <a:pPr>
              <a:lnSpc>
                <a:spcPct val="100000"/>
              </a:lnSpc>
              <a:tabLst>
                <a:tab pos="0" algn="l"/>
              </a:tabLst>
            </a:pPr>
            <a:t>Manually adjust the formula to determine the proportional full-time equivalent of the additional working time after the end of the project. To do this, divide the value from column AE in section 2b by (1720/12).</a:t>
          </a:fld>
          <a:endParaRPr lang="de-DE" sz="1100" b="0" u="none" strike="noStrike">
            <a:solidFill>
              <a:schemeClr val="bg1"/>
            </a:solidFill>
            <a:effectLst/>
            <a:uFillTx/>
            <a:latin typeface="Calibri"/>
          </a:endParaRPr>
        </a:p>
      </xdr:txBody>
    </xdr:sp>
    <xdr:clientData/>
  </xdr:twoCellAnchor>
  <xdr:twoCellAnchor>
    <xdr:from>
      <xdr:col>3</xdr:col>
      <xdr:colOff>1133693</xdr:colOff>
      <xdr:row>23</xdr:row>
      <xdr:rowOff>105128</xdr:rowOff>
    </xdr:from>
    <xdr:to>
      <xdr:col>5</xdr:col>
      <xdr:colOff>51077</xdr:colOff>
      <xdr:row>27</xdr:row>
      <xdr:rowOff>221047</xdr:rowOff>
    </xdr:to>
    <xdr:sp macro="" textlink="languages_ex!B87">
      <xdr:nvSpPr>
        <xdr:cNvPr id="100" name="Textfeld 18">
          <a:extLst>
            <a:ext uri="{FF2B5EF4-FFF2-40B4-BE49-F238E27FC236}">
              <a16:creationId xmlns:a16="http://schemas.microsoft.com/office/drawing/2014/main" id="{00000000-0008-0000-0E00-000064000000}"/>
            </a:ext>
          </a:extLst>
        </xdr:cNvPr>
        <xdr:cNvSpPr/>
      </xdr:nvSpPr>
      <xdr:spPr>
        <a:xfrm>
          <a:off x="4524593" y="7115528"/>
          <a:ext cx="1965384" cy="1182719"/>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731887E-2658-4779-9BA0-DBE7C755C87D}" type="TxLink">
            <a:rPr lang="en-US" sz="1100" b="0" i="0" u="none" strike="noStrike">
              <a:solidFill>
                <a:schemeClr val="bg1"/>
              </a:solidFill>
              <a:effectLst/>
              <a:uFillTx/>
              <a:latin typeface="Calibri"/>
              <a:ea typeface="Calibri"/>
              <a:cs typeface="Calibri"/>
            </a:rPr>
            <a:pPr>
              <a:lnSpc>
                <a:spcPct val="100000"/>
              </a:lnSpc>
              <a:tabLst>
                <a:tab pos="0" algn="l"/>
              </a:tabLst>
            </a:pPr>
            <a:t>The daily rate used for multiplying the working time after the end of the project is found in section 2a.</a:t>
          </a:fld>
          <a:endParaRPr lang="de-DE" sz="1100" b="0" u="none" strike="noStrike">
            <a:solidFill>
              <a:schemeClr val="bg1"/>
            </a:solidFill>
            <a:effectLst/>
            <a:uFillTx/>
            <a:latin typeface="Calibri"/>
          </a:endParaRPr>
        </a:p>
      </xdr:txBody>
    </xdr:sp>
    <xdr:clientData/>
  </xdr:twoCellAnchor>
  <xdr:twoCellAnchor>
    <xdr:from>
      <xdr:col>0</xdr:col>
      <xdr:colOff>828675</xdr:colOff>
      <xdr:row>96</xdr:row>
      <xdr:rowOff>135255</xdr:rowOff>
    </xdr:from>
    <xdr:to>
      <xdr:col>2</xdr:col>
      <xdr:colOff>104775</xdr:colOff>
      <xdr:row>105</xdr:row>
      <xdr:rowOff>130175</xdr:rowOff>
    </xdr:to>
    <xdr:sp macro="" textlink="languages_ex!B89">
      <xdr:nvSpPr>
        <xdr:cNvPr id="101" name="Textfeld 1">
          <a:extLst>
            <a:ext uri="{FF2B5EF4-FFF2-40B4-BE49-F238E27FC236}">
              <a16:creationId xmlns:a16="http://schemas.microsoft.com/office/drawing/2014/main" id="{00000000-0008-0000-0E00-000065000000}"/>
            </a:ext>
          </a:extLst>
        </xdr:cNvPr>
        <xdr:cNvSpPr/>
      </xdr:nvSpPr>
      <xdr:spPr>
        <a:xfrm>
          <a:off x="828675" y="23281005"/>
          <a:ext cx="1104900" cy="180467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399DAD90-6A3B-4B3A-BDD4-1053190C8ECD}" type="TxLink">
            <a:rPr lang="en-US" sz="1100" b="0" i="0" u="none" strike="noStrike">
              <a:solidFill>
                <a:schemeClr val="bg1"/>
              </a:solidFill>
              <a:effectLst/>
              <a:uFillTx/>
              <a:latin typeface="Calibri"/>
              <a:ea typeface="Calibri"/>
              <a:cs typeface="Calibri"/>
            </a:rPr>
            <a:pPr>
              <a:lnSpc>
                <a:spcPct val="100000"/>
              </a:lnSpc>
              <a:tabLst>
                <a:tab pos="0" algn="l"/>
              </a:tabLst>
            </a:pPr>
            <a:t>Manually adjust the formula by adding the identifier of the last reporting period (P1, P2, P3,…)</a:t>
          </a:fld>
          <a:endParaRPr lang="de-DE" sz="1100" b="0" u="none" strike="noStrike">
            <a:solidFill>
              <a:schemeClr val="bg1"/>
            </a:solidFill>
            <a:effectLst/>
            <a:uFillTx/>
            <a:latin typeface="Calibri"/>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252720</xdr:colOff>
      <xdr:row>3</xdr:row>
      <xdr:rowOff>95400</xdr:rowOff>
    </xdr:from>
    <xdr:to>
      <xdr:col>13</xdr:col>
      <xdr:colOff>214200</xdr:colOff>
      <xdr:row>7</xdr:row>
      <xdr:rowOff>61920</xdr:rowOff>
    </xdr:to>
    <xdr:sp macro="" textlink="languages_ex!B79">
      <xdr:nvSpPr>
        <xdr:cNvPr id="89" name="Textfeld 3">
          <a:extLst>
            <a:ext uri="{FF2B5EF4-FFF2-40B4-BE49-F238E27FC236}">
              <a16:creationId xmlns:a16="http://schemas.microsoft.com/office/drawing/2014/main" id="{00000000-0008-0000-0D00-000059000000}"/>
            </a:ext>
          </a:extLst>
        </xdr:cNvPr>
        <xdr:cNvSpPr/>
      </xdr:nvSpPr>
      <xdr:spPr>
        <a:xfrm>
          <a:off x="15140880" y="1609920"/>
          <a:ext cx="3190680" cy="118692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C0B883F1-7770-49A7-A240-19FDC34E3A66}"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Change of the hours per day-equivalent during the project period</a:t>
          </a:fld>
          <a:endParaRPr lang="de-DE" sz="2000" b="0" u="none" strike="noStrike">
            <a:solidFill>
              <a:schemeClr val="lt1"/>
            </a:solidFill>
            <a:effectLst/>
            <a:uFillTx/>
            <a:latin typeface="Calibri"/>
            <a:ea typeface="Calibri"/>
            <a:cs typeface="+mn-cs"/>
          </a:endParaRPr>
        </a:p>
      </xdr:txBody>
    </xdr:sp>
    <xdr:clientData/>
  </xdr:twoCellAnchor>
  <xdr:twoCellAnchor>
    <xdr:from>
      <xdr:col>8</xdr:col>
      <xdr:colOff>16200</xdr:colOff>
      <xdr:row>2</xdr:row>
      <xdr:rowOff>57240</xdr:rowOff>
    </xdr:from>
    <xdr:to>
      <xdr:col>10</xdr:col>
      <xdr:colOff>1080</xdr:colOff>
      <xdr:row>2</xdr:row>
      <xdr:rowOff>712800</xdr:rowOff>
    </xdr:to>
    <xdr:sp macro="" textlink="languages_ex!B81">
      <xdr:nvSpPr>
        <xdr:cNvPr id="90" name="Textfeld 7">
          <a:extLst>
            <a:ext uri="{FF2B5EF4-FFF2-40B4-BE49-F238E27FC236}">
              <a16:creationId xmlns:a16="http://schemas.microsoft.com/office/drawing/2014/main" id="{00000000-0008-0000-0D00-00005A000000}"/>
            </a:ext>
          </a:extLst>
        </xdr:cNvPr>
        <xdr:cNvSpPr/>
      </xdr:nvSpPr>
      <xdr:spPr>
        <a:xfrm>
          <a:off x="10383120" y="800280"/>
          <a:ext cx="3070440" cy="6555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64A5F168-8FAE-4413-8B6A-498FA66C3EF2}" type="TxLink">
            <a:rPr lang="en-US" sz="1100" b="0" i="0" u="none" strike="noStrike">
              <a:solidFill>
                <a:schemeClr val="bg1"/>
              </a:solidFill>
              <a:effectLst/>
              <a:uFillTx/>
              <a:latin typeface="Calibri"/>
              <a:ea typeface="Calibri"/>
              <a:cs typeface="Calibri"/>
            </a:rPr>
            <a:pPr>
              <a:lnSpc>
                <a:spcPct val="100000"/>
              </a:lnSpc>
              <a:tabLst>
                <a:tab pos="0" algn="l"/>
              </a:tabLst>
            </a:pPr>
            <a:t>The new daily equivalent and the date on which it takes effect must be entered in these two cells.</a:t>
          </a:fld>
          <a:endParaRPr lang="de-DE" sz="1100" b="0" u="none" strike="noStrike">
            <a:solidFill>
              <a:schemeClr val="bg1"/>
            </a:solidFill>
            <a:effectLst/>
            <a:uFillTx/>
            <a:latin typeface="Calibri"/>
          </a:endParaRPr>
        </a:p>
      </xdr:txBody>
    </xdr:sp>
    <xdr:clientData/>
  </xdr:twoCellAnchor>
  <xdr:twoCellAnchor>
    <xdr:from>
      <xdr:col>10</xdr:col>
      <xdr:colOff>28440</xdr:colOff>
      <xdr:row>2</xdr:row>
      <xdr:rowOff>19080</xdr:rowOff>
    </xdr:from>
    <xdr:to>
      <xdr:col>11</xdr:col>
      <xdr:colOff>36000</xdr:colOff>
      <xdr:row>5</xdr:row>
      <xdr:rowOff>177840</xdr:rowOff>
    </xdr:to>
    <xdr:sp macro="" textlink="languages_ex!B82">
      <xdr:nvSpPr>
        <xdr:cNvPr id="91" name="Textfeld 8">
          <a:extLst>
            <a:ext uri="{FF2B5EF4-FFF2-40B4-BE49-F238E27FC236}">
              <a16:creationId xmlns:a16="http://schemas.microsoft.com/office/drawing/2014/main" id="{00000000-0008-0000-0D00-00005B000000}"/>
            </a:ext>
          </a:extLst>
        </xdr:cNvPr>
        <xdr:cNvSpPr/>
      </xdr:nvSpPr>
      <xdr:spPr>
        <a:xfrm>
          <a:off x="13480920" y="762120"/>
          <a:ext cx="1443240" cy="17110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41546A5-01A4-4ED6-9270-4E30525EAAF6}" type="TxLink">
            <a:rPr lang="en-US" sz="1100" b="0" i="0" u="none" strike="noStrike">
              <a:solidFill>
                <a:schemeClr val="bg1"/>
              </a:solidFill>
              <a:effectLst/>
              <a:uFillTx/>
              <a:latin typeface="Calibri"/>
              <a:ea typeface="Calibri"/>
              <a:cs typeface="Calibri"/>
            </a:rPr>
            <a:pPr>
              <a:lnSpc>
                <a:spcPct val="100000"/>
              </a:lnSpc>
              <a:tabLst>
                <a:tab pos="0" algn="l"/>
              </a:tabLst>
            </a:pPr>
            <a:t>These cells must not be deleted. They are used to determine the row from which the change takes effect and are required for further calculations.</a:t>
          </a:fld>
          <a:endParaRPr lang="de-DE" sz="1100" b="0" u="none" strike="noStrike">
            <a:solidFill>
              <a:schemeClr val="bg1"/>
            </a:solidFill>
            <a:effectLst/>
            <a:uFillTx/>
            <a:latin typeface="Calibri"/>
          </a:endParaRPr>
        </a:p>
      </xdr:txBody>
    </xdr:sp>
    <xdr:clientData/>
  </xdr:twoCellAnchor>
  <xdr:twoCellAnchor>
    <xdr:from>
      <xdr:col>11</xdr:col>
      <xdr:colOff>237960</xdr:colOff>
      <xdr:row>7</xdr:row>
      <xdr:rowOff>145800</xdr:rowOff>
    </xdr:from>
    <xdr:to>
      <xdr:col>13</xdr:col>
      <xdr:colOff>188640</xdr:colOff>
      <xdr:row>10</xdr:row>
      <xdr:rowOff>218880</xdr:rowOff>
    </xdr:to>
    <xdr:sp macro="" textlink="languages_ex!B80">
      <xdr:nvSpPr>
        <xdr:cNvPr id="92" name="Textfeld 9">
          <a:extLst>
            <a:ext uri="{FF2B5EF4-FFF2-40B4-BE49-F238E27FC236}">
              <a16:creationId xmlns:a16="http://schemas.microsoft.com/office/drawing/2014/main" id="{00000000-0008-0000-0D00-00005C000000}"/>
            </a:ext>
          </a:extLst>
        </xdr:cNvPr>
        <xdr:cNvSpPr/>
      </xdr:nvSpPr>
      <xdr:spPr>
        <a:xfrm>
          <a:off x="15126120" y="2880720"/>
          <a:ext cx="3179880" cy="7340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FE589B54-D65F-4B54-87FA-5BBD36E9E500}" type="TxLink">
            <a:rPr lang="en-US" sz="1100" b="0" i="0" u="none" strike="noStrike">
              <a:solidFill>
                <a:schemeClr val="bg1"/>
              </a:solidFill>
              <a:effectLst/>
              <a:uFillTx/>
              <a:latin typeface="Calibri"/>
              <a:ea typeface="Calibri"/>
              <a:cs typeface="Calibri"/>
            </a:rPr>
            <a:pPr>
              <a:lnSpc>
                <a:spcPct val="100000"/>
              </a:lnSpc>
              <a:tabLst>
                <a:tab pos="0" algn="l"/>
              </a:tabLst>
            </a:pPr>
            <a:t>Please note: This refers to the contractually agreed daily working hours for a full-time position at the institution.</a:t>
          </a:fld>
          <a:endParaRPr lang="de-DE" sz="1100" b="0" u="none" strike="noStrike">
            <a:solidFill>
              <a:schemeClr val="bg1"/>
            </a:solidFill>
            <a:effectLst/>
            <a:uFillTx/>
            <a:latin typeface="Calibri"/>
          </a:endParaRPr>
        </a:p>
      </xdr:txBody>
    </xdr:sp>
    <xdr:clientData/>
  </xdr:twoCellAnchor>
  <xdr:twoCellAnchor>
    <xdr:from>
      <xdr:col>11</xdr:col>
      <xdr:colOff>247680</xdr:colOff>
      <xdr:row>11</xdr:row>
      <xdr:rowOff>58680</xdr:rowOff>
    </xdr:from>
    <xdr:to>
      <xdr:col>13</xdr:col>
      <xdr:colOff>198360</xdr:colOff>
      <xdr:row>13</xdr:row>
      <xdr:rowOff>280080</xdr:rowOff>
    </xdr:to>
    <xdr:sp macro="" textlink="languages_ex!B83">
      <xdr:nvSpPr>
        <xdr:cNvPr id="93" name="Textfeld 10">
          <a:extLst>
            <a:ext uri="{FF2B5EF4-FFF2-40B4-BE49-F238E27FC236}">
              <a16:creationId xmlns:a16="http://schemas.microsoft.com/office/drawing/2014/main" id="{00000000-0008-0000-0D00-00005D000000}"/>
            </a:ext>
          </a:extLst>
        </xdr:cNvPr>
        <xdr:cNvSpPr/>
      </xdr:nvSpPr>
      <xdr:spPr>
        <a:xfrm>
          <a:off x="15135840" y="3673800"/>
          <a:ext cx="3179880" cy="6796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2466A4CA-7B72-4F87-8EEF-606F33F1DB00}" type="TxLink">
            <a:rPr lang="en-US" sz="1100" b="0" i="0" u="none" strike="noStrike">
              <a:solidFill>
                <a:schemeClr val="bg1"/>
              </a:solidFill>
              <a:effectLst/>
              <a:uFillTx/>
              <a:latin typeface="Calibri"/>
              <a:ea typeface="Calibri"/>
              <a:cs typeface="Calibri"/>
            </a:rPr>
            <a:pPr>
              <a:lnSpc>
                <a:spcPct val="100000"/>
              </a:lnSpc>
              <a:tabLst>
                <a:tab pos="0" algn="l"/>
              </a:tabLst>
            </a:pPr>
            <a:t>It is recommended that you copy this spreadsheet into your own file, as the formulas have been adjusted in almost all areas.</a:t>
          </a:fld>
          <a:endParaRPr lang="de-DE" sz="1100" b="0" u="none" strike="noStrike">
            <a:solidFill>
              <a:schemeClr val="bg1"/>
            </a:solidFill>
            <a:effectLst/>
            <a:uFillTx/>
            <a:latin typeface="Calibri"/>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1162080</xdr:colOff>
      <xdr:row>13</xdr:row>
      <xdr:rowOff>0</xdr:rowOff>
    </xdr:from>
    <xdr:to>
      <xdr:col>3</xdr:col>
      <xdr:colOff>711200</xdr:colOff>
      <xdr:row>17</xdr:row>
      <xdr:rowOff>141120</xdr:rowOff>
    </xdr:to>
    <xdr:sp macro="" textlink="languages_ex!B2">
      <xdr:nvSpPr>
        <xdr:cNvPr id="12" name="Textfeld 1">
          <a:extLst>
            <a:ext uri="{FF2B5EF4-FFF2-40B4-BE49-F238E27FC236}">
              <a16:creationId xmlns:a16="http://schemas.microsoft.com/office/drawing/2014/main" id="{00000000-0008-0000-0200-00000C000000}"/>
            </a:ext>
          </a:extLst>
        </xdr:cNvPr>
        <xdr:cNvSpPr/>
      </xdr:nvSpPr>
      <xdr:spPr>
        <a:xfrm>
          <a:off x="1162080" y="2543175"/>
          <a:ext cx="2349470" cy="8650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0E586D3-4493-4D3F-AE27-67752E011CAB}" type="TxLink">
            <a:rPr lang="en-US" sz="1100" b="0" i="0" u="none" strike="noStrike">
              <a:solidFill>
                <a:schemeClr val="bg1"/>
              </a:solidFill>
              <a:effectLst/>
              <a:uFillTx/>
              <a:latin typeface="Calibri"/>
              <a:ea typeface="Calibri"/>
              <a:cs typeface="Calibri"/>
            </a:rPr>
            <a:pPr>
              <a:lnSpc>
                <a:spcPct val="100000"/>
              </a:lnSpc>
              <a:tabLst>
                <a:tab pos="0" algn="l"/>
              </a:tabLst>
            </a:pPr>
            <a:t>In columns B and C, specify the project months, not the respective date.</a:t>
          </a:fld>
          <a:endParaRPr lang="de-DE" sz="1100" b="0" u="none" strike="noStrike">
            <a:solidFill>
              <a:schemeClr val="bg1"/>
            </a:solidFill>
            <a:effectLst/>
            <a:uFillTx/>
            <a:latin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78190</xdr:colOff>
      <xdr:row>3</xdr:row>
      <xdr:rowOff>334385</xdr:rowOff>
    </xdr:from>
    <xdr:to>
      <xdr:col>8</xdr:col>
      <xdr:colOff>1370720</xdr:colOff>
      <xdr:row>10</xdr:row>
      <xdr:rowOff>47105</xdr:rowOff>
    </xdr:to>
    <xdr:sp macro="" textlink="languages_ex!B5">
      <xdr:nvSpPr>
        <xdr:cNvPr id="13" name="Textfeld 36">
          <a:extLst>
            <a:ext uri="{FF2B5EF4-FFF2-40B4-BE49-F238E27FC236}">
              <a16:creationId xmlns:a16="http://schemas.microsoft.com/office/drawing/2014/main" id="{00000000-0008-0000-0500-00000D000000}"/>
            </a:ext>
          </a:extLst>
        </xdr:cNvPr>
        <xdr:cNvSpPr/>
      </xdr:nvSpPr>
      <xdr:spPr>
        <a:xfrm>
          <a:off x="9869890" y="1848860"/>
          <a:ext cx="1292530" cy="166534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3B65741E-7F7D-49B9-AD86-CB821F2A8763}" type="TxLink">
            <a:rPr lang="en-US" sz="1100" b="0" i="0" u="none" strike="noStrike">
              <a:solidFill>
                <a:schemeClr val="bg1"/>
              </a:solidFill>
              <a:effectLst/>
              <a:uFillTx/>
              <a:latin typeface="Calibri"/>
              <a:ea typeface="Calibri"/>
              <a:cs typeface="Calibri"/>
            </a:rPr>
            <a:pPr>
              <a:lnSpc>
                <a:spcPct val="100000"/>
              </a:lnSpc>
              <a:tabLst>
                <a:tab pos="0" algn="l"/>
              </a:tabLst>
            </a:pPr>
            <a:t>The cells marked in white are for guidance only and do not need to be filled out.</a:t>
          </a:fld>
          <a:endParaRPr lang="de-DE" sz="1100" b="0" u="none" strike="noStrike">
            <a:solidFill>
              <a:schemeClr val="bg1"/>
            </a:solidFill>
            <a:effectLst/>
            <a:uFillTx/>
            <a:latin typeface="Calibri"/>
          </a:endParaRPr>
        </a:p>
      </xdr:txBody>
    </xdr:sp>
    <xdr:clientData/>
  </xdr:twoCellAnchor>
  <xdr:twoCellAnchor>
    <xdr:from>
      <xdr:col>8</xdr:col>
      <xdr:colOff>92880</xdr:colOff>
      <xdr:row>0</xdr:row>
      <xdr:rowOff>27360</xdr:rowOff>
    </xdr:from>
    <xdr:to>
      <xdr:col>10</xdr:col>
      <xdr:colOff>1113840</xdr:colOff>
      <xdr:row>2</xdr:row>
      <xdr:rowOff>185760</xdr:rowOff>
    </xdr:to>
    <xdr:sp macro="" textlink="languages_ex!B4">
      <xdr:nvSpPr>
        <xdr:cNvPr id="14" name="Textfeld 37">
          <a:extLst>
            <a:ext uri="{FF2B5EF4-FFF2-40B4-BE49-F238E27FC236}">
              <a16:creationId xmlns:a16="http://schemas.microsoft.com/office/drawing/2014/main" id="{00000000-0008-0000-0500-00000E000000}"/>
            </a:ext>
          </a:extLst>
        </xdr:cNvPr>
        <xdr:cNvSpPr/>
      </xdr:nvSpPr>
      <xdr:spPr>
        <a:xfrm>
          <a:off x="10102320" y="27360"/>
          <a:ext cx="4321080" cy="9014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8B27DF46-55B4-4345-9456-B35C70FB2243}" type="TxLink">
            <a:rPr lang="en-US" sz="1100" b="0" i="0" u="none" strike="noStrike">
              <a:solidFill>
                <a:schemeClr val="bg1"/>
              </a:solidFill>
              <a:effectLst/>
              <a:uFillTx/>
              <a:latin typeface="Calibri"/>
              <a:ea typeface="Calibri"/>
              <a:cs typeface="Calibri"/>
            </a:rPr>
            <a:pPr>
              <a:lnSpc>
                <a:spcPct val="100000"/>
              </a:lnSpc>
              <a:tabLst>
                <a:tab pos="0" algn="l"/>
              </a:tabLst>
            </a:pPr>
            <a:t>The daily working hours for a full-time position, as stated in the employment contract, are entered in the 'Day-equivalent' box. If you record the working hours in day equivalents per month, you must enter '1' in cell H2.</a:t>
          </a:fld>
          <a:endParaRPr lang="de-DE" sz="1100" b="0" u="none" strike="noStrike">
            <a:solidFill>
              <a:schemeClr val="bg1"/>
            </a:solidFill>
            <a:effectLst/>
            <a:uFillTx/>
            <a:latin typeface="Calibri"/>
          </a:endParaRPr>
        </a:p>
      </xdr:txBody>
    </xdr:sp>
    <xdr:clientData/>
  </xdr:twoCellAnchor>
  <xdr:twoCellAnchor>
    <xdr:from>
      <xdr:col>4</xdr:col>
      <xdr:colOff>56320</xdr:colOff>
      <xdr:row>10</xdr:row>
      <xdr:rowOff>57730</xdr:rowOff>
    </xdr:from>
    <xdr:to>
      <xdr:col>7</xdr:col>
      <xdr:colOff>944505</xdr:colOff>
      <xdr:row>13</xdr:row>
      <xdr:rowOff>28375</xdr:rowOff>
    </xdr:to>
    <xdr:sp macro="" textlink="languages_ex!B6">
      <xdr:nvSpPr>
        <xdr:cNvPr id="15" name="Abgerundetes Rechteck 2">
          <a:extLst>
            <a:ext uri="{FF2B5EF4-FFF2-40B4-BE49-F238E27FC236}">
              <a16:creationId xmlns:a16="http://schemas.microsoft.com/office/drawing/2014/main" id="{00000000-0008-0000-0500-00000F000000}"/>
            </a:ext>
          </a:extLst>
        </xdr:cNvPr>
        <xdr:cNvSpPr/>
      </xdr:nvSpPr>
      <xdr:spPr>
        <a:xfrm>
          <a:off x="4161595" y="3524830"/>
          <a:ext cx="4945835" cy="66597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2ABA23DC-02BB-4AAA-85E5-243C540B2A1F}" type="TxLink">
            <a:rPr lang="en-US" sz="1100" b="0" i="0" u="none" strike="noStrike">
              <a:solidFill>
                <a:schemeClr val="bg1"/>
              </a:solidFill>
              <a:effectLst/>
              <a:uFillTx/>
              <a:latin typeface="Calibri"/>
              <a:ea typeface="Calibri"/>
              <a:cs typeface="Calibri"/>
            </a:rPr>
            <a:pPr>
              <a:lnSpc>
                <a:spcPct val="100000"/>
              </a:lnSpc>
              <a:tabLst>
                <a:tab pos="0" algn="l"/>
              </a:tabLst>
            </a:pPr>
            <a:t>Select Yes/No to specify whether the cap in section 4 applies to the total costs (Total Personnel Costs) or to the costs in the EU project (Maximum declarable personnel costs).</a:t>
          </a:fld>
          <a:endParaRPr lang="de-DE" sz="1100" b="0" u="none" strike="noStrike">
            <a:solidFill>
              <a:schemeClr val="bg1"/>
            </a:solidFill>
            <a:effectLst/>
            <a:uFillTx/>
            <a:latin typeface="Calibri"/>
          </a:endParaRPr>
        </a:p>
      </xdr:txBody>
    </xdr:sp>
    <xdr:clientData/>
  </xdr:twoCellAnchor>
  <xdr:twoCellAnchor>
    <xdr:from>
      <xdr:col>11</xdr:col>
      <xdr:colOff>24120</xdr:colOff>
      <xdr:row>0</xdr:row>
      <xdr:rowOff>38520</xdr:rowOff>
    </xdr:from>
    <xdr:to>
      <xdr:col>13</xdr:col>
      <xdr:colOff>324000</xdr:colOff>
      <xdr:row>2</xdr:row>
      <xdr:rowOff>241560</xdr:rowOff>
    </xdr:to>
    <xdr:sp macro="" textlink="languages_ex!B3">
      <xdr:nvSpPr>
        <xdr:cNvPr id="16" name="Textfeld 39">
          <a:extLst>
            <a:ext uri="{FF2B5EF4-FFF2-40B4-BE49-F238E27FC236}">
              <a16:creationId xmlns:a16="http://schemas.microsoft.com/office/drawing/2014/main" id="{00000000-0008-0000-0500-000010000000}"/>
            </a:ext>
          </a:extLst>
        </xdr:cNvPr>
        <xdr:cNvSpPr/>
      </xdr:nvSpPr>
      <xdr:spPr>
        <a:xfrm>
          <a:off x="14769360" y="38520"/>
          <a:ext cx="3529080" cy="94608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algn="ctr">
            <a:lnSpc>
              <a:spcPct val="100000"/>
            </a:lnSpc>
            <a:tabLst>
              <a:tab pos="0" algn="l"/>
            </a:tabLst>
          </a:pPr>
          <a:fld id="{E29E9793-5811-4B5A-A4E5-B17A09EEA5E2}" type="TxLink">
            <a:rPr lang="en-US" sz="2000" b="0" u="none" strike="noStrike">
              <a:solidFill>
                <a:schemeClr val="lt1"/>
              </a:solidFill>
              <a:effectLst/>
              <a:uFillTx/>
              <a:latin typeface="Calibri"/>
              <a:ea typeface="Calibri"/>
              <a:cs typeface="+mn-cs"/>
            </a:rPr>
            <a:pPr algn="ctr">
              <a:lnSpc>
                <a:spcPct val="100000"/>
              </a:lnSpc>
              <a:tabLst>
                <a:tab pos="0" algn="l"/>
              </a:tabLst>
            </a:pPr>
            <a:t>Further explanations can be found in the ‘Readme’ section.</a:t>
          </a:fld>
          <a:endParaRPr lang="de-DE" sz="2000" b="0" u="none" strike="noStrike">
            <a:solidFill>
              <a:schemeClr val="lt1"/>
            </a:solidFill>
            <a:effectLst/>
            <a:uFillTx/>
            <a:latin typeface="Calibri"/>
            <a:ea typeface="Calibri"/>
            <a:cs typeface="+mn-cs"/>
          </a:endParaRPr>
        </a:p>
      </xdr:txBody>
    </xdr:sp>
    <xdr:clientData/>
  </xdr:twoCellAnchor>
  <xdr:twoCellAnchor>
    <xdr:from>
      <xdr:col>7</xdr:col>
      <xdr:colOff>657000</xdr:colOff>
      <xdr:row>41</xdr:row>
      <xdr:rowOff>56520</xdr:rowOff>
    </xdr:from>
    <xdr:to>
      <xdr:col>9</xdr:col>
      <xdr:colOff>1616760</xdr:colOff>
      <xdr:row>44</xdr:row>
      <xdr:rowOff>16920</xdr:rowOff>
    </xdr:to>
    <xdr:sp macro="" textlink="languages_ex!B7">
      <xdr:nvSpPr>
        <xdr:cNvPr id="17" name="Textfeld 42">
          <a:extLst>
            <a:ext uri="{FF2B5EF4-FFF2-40B4-BE49-F238E27FC236}">
              <a16:creationId xmlns:a16="http://schemas.microsoft.com/office/drawing/2014/main" id="{00000000-0008-0000-0500-000011000000}"/>
            </a:ext>
          </a:extLst>
        </xdr:cNvPr>
        <xdr:cNvSpPr/>
      </xdr:nvSpPr>
      <xdr:spPr>
        <a:xfrm>
          <a:off x="9003600" y="13407480"/>
          <a:ext cx="4227480" cy="8650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FDFA8D02-87A5-4E9B-BC7F-65975CF867B6}" type="TxLink">
            <a:rPr lang="en-US" sz="1100" b="0" i="0" u="none" strike="noStrike">
              <a:solidFill>
                <a:schemeClr val="bg1"/>
              </a:solidFill>
              <a:effectLst/>
              <a:uFillTx/>
              <a:latin typeface="Calibri"/>
              <a:ea typeface="Calibri"/>
              <a:cs typeface="Calibri"/>
            </a:rPr>
            <a:pPr>
              <a:lnSpc>
                <a:spcPct val="100000"/>
              </a:lnSpc>
              <a:tabLst>
                <a:tab pos="0" algn="l"/>
              </a:tabLst>
            </a:pPr>
            <a:t>Sections 2a and 2b are set up for each calendar year in your project. The reporting periods and relevant work packages should have already been transferred automatically from the Basic Project Data worksheet.</a:t>
          </a:fld>
          <a:endParaRPr lang="de-DE" sz="1100" b="0" u="none" strike="noStrike">
            <a:solidFill>
              <a:schemeClr val="bg1"/>
            </a:solidFill>
            <a:effectLst/>
            <a:uFillTx/>
            <a:latin typeface="Calibri"/>
          </a:endParaRPr>
        </a:p>
      </xdr:txBody>
    </xdr:sp>
    <xdr:clientData/>
  </xdr:twoCellAnchor>
  <xdr:twoCellAnchor>
    <xdr:from>
      <xdr:col>10</xdr:col>
      <xdr:colOff>81000</xdr:colOff>
      <xdr:row>41</xdr:row>
      <xdr:rowOff>279360</xdr:rowOff>
    </xdr:from>
    <xdr:to>
      <xdr:col>13</xdr:col>
      <xdr:colOff>59760</xdr:colOff>
      <xdr:row>45</xdr:row>
      <xdr:rowOff>329040</xdr:rowOff>
    </xdr:to>
    <xdr:sp macro="" textlink="languages_ex!B8">
      <xdr:nvSpPr>
        <xdr:cNvPr id="18" name="Textfeld 43">
          <a:extLst>
            <a:ext uri="{FF2B5EF4-FFF2-40B4-BE49-F238E27FC236}">
              <a16:creationId xmlns:a16="http://schemas.microsoft.com/office/drawing/2014/main" id="{00000000-0008-0000-0500-000012000000}"/>
            </a:ext>
          </a:extLst>
        </xdr:cNvPr>
        <xdr:cNvSpPr/>
      </xdr:nvSpPr>
      <xdr:spPr>
        <a:xfrm>
          <a:off x="13390560" y="13630320"/>
          <a:ext cx="4643640" cy="11545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4105B12-A838-43DA-AA59-48A2133DCA18}" type="TxLink">
            <a:rPr lang="en-US" sz="1100" b="0" i="0" u="none" strike="noStrike">
              <a:solidFill>
                <a:schemeClr val="bg1"/>
              </a:solidFill>
              <a:effectLst/>
              <a:uFillTx/>
              <a:latin typeface="Calibri"/>
              <a:ea typeface="Calibri"/>
              <a:cs typeface="Calibri"/>
            </a:rPr>
            <a:pPr>
              <a:lnSpc>
                <a:spcPct val="100000"/>
              </a:lnSpc>
              <a:tabLst>
                <a:tab pos="0" algn="l"/>
              </a:tabLst>
            </a:pPr>
            <a:t>Once the data about the project start and end, reporting periods and work packages have been entered into the ‘Basic Project Data’ worksheet and an “x” has been placed next to ‘involvement’, the relevant cells for editing in tables 2a and 2b will appear in yellow.
</a:t>
          </a:fld>
          <a:endParaRPr lang="de-DE" sz="1100" b="0" u="none" strike="noStrike">
            <a:solidFill>
              <a:schemeClr val="bg1"/>
            </a:solidFill>
            <a:effectLst/>
            <a:uFillTx/>
            <a:latin typeface="Calibri"/>
          </a:endParaRPr>
        </a:p>
      </xdr:txBody>
    </xdr:sp>
    <xdr:clientData/>
  </xdr:twoCellAnchor>
  <xdr:twoCellAnchor>
    <xdr:from>
      <xdr:col>10</xdr:col>
      <xdr:colOff>81000</xdr:colOff>
      <xdr:row>45</xdr:row>
      <xdr:rowOff>384120</xdr:rowOff>
    </xdr:from>
    <xdr:to>
      <xdr:col>13</xdr:col>
      <xdr:colOff>59760</xdr:colOff>
      <xdr:row>46</xdr:row>
      <xdr:rowOff>66600</xdr:rowOff>
    </xdr:to>
    <xdr:sp macro="" textlink="languages_ex!B9">
      <xdr:nvSpPr>
        <xdr:cNvPr id="19" name="Textfeld 44">
          <a:extLst>
            <a:ext uri="{FF2B5EF4-FFF2-40B4-BE49-F238E27FC236}">
              <a16:creationId xmlns:a16="http://schemas.microsoft.com/office/drawing/2014/main" id="{00000000-0008-0000-0500-000013000000}"/>
            </a:ext>
          </a:extLst>
        </xdr:cNvPr>
        <xdr:cNvSpPr/>
      </xdr:nvSpPr>
      <xdr:spPr>
        <a:xfrm>
          <a:off x="13390560" y="14839920"/>
          <a:ext cx="4643640" cy="3110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71F00381-6822-4849-8157-1F0F62448235}" type="TxLink">
            <a:rPr lang="en-US" sz="1100" b="0" i="0" u="none" strike="noStrike">
              <a:solidFill>
                <a:schemeClr val="bg1"/>
              </a:solidFill>
              <a:effectLst/>
              <a:uFillTx/>
              <a:latin typeface="Calibri"/>
              <a:ea typeface="Calibri"/>
              <a:cs typeface="Calibri"/>
            </a:rPr>
            <a:pPr>
              <a:lnSpc>
                <a:spcPct val="100000"/>
              </a:lnSpc>
              <a:tabLst>
                <a:tab pos="0" algn="l"/>
              </a:tabLst>
            </a:pPr>
            <a:t>(This only works with Excel versions from 2019 onwards.)</a:t>
          </a:fld>
          <a:endParaRPr lang="de-DE" sz="1100" b="0" u="none" strike="noStrike">
            <a:solidFill>
              <a:schemeClr val="bg1"/>
            </a:solidFill>
            <a:effectLst/>
            <a:uFillTx/>
            <a:latin typeface="Calibri"/>
          </a:endParaRPr>
        </a:p>
      </xdr:txBody>
    </xdr:sp>
    <xdr:clientData/>
  </xdr:twoCellAnchor>
  <xdr:twoCellAnchor>
    <xdr:from>
      <xdr:col>10</xdr:col>
      <xdr:colOff>81000</xdr:colOff>
      <xdr:row>46</xdr:row>
      <xdr:rowOff>154800</xdr:rowOff>
    </xdr:from>
    <xdr:to>
      <xdr:col>13</xdr:col>
      <xdr:colOff>59760</xdr:colOff>
      <xdr:row>51</xdr:row>
      <xdr:rowOff>76320</xdr:rowOff>
    </xdr:to>
    <xdr:sp macro="" textlink="languages_ex!B10">
      <xdr:nvSpPr>
        <xdr:cNvPr id="20" name="Textfeld 45">
          <a:extLst>
            <a:ext uri="{FF2B5EF4-FFF2-40B4-BE49-F238E27FC236}">
              <a16:creationId xmlns:a16="http://schemas.microsoft.com/office/drawing/2014/main" id="{00000000-0008-0000-0500-000014000000}"/>
            </a:ext>
          </a:extLst>
        </xdr:cNvPr>
        <xdr:cNvSpPr/>
      </xdr:nvSpPr>
      <xdr:spPr>
        <a:xfrm>
          <a:off x="13390560" y="15239160"/>
          <a:ext cx="4643640" cy="8740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01AE3E44-D710-47BB-A46D-E8A2B5611B3F}" type="TxLink">
            <a:rPr lang="en-US" sz="1100" b="0" i="0" u="none" strike="noStrike">
              <a:solidFill>
                <a:schemeClr val="bg1"/>
              </a:solidFill>
              <a:effectLst/>
              <a:uFillTx/>
              <a:latin typeface="Calibri"/>
              <a:ea typeface="Calibri"/>
              <a:cs typeface="Calibri"/>
            </a:rPr>
            <a:pPr>
              <a:lnSpc>
                <a:spcPct val="100000"/>
              </a:lnSpc>
              <a:tabLst>
                <a:tab pos="0" algn="l"/>
              </a:tabLst>
            </a:pPr>
            <a:t>Enter the full-time equivalents in the FTE column (not in percent, but as 1.0 for full-time) for all employment contracts of the respective person at your institution (column E) and for the EU project to be invoiced (column H).</a:t>
          </a:fld>
          <a:endParaRPr lang="de-DE" sz="1100" b="0" u="none" strike="noStrike">
            <a:solidFill>
              <a:schemeClr val="bg1"/>
            </a:solidFill>
            <a:effectLst/>
            <a:uFillTx/>
            <a:latin typeface="Calibri"/>
          </a:endParaRPr>
        </a:p>
      </xdr:txBody>
    </xdr:sp>
    <xdr:clientData/>
  </xdr:twoCellAnchor>
  <xdr:twoCellAnchor>
    <xdr:from>
      <xdr:col>10</xdr:col>
      <xdr:colOff>81000</xdr:colOff>
      <xdr:row>51</xdr:row>
      <xdr:rowOff>125640</xdr:rowOff>
    </xdr:from>
    <xdr:to>
      <xdr:col>13</xdr:col>
      <xdr:colOff>59760</xdr:colOff>
      <xdr:row>54</xdr:row>
      <xdr:rowOff>79200</xdr:rowOff>
    </xdr:to>
    <xdr:sp macro="" textlink="languages_ex!B11">
      <xdr:nvSpPr>
        <xdr:cNvPr id="21" name="Textfeld 46">
          <a:extLst>
            <a:ext uri="{FF2B5EF4-FFF2-40B4-BE49-F238E27FC236}">
              <a16:creationId xmlns:a16="http://schemas.microsoft.com/office/drawing/2014/main" id="{00000000-0008-0000-0500-000015000000}"/>
            </a:ext>
          </a:extLst>
        </xdr:cNvPr>
        <xdr:cNvSpPr/>
      </xdr:nvSpPr>
      <xdr:spPr>
        <a:xfrm>
          <a:off x="13390560" y="16162560"/>
          <a:ext cx="4643640" cy="5252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E3976A74-4D21-4A31-859B-12F8AC7780A9}" type="TxLink">
            <a:rPr lang="en-US" sz="1100" b="0" i="0" u="none" strike="noStrike">
              <a:solidFill>
                <a:schemeClr val="bg1"/>
              </a:solidFill>
              <a:effectLst/>
              <a:uFillTx/>
              <a:latin typeface="Calibri"/>
              <a:ea typeface="Calibri"/>
              <a:cs typeface="Calibri"/>
            </a:rPr>
            <a:pPr>
              <a:lnSpc>
                <a:spcPct val="100000"/>
              </a:lnSpc>
              <a:tabLst>
                <a:tab pos="0" algn="l"/>
              </a:tabLst>
            </a:pPr>
            <a:t>Enter the total personnel costs (column G) and the project-related costs (column J).</a:t>
          </a:fld>
          <a:endParaRPr lang="de-DE" sz="1100" b="0" u="none" strike="noStrike">
            <a:solidFill>
              <a:schemeClr val="bg1"/>
            </a:solidFill>
            <a:effectLst/>
            <a:uFillTx/>
            <a:latin typeface="Calibri"/>
          </a:endParaRPr>
        </a:p>
      </xdr:txBody>
    </xdr:sp>
    <xdr:clientData/>
  </xdr:twoCellAnchor>
  <xdr:twoCellAnchor>
    <xdr:from>
      <xdr:col>10</xdr:col>
      <xdr:colOff>81000</xdr:colOff>
      <xdr:row>54</xdr:row>
      <xdr:rowOff>135000</xdr:rowOff>
    </xdr:from>
    <xdr:to>
      <xdr:col>13</xdr:col>
      <xdr:colOff>78840</xdr:colOff>
      <xdr:row>58</xdr:row>
      <xdr:rowOff>23400</xdr:rowOff>
    </xdr:to>
    <xdr:sp macro="" textlink="languages_ex!B12">
      <xdr:nvSpPr>
        <xdr:cNvPr id="22" name="Textfeld 47">
          <a:extLst>
            <a:ext uri="{FF2B5EF4-FFF2-40B4-BE49-F238E27FC236}">
              <a16:creationId xmlns:a16="http://schemas.microsoft.com/office/drawing/2014/main" id="{00000000-0008-0000-0500-000016000000}"/>
            </a:ext>
          </a:extLst>
        </xdr:cNvPr>
        <xdr:cNvSpPr/>
      </xdr:nvSpPr>
      <xdr:spPr>
        <a:xfrm>
          <a:off x="13390560" y="16743600"/>
          <a:ext cx="4662720" cy="6501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5C246AE-0217-42C4-8500-52283816FB0F}" type="TxLink">
            <a:rPr lang="en-US" sz="1100" b="0" i="0" u="none" strike="noStrike">
              <a:solidFill>
                <a:schemeClr val="bg1"/>
              </a:solidFill>
              <a:effectLst/>
              <a:uFillTx/>
              <a:latin typeface="Calibri"/>
              <a:ea typeface="Calibri"/>
              <a:cs typeface="Calibri"/>
            </a:rPr>
            <a:pPr>
              <a:lnSpc>
                <a:spcPct val="100000"/>
              </a:lnSpc>
              <a:tabLst>
                <a:tab pos="0" algn="l"/>
              </a:tabLst>
            </a:pPr>
            <a:t>Column F shows the maximum declarable day equivalents, i.e. the target working time across all contracts and projects, which is relevant for calculating the daily rate.</a:t>
          </a:fld>
          <a:endParaRPr lang="de-DE" sz="1100" b="0" u="none" strike="noStrike">
            <a:solidFill>
              <a:schemeClr val="bg1"/>
            </a:solidFill>
            <a:effectLst/>
            <a:uFillTx/>
            <a:latin typeface="Calibri"/>
          </a:endParaRPr>
        </a:p>
      </xdr:txBody>
    </xdr:sp>
    <xdr:clientData/>
  </xdr:twoCellAnchor>
  <xdr:twoCellAnchor>
    <xdr:from>
      <xdr:col>10</xdr:col>
      <xdr:colOff>81000</xdr:colOff>
      <xdr:row>58</xdr:row>
      <xdr:rowOff>72720</xdr:rowOff>
    </xdr:from>
    <xdr:to>
      <xdr:col>13</xdr:col>
      <xdr:colOff>59760</xdr:colOff>
      <xdr:row>60</xdr:row>
      <xdr:rowOff>167400</xdr:rowOff>
    </xdr:to>
    <xdr:sp macro="" textlink="languages_ex!B13">
      <xdr:nvSpPr>
        <xdr:cNvPr id="23" name="Textfeld 48">
          <a:extLst>
            <a:ext uri="{FF2B5EF4-FFF2-40B4-BE49-F238E27FC236}">
              <a16:creationId xmlns:a16="http://schemas.microsoft.com/office/drawing/2014/main" id="{00000000-0008-0000-0500-000017000000}"/>
            </a:ext>
          </a:extLst>
        </xdr:cNvPr>
        <xdr:cNvSpPr/>
      </xdr:nvSpPr>
      <xdr:spPr>
        <a:xfrm>
          <a:off x="13390560" y="17443080"/>
          <a:ext cx="4643640" cy="6472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225AA90D-399C-490D-A9BE-F07C3E73F4E4}" type="TxLink">
            <a:rPr lang="en-US" sz="1100" b="0" i="0" u="none" strike="noStrike">
              <a:solidFill>
                <a:schemeClr val="bg1"/>
              </a:solidFill>
              <a:effectLst/>
              <a:uFillTx/>
              <a:latin typeface="Calibri"/>
              <a:ea typeface="Calibri"/>
              <a:cs typeface="Calibri"/>
            </a:rPr>
            <a:pPr>
              <a:lnSpc>
                <a:spcPct val="100000"/>
              </a:lnSpc>
              <a:tabLst>
                <a:tab pos="0" algn="l"/>
              </a:tabLst>
            </a:pPr>
            <a:t>To calculate the FTE, you need the person's contract data. Please note that each month is considered to have exactly 30 days.</a:t>
          </a:fld>
          <a:endParaRPr lang="de-DE" sz="1100" b="0" u="none" strike="noStrike">
            <a:solidFill>
              <a:schemeClr val="bg1"/>
            </a:solidFill>
            <a:effectLst/>
            <a:uFillTx/>
            <a:latin typeface="Calibri"/>
          </a:endParaRPr>
        </a:p>
      </xdr:txBody>
    </xdr:sp>
    <xdr:clientData/>
  </xdr:twoCellAnchor>
  <xdr:twoCellAnchor>
    <xdr:from>
      <xdr:col>31</xdr:col>
      <xdr:colOff>94680</xdr:colOff>
      <xdr:row>45</xdr:row>
      <xdr:rowOff>50760</xdr:rowOff>
    </xdr:from>
    <xdr:to>
      <xdr:col>33</xdr:col>
      <xdr:colOff>321480</xdr:colOff>
      <xdr:row>46</xdr:row>
      <xdr:rowOff>52920</xdr:rowOff>
    </xdr:to>
    <xdr:sp macro="" textlink="languages_ex!B14">
      <xdr:nvSpPr>
        <xdr:cNvPr id="24" name="Textfeld 49">
          <a:extLst>
            <a:ext uri="{FF2B5EF4-FFF2-40B4-BE49-F238E27FC236}">
              <a16:creationId xmlns:a16="http://schemas.microsoft.com/office/drawing/2014/main" id="{00000000-0008-0000-0500-000018000000}"/>
            </a:ext>
          </a:extLst>
        </xdr:cNvPr>
        <xdr:cNvSpPr/>
      </xdr:nvSpPr>
      <xdr:spPr>
        <a:xfrm>
          <a:off x="24467760" y="14506560"/>
          <a:ext cx="3312360" cy="6307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41FAB4D-0CF6-4748-B8FD-D66BC79503C9}" type="TxLink">
            <a:rPr lang="en-US" sz="1100" b="0" i="0" u="none" strike="noStrike">
              <a:solidFill>
                <a:schemeClr val="bg1"/>
              </a:solidFill>
              <a:effectLst/>
              <a:uFillTx/>
              <a:latin typeface="Calibri"/>
              <a:ea typeface="Calibri"/>
              <a:cs typeface="Calibri"/>
            </a:rPr>
            <a:pPr>
              <a:lnSpc>
                <a:spcPct val="100000"/>
              </a:lnSpc>
              <a:tabLst>
                <a:tab pos="0" algn="l"/>
              </a:tabLst>
            </a:pPr>
            <a:t>In section 2b, enter the documented working time in hours for each work package. </a:t>
          </a:fld>
          <a:endParaRPr lang="de-DE" sz="1100" b="0" u="none" strike="noStrike">
            <a:solidFill>
              <a:schemeClr val="bg1"/>
            </a:solidFill>
            <a:effectLst/>
            <a:uFillTx/>
            <a:latin typeface="Calibri"/>
          </a:endParaRPr>
        </a:p>
      </xdr:txBody>
    </xdr:sp>
    <xdr:clientData/>
  </xdr:twoCellAnchor>
  <xdr:twoCellAnchor>
    <xdr:from>
      <xdr:col>31</xdr:col>
      <xdr:colOff>94680</xdr:colOff>
      <xdr:row>46</xdr:row>
      <xdr:rowOff>109440</xdr:rowOff>
    </xdr:from>
    <xdr:to>
      <xdr:col>33</xdr:col>
      <xdr:colOff>321480</xdr:colOff>
      <xdr:row>51</xdr:row>
      <xdr:rowOff>10440</xdr:rowOff>
    </xdr:to>
    <xdr:sp macro="" textlink="languages_ex!B15">
      <xdr:nvSpPr>
        <xdr:cNvPr id="25" name="Textfeld 50">
          <a:extLst>
            <a:ext uri="{FF2B5EF4-FFF2-40B4-BE49-F238E27FC236}">
              <a16:creationId xmlns:a16="http://schemas.microsoft.com/office/drawing/2014/main" id="{00000000-0008-0000-0500-000019000000}"/>
            </a:ext>
          </a:extLst>
        </xdr:cNvPr>
        <xdr:cNvSpPr/>
      </xdr:nvSpPr>
      <xdr:spPr>
        <a:xfrm>
          <a:off x="24467760" y="15193800"/>
          <a:ext cx="3312360" cy="8535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D059F18-F82C-44CB-925F-31FC5AB291AF}" type="TxLink">
            <a:rPr lang="en-US" sz="1100" b="0" i="0" u="none" strike="noStrike">
              <a:solidFill>
                <a:schemeClr val="bg1"/>
              </a:solidFill>
              <a:effectLst/>
              <a:uFillTx/>
              <a:latin typeface="Calibri"/>
              <a:ea typeface="Calibri"/>
              <a:cs typeface="Calibri"/>
            </a:rPr>
            <a:pPr>
              <a:lnSpc>
                <a:spcPct val="100000"/>
              </a:lnSpc>
              <a:tabLst>
                <a:tab pos="0" algn="l"/>
              </a:tabLst>
            </a:pPr>
            <a:t>If you record the working hours in day equivalents per month, you must enter ‘1’ in cell H2. For more details, see the ‘Mustermann’ example.</a:t>
          </a:fld>
          <a:endParaRPr lang="de-DE" sz="1100" b="0" u="none" strike="noStrike">
            <a:solidFill>
              <a:schemeClr val="bg1"/>
            </a:solidFill>
            <a:effectLst/>
            <a:uFillTx/>
            <a:latin typeface="Calibri"/>
          </a:endParaRPr>
        </a:p>
      </xdr:txBody>
    </xdr:sp>
    <xdr:clientData/>
  </xdr:twoCellAnchor>
  <xdr:twoCellAnchor>
    <xdr:from>
      <xdr:col>31</xdr:col>
      <xdr:colOff>94680</xdr:colOff>
      <xdr:row>51</xdr:row>
      <xdr:rowOff>67320</xdr:rowOff>
    </xdr:from>
    <xdr:to>
      <xdr:col>33</xdr:col>
      <xdr:colOff>321480</xdr:colOff>
      <xdr:row>56</xdr:row>
      <xdr:rowOff>136080</xdr:rowOff>
    </xdr:to>
    <xdr:sp macro="" textlink="languages_ex!B16">
      <xdr:nvSpPr>
        <xdr:cNvPr id="26" name="Textfeld 51">
          <a:extLst>
            <a:ext uri="{FF2B5EF4-FFF2-40B4-BE49-F238E27FC236}">
              <a16:creationId xmlns:a16="http://schemas.microsoft.com/office/drawing/2014/main" id="{00000000-0008-0000-0500-00001A000000}"/>
            </a:ext>
          </a:extLst>
        </xdr:cNvPr>
        <xdr:cNvSpPr/>
      </xdr:nvSpPr>
      <xdr:spPr>
        <a:xfrm>
          <a:off x="24467760" y="16104240"/>
          <a:ext cx="3312360" cy="10213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D3259D8-4134-495E-BBE5-6360DC00E4C9}" type="TxLink">
            <a:rPr lang="en-US" sz="1100" b="0" i="0" u="none" strike="noStrike">
              <a:solidFill>
                <a:schemeClr val="bg1"/>
              </a:solidFill>
              <a:effectLst/>
              <a:uFillTx/>
              <a:latin typeface="Calibri"/>
              <a:ea typeface="Calibri"/>
              <a:cs typeface="Calibri"/>
            </a:rPr>
            <a:pPr>
              <a:lnSpc>
                <a:spcPct val="100000"/>
              </a:lnSpc>
              <a:tabLst>
                <a:tab pos="0" algn="l"/>
              </a:tabLst>
            </a:pPr>
            <a:t>In this template, hours are converted into day equivalents per calendar year in the bottom row of section 2b. This shows the day equivalents worked in the action, i.e. the actual working time.</a:t>
          </a:fld>
          <a:endParaRPr lang="de-DE" sz="1100" b="0" u="none" strike="noStrike">
            <a:solidFill>
              <a:schemeClr val="bg1"/>
            </a:solidFill>
            <a:effectLst/>
            <a:uFillTx/>
            <a:latin typeface="Calibri"/>
          </a:endParaRPr>
        </a:p>
      </xdr:txBody>
    </xdr:sp>
    <xdr:clientData/>
  </xdr:twoCellAnchor>
  <xdr:twoCellAnchor>
    <xdr:from>
      <xdr:col>13</xdr:col>
      <xdr:colOff>81720</xdr:colOff>
      <xdr:row>33</xdr:row>
      <xdr:rowOff>216720</xdr:rowOff>
    </xdr:from>
    <xdr:to>
      <xdr:col>30</xdr:col>
      <xdr:colOff>125640</xdr:colOff>
      <xdr:row>33</xdr:row>
      <xdr:rowOff>1024920</xdr:rowOff>
    </xdr:to>
    <xdr:sp macro="" textlink="languages_ex!B17">
      <xdr:nvSpPr>
        <xdr:cNvPr id="27" name="Textfeld 52">
          <a:extLst>
            <a:ext uri="{FF2B5EF4-FFF2-40B4-BE49-F238E27FC236}">
              <a16:creationId xmlns:a16="http://schemas.microsoft.com/office/drawing/2014/main" id="{00000000-0008-0000-0500-00001B000000}"/>
            </a:ext>
          </a:extLst>
        </xdr:cNvPr>
        <xdr:cNvSpPr/>
      </xdr:nvSpPr>
      <xdr:spPr>
        <a:xfrm>
          <a:off x="18056160" y="11091240"/>
          <a:ext cx="5578560" cy="8082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B1C51B25-E5F8-43CE-A9E7-4F9723A1CFDA}" type="TxLink">
            <a:rPr lang="en-US" sz="1100" b="0" i="0" u="none" strike="noStrike">
              <a:solidFill>
                <a:schemeClr val="bg1"/>
              </a:solidFill>
              <a:effectLst/>
              <a:uFillTx/>
              <a:latin typeface="Calibri"/>
              <a:ea typeface="Calibri"/>
              <a:cs typeface="Calibri"/>
            </a:rPr>
            <a:pPr>
              <a:lnSpc>
                <a:spcPct val="100000"/>
              </a:lnSpc>
              <a:tabLst>
                <a:tab pos="0" algn="l"/>
              </a:tabLst>
            </a:pPr>
            <a:t>Section 3 is used to check the horizontal ceiling (see AGA V1.0, p. 51, yellow box). You must only select 'yes' in column B if the person is funded from several EU and Euratom projects in a calendar year. </a:t>
          </a:fld>
          <a:endParaRPr lang="de-DE" sz="1100" b="0" u="none" strike="noStrike">
            <a:solidFill>
              <a:schemeClr val="bg1"/>
            </a:solidFill>
            <a:effectLst/>
            <a:uFillTx/>
            <a:latin typeface="Calibri"/>
          </a:endParaRPr>
        </a:p>
      </xdr:txBody>
    </xdr:sp>
    <xdr:clientData/>
  </xdr:twoCellAnchor>
  <xdr:twoCellAnchor>
    <xdr:from>
      <xdr:col>13</xdr:col>
      <xdr:colOff>81720</xdr:colOff>
      <xdr:row>33</xdr:row>
      <xdr:rowOff>1090080</xdr:rowOff>
    </xdr:from>
    <xdr:to>
      <xdr:col>30</xdr:col>
      <xdr:colOff>125640</xdr:colOff>
      <xdr:row>37</xdr:row>
      <xdr:rowOff>164880</xdr:rowOff>
    </xdr:to>
    <xdr:sp macro="" textlink="languages_ex!B18">
      <xdr:nvSpPr>
        <xdr:cNvPr id="28" name="Textfeld 53">
          <a:extLst>
            <a:ext uri="{FF2B5EF4-FFF2-40B4-BE49-F238E27FC236}">
              <a16:creationId xmlns:a16="http://schemas.microsoft.com/office/drawing/2014/main" id="{00000000-0008-0000-0500-00001C000000}"/>
            </a:ext>
          </a:extLst>
        </xdr:cNvPr>
        <xdr:cNvSpPr/>
      </xdr:nvSpPr>
      <xdr:spPr>
        <a:xfrm>
          <a:off x="18056160" y="11964600"/>
          <a:ext cx="5578560" cy="789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5C2EFE00-4522-468E-A519-FE4771B34C63}" type="TxLink">
            <a:rPr lang="en-US" sz="1100" b="0" i="0" u="none" strike="noStrike">
              <a:solidFill>
                <a:schemeClr val="bg1"/>
              </a:solidFill>
              <a:effectLst/>
              <a:uFillTx/>
              <a:latin typeface="Calibri"/>
              <a:ea typeface="Calibri"/>
              <a:cs typeface="Calibri"/>
            </a:rPr>
            <a:pPr>
              <a:lnSpc>
                <a:spcPct val="100000"/>
              </a:lnSpc>
              <a:tabLst>
                <a:tab pos="0" algn="l"/>
              </a:tabLst>
            </a:pPr>
            <a:t>Then, in Section 3, the maximum number of day equivalents that can be invoiced per reporting period is broken down by calendar year. If necessary, this is automatically capped to ensure that the horizontal ceiling is adhered to. </a:t>
          </a:fld>
          <a:endParaRPr lang="de-DE" sz="1100" b="0" u="none" strike="noStrike">
            <a:solidFill>
              <a:schemeClr val="bg1"/>
            </a:solidFill>
            <a:effectLst/>
            <a:uFillTx/>
            <a:latin typeface="Calibri"/>
          </a:endParaRPr>
        </a:p>
      </xdr:txBody>
    </xdr:sp>
    <xdr:clientData/>
  </xdr:twoCellAnchor>
  <xdr:twoCellAnchor>
    <xdr:from>
      <xdr:col>13</xdr:col>
      <xdr:colOff>81720</xdr:colOff>
      <xdr:row>37</xdr:row>
      <xdr:rowOff>188280</xdr:rowOff>
    </xdr:from>
    <xdr:to>
      <xdr:col>30</xdr:col>
      <xdr:colOff>125640</xdr:colOff>
      <xdr:row>41</xdr:row>
      <xdr:rowOff>205560</xdr:rowOff>
    </xdr:to>
    <xdr:sp macro="" textlink="languages_ex!B19">
      <xdr:nvSpPr>
        <xdr:cNvPr id="29" name="Textfeld 54">
          <a:extLst>
            <a:ext uri="{FF2B5EF4-FFF2-40B4-BE49-F238E27FC236}">
              <a16:creationId xmlns:a16="http://schemas.microsoft.com/office/drawing/2014/main" id="{00000000-0008-0000-0500-00001D000000}"/>
            </a:ext>
          </a:extLst>
        </xdr:cNvPr>
        <xdr:cNvSpPr/>
      </xdr:nvSpPr>
      <xdr:spPr>
        <a:xfrm>
          <a:off x="18056160" y="12777120"/>
          <a:ext cx="5578560" cy="7794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B416596B-0A0C-424F-96C1-F3E4F08EF0C1}" type="TxLink">
            <a:rPr lang="en-US" sz="1100" b="0" i="0" u="none" strike="noStrike">
              <a:solidFill>
                <a:schemeClr val="bg1"/>
              </a:solidFill>
              <a:effectLst/>
              <a:uFillTx/>
              <a:latin typeface="Calibri"/>
              <a:ea typeface="Calibri"/>
              <a:cs typeface="Calibri"/>
            </a:rPr>
            <a:pPr>
              <a:lnSpc>
                <a:spcPct val="100000"/>
              </a:lnSpc>
              <a:tabLst>
                <a:tab pos="0" algn="l"/>
              </a:tabLst>
            </a:pPr>
            <a:t>Selecting 'no' in column B will transfer all reported day equivalents to Section 4, column I, where any further caps will be applied. </a:t>
          </a:fld>
          <a:endParaRPr lang="de-DE" sz="1100" b="0" u="none" strike="noStrike">
            <a:solidFill>
              <a:schemeClr val="bg1"/>
            </a:solidFill>
            <a:effectLst/>
            <a:uFillTx/>
            <a:latin typeface="Calibri"/>
          </a:endParaRPr>
        </a:p>
      </xdr:txBody>
    </xdr:sp>
    <xdr:clientData/>
  </xdr:twoCellAnchor>
  <xdr:twoCellAnchor>
    <xdr:from>
      <xdr:col>2</xdr:col>
      <xdr:colOff>95400</xdr:colOff>
      <xdr:row>22</xdr:row>
      <xdr:rowOff>45000</xdr:rowOff>
    </xdr:from>
    <xdr:to>
      <xdr:col>4</xdr:col>
      <xdr:colOff>1685520</xdr:colOff>
      <xdr:row>27</xdr:row>
      <xdr:rowOff>190080</xdr:rowOff>
    </xdr:to>
    <xdr:sp macro="" textlink="languages_ex!B20">
      <xdr:nvSpPr>
        <xdr:cNvPr id="30" name="Textfeld 55">
          <a:extLst>
            <a:ext uri="{FF2B5EF4-FFF2-40B4-BE49-F238E27FC236}">
              <a16:creationId xmlns:a16="http://schemas.microsoft.com/office/drawing/2014/main" id="{00000000-0008-0000-0500-00001E000000}"/>
            </a:ext>
          </a:extLst>
        </xdr:cNvPr>
        <xdr:cNvSpPr/>
      </xdr:nvSpPr>
      <xdr:spPr>
        <a:xfrm>
          <a:off x="1965960" y="7014240"/>
          <a:ext cx="3921840" cy="1383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FADCF255-5455-4D55-884C-5D2749AC02B5}" type="TxLink">
            <a:rPr lang="en-US" sz="1100" b="0" i="0" u="none" strike="noStrike">
              <a:solidFill>
                <a:schemeClr val="bg1"/>
              </a:solidFill>
              <a:effectLst/>
              <a:uFillTx/>
              <a:latin typeface="Calibri"/>
              <a:ea typeface="Calibri"/>
              <a:cs typeface="Calibri"/>
            </a:rPr>
            <a:pPr>
              <a:lnSpc>
                <a:spcPct val="100000"/>
              </a:lnSpc>
              <a:tabLst>
                <a:tab pos="0" algn="l"/>
              </a:tabLst>
            </a:pPr>
            <a:t>In Section 4, the daily rate per reporting period is calculated in Column E using the target working time in Column D and the personnel costs incurred across all projects and contracts in Column C. See AGA V1.0, pp. 52–58 for details of the daily rate calculation. </a:t>
          </a:fld>
          <a:endParaRPr lang="de-DE" sz="1100" b="0" u="none" strike="noStrike">
            <a:solidFill>
              <a:schemeClr val="bg1"/>
            </a:solidFill>
            <a:effectLst/>
            <a:uFillTx/>
            <a:latin typeface="Calibri"/>
          </a:endParaRPr>
        </a:p>
      </xdr:txBody>
    </xdr:sp>
    <xdr:clientData/>
  </xdr:twoCellAnchor>
  <xdr:twoCellAnchor>
    <xdr:from>
      <xdr:col>5</xdr:col>
      <xdr:colOff>68040</xdr:colOff>
      <xdr:row>22</xdr:row>
      <xdr:rowOff>34920</xdr:rowOff>
    </xdr:from>
    <xdr:to>
      <xdr:col>6</xdr:col>
      <xdr:colOff>1195560</xdr:colOff>
      <xdr:row>27</xdr:row>
      <xdr:rowOff>155520</xdr:rowOff>
    </xdr:to>
    <xdr:sp macro="" textlink="languages_ex!B21">
      <xdr:nvSpPr>
        <xdr:cNvPr id="31" name="Textfeld 56">
          <a:extLst>
            <a:ext uri="{FF2B5EF4-FFF2-40B4-BE49-F238E27FC236}">
              <a16:creationId xmlns:a16="http://schemas.microsoft.com/office/drawing/2014/main" id="{00000000-0008-0000-0500-00001F000000}"/>
            </a:ext>
          </a:extLst>
        </xdr:cNvPr>
        <xdr:cNvSpPr/>
      </xdr:nvSpPr>
      <xdr:spPr>
        <a:xfrm>
          <a:off x="6024240" y="7004160"/>
          <a:ext cx="2205720" cy="13586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51A7D97B-4F17-45C7-BB96-DC56E7292FE4}" type="TxLink">
            <a:rPr lang="en-US" sz="1100" b="0" i="0" u="none" strike="noStrike">
              <a:solidFill>
                <a:schemeClr val="bg1"/>
              </a:solidFill>
              <a:effectLst/>
              <a:uFillTx/>
              <a:latin typeface="Calibri"/>
              <a:ea typeface="Calibri"/>
              <a:cs typeface="Calibri"/>
            </a:rPr>
            <a:pPr>
              <a:lnSpc>
                <a:spcPct val="100000"/>
              </a:lnSpc>
              <a:tabLst>
                <a:tab pos="0" algn="l"/>
              </a:tabLst>
            </a:pPr>
            <a:t>Columns F and G show the actual costs and target working hours for the project per reporting period, respectively. </a:t>
          </a:fld>
          <a:endParaRPr lang="de-DE" sz="1100" b="0" u="none" strike="noStrike">
            <a:solidFill>
              <a:schemeClr val="bg1"/>
            </a:solidFill>
            <a:effectLst/>
            <a:uFillTx/>
            <a:latin typeface="Calibri"/>
          </a:endParaRPr>
        </a:p>
      </xdr:txBody>
    </xdr:sp>
    <xdr:clientData/>
  </xdr:twoCellAnchor>
  <xdr:twoCellAnchor>
    <xdr:from>
      <xdr:col>7</xdr:col>
      <xdr:colOff>46440</xdr:colOff>
      <xdr:row>22</xdr:row>
      <xdr:rowOff>31320</xdr:rowOff>
    </xdr:from>
    <xdr:to>
      <xdr:col>9</xdr:col>
      <xdr:colOff>1661040</xdr:colOff>
      <xdr:row>23</xdr:row>
      <xdr:rowOff>217440</xdr:rowOff>
    </xdr:to>
    <xdr:sp macro="" textlink="languages_ex!B22">
      <xdr:nvSpPr>
        <xdr:cNvPr id="32" name="Textfeld 58">
          <a:extLst>
            <a:ext uri="{FF2B5EF4-FFF2-40B4-BE49-F238E27FC236}">
              <a16:creationId xmlns:a16="http://schemas.microsoft.com/office/drawing/2014/main" id="{00000000-0008-0000-0500-000020000000}"/>
            </a:ext>
          </a:extLst>
        </xdr:cNvPr>
        <xdr:cNvSpPr/>
      </xdr:nvSpPr>
      <xdr:spPr>
        <a:xfrm>
          <a:off x="8393040" y="7000560"/>
          <a:ext cx="4882320" cy="4338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9BED49EF-D97A-473B-AC89-E15CF61A1F27}" type="TxLink">
            <a:rPr lang="en-US" sz="1100" b="0" i="0" u="none" strike="noStrike">
              <a:solidFill>
                <a:schemeClr val="bg1"/>
              </a:solidFill>
              <a:effectLst/>
              <a:uFillTx/>
              <a:latin typeface="Calibri"/>
              <a:ea typeface="Calibri"/>
              <a:cs typeface="Calibri"/>
            </a:rPr>
            <a:pPr>
              <a:lnSpc>
                <a:spcPct val="100000"/>
              </a:lnSpc>
              <a:tabLst>
                <a:tab pos="0" algn="l"/>
              </a:tabLst>
            </a:pPr>
            <a:t>The different capping steps can be found in columns H to J. </a:t>
          </a:fld>
          <a:endParaRPr lang="de-DE" sz="1100" b="0" u="none" strike="noStrike">
            <a:solidFill>
              <a:schemeClr val="bg1"/>
            </a:solidFill>
            <a:effectLst/>
            <a:uFillTx/>
            <a:latin typeface="Calibri"/>
          </a:endParaRPr>
        </a:p>
      </xdr:txBody>
    </xdr:sp>
    <xdr:clientData/>
  </xdr:twoCellAnchor>
  <xdr:twoCellAnchor>
    <xdr:from>
      <xdr:col>7</xdr:col>
      <xdr:colOff>46440</xdr:colOff>
      <xdr:row>24</xdr:row>
      <xdr:rowOff>42480</xdr:rowOff>
    </xdr:from>
    <xdr:to>
      <xdr:col>7</xdr:col>
      <xdr:colOff>1617480</xdr:colOff>
      <xdr:row>31</xdr:row>
      <xdr:rowOff>74880</xdr:rowOff>
    </xdr:to>
    <xdr:sp macro="" textlink="languages_ex!B23">
      <xdr:nvSpPr>
        <xdr:cNvPr id="33" name="Textfeld 59">
          <a:extLst>
            <a:ext uri="{FF2B5EF4-FFF2-40B4-BE49-F238E27FC236}">
              <a16:creationId xmlns:a16="http://schemas.microsoft.com/office/drawing/2014/main" id="{00000000-0008-0000-0500-000021000000}"/>
            </a:ext>
          </a:extLst>
        </xdr:cNvPr>
        <xdr:cNvSpPr/>
      </xdr:nvSpPr>
      <xdr:spPr>
        <a:xfrm>
          <a:off x="8393040" y="7507080"/>
          <a:ext cx="1571040" cy="1680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ACE9C31-B6A4-4365-9063-DA7C2D565D33}" type="TxLink">
            <a:rPr lang="en-US" sz="1100" b="0" i="0" u="none" strike="noStrike">
              <a:solidFill>
                <a:schemeClr val="bg1"/>
              </a:solidFill>
              <a:effectLst/>
              <a:uFillTx/>
              <a:latin typeface="Calibri"/>
              <a:ea typeface="Calibri"/>
              <a:cs typeface="Calibri"/>
            </a:rPr>
            <a:pPr>
              <a:lnSpc>
                <a:spcPct val="100000"/>
              </a:lnSpc>
              <a:tabLst>
                <a:tab pos="0" algn="l"/>
              </a:tabLst>
            </a:pPr>
            <a:t>Column H shows the actual reported day equivalents from section 2b without any capping. </a:t>
          </a:fld>
          <a:endParaRPr lang="de-DE" sz="1100" b="0" u="none" strike="noStrike">
            <a:solidFill>
              <a:schemeClr val="bg1"/>
            </a:solidFill>
            <a:effectLst/>
            <a:uFillTx/>
            <a:latin typeface="Calibri"/>
          </a:endParaRPr>
        </a:p>
      </xdr:txBody>
    </xdr:sp>
    <xdr:clientData/>
  </xdr:twoCellAnchor>
  <xdr:twoCellAnchor>
    <xdr:from>
      <xdr:col>8</xdr:col>
      <xdr:colOff>21240</xdr:colOff>
      <xdr:row>24</xdr:row>
      <xdr:rowOff>42480</xdr:rowOff>
    </xdr:from>
    <xdr:to>
      <xdr:col>8</xdr:col>
      <xdr:colOff>1602720</xdr:colOff>
      <xdr:row>31</xdr:row>
      <xdr:rowOff>238320</xdr:rowOff>
    </xdr:to>
    <xdr:sp macro="" textlink="languages_ex!B24">
      <xdr:nvSpPr>
        <xdr:cNvPr id="34" name="Textfeld 60">
          <a:extLst>
            <a:ext uri="{FF2B5EF4-FFF2-40B4-BE49-F238E27FC236}">
              <a16:creationId xmlns:a16="http://schemas.microsoft.com/office/drawing/2014/main" id="{00000000-0008-0000-0500-000022000000}"/>
            </a:ext>
          </a:extLst>
        </xdr:cNvPr>
        <xdr:cNvSpPr/>
      </xdr:nvSpPr>
      <xdr:spPr>
        <a:xfrm>
          <a:off x="10030680" y="7507080"/>
          <a:ext cx="1581480" cy="18435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F633F05-0E3F-4CC0-A40E-EE9E4F203F78}" type="TxLink">
            <a:rPr lang="en-US" sz="1100" b="0" i="0" u="none" strike="noStrike">
              <a:solidFill>
                <a:schemeClr val="bg1"/>
              </a:solidFill>
              <a:effectLst/>
              <a:uFillTx/>
              <a:latin typeface="Calibri"/>
              <a:ea typeface="Calibri"/>
              <a:cs typeface="Calibri"/>
            </a:rPr>
            <a:pPr>
              <a:lnSpc>
                <a:spcPct val="100000"/>
              </a:lnSpc>
              <a:tabLst>
                <a:tab pos="0" algn="l"/>
              </a:tabLst>
            </a:pPr>
            <a:t>In column I, the capping threshold from Section 3 (the horizontal ceiling) is transferred and capped at the maximum declarable day equivalents in columns E and G.</a:t>
          </a:fld>
          <a:endParaRPr lang="de-DE" sz="1100" b="0" u="none" strike="noStrike">
            <a:solidFill>
              <a:schemeClr val="bg1"/>
            </a:solidFill>
            <a:effectLst/>
            <a:uFillTx/>
            <a:latin typeface="Calibri"/>
          </a:endParaRPr>
        </a:p>
      </xdr:txBody>
    </xdr:sp>
    <xdr:clientData/>
  </xdr:twoCellAnchor>
  <xdr:twoCellAnchor>
    <xdr:from>
      <xdr:col>9</xdr:col>
      <xdr:colOff>51840</xdr:colOff>
      <xdr:row>24</xdr:row>
      <xdr:rowOff>45000</xdr:rowOff>
    </xdr:from>
    <xdr:to>
      <xdr:col>9</xdr:col>
      <xdr:colOff>1688400</xdr:colOff>
      <xdr:row>31</xdr:row>
      <xdr:rowOff>88200</xdr:rowOff>
    </xdr:to>
    <xdr:sp macro="" textlink="languages_ex!B27">
      <xdr:nvSpPr>
        <xdr:cNvPr id="35" name="Textfeld 61">
          <a:extLst>
            <a:ext uri="{FF2B5EF4-FFF2-40B4-BE49-F238E27FC236}">
              <a16:creationId xmlns:a16="http://schemas.microsoft.com/office/drawing/2014/main" id="{00000000-0008-0000-0500-000023000000}"/>
            </a:ext>
          </a:extLst>
        </xdr:cNvPr>
        <xdr:cNvSpPr/>
      </xdr:nvSpPr>
      <xdr:spPr>
        <a:xfrm>
          <a:off x="11666160" y="7509600"/>
          <a:ext cx="1636560" cy="16909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E9F6436-05EA-4E79-B750-7BFA85CF9287}" type="TxLink">
            <a:rPr lang="en-US" sz="1100" b="0" i="0" u="none" strike="noStrike">
              <a:solidFill>
                <a:schemeClr val="bg1"/>
              </a:solidFill>
              <a:effectLst/>
              <a:uFillTx/>
              <a:latin typeface="Calibri"/>
              <a:ea typeface="Calibri"/>
              <a:cs typeface="Calibri"/>
            </a:rPr>
            <a:pPr>
              <a:lnSpc>
                <a:spcPct val="100000"/>
              </a:lnSpc>
              <a:tabLst>
                <a:tab pos="0" algn="l"/>
              </a:tabLst>
            </a:pPr>
            <a:t>Column J contains the final daily equivalents used to determine eligible costs, which are rounded to the nearest 0.5. </a:t>
          </a:fld>
          <a:endParaRPr lang="de-DE" sz="1100" b="0" u="none" strike="noStrike">
            <a:solidFill>
              <a:schemeClr val="bg1"/>
            </a:solidFill>
            <a:effectLst/>
            <a:uFillTx/>
            <a:latin typeface="Calibri"/>
          </a:endParaRPr>
        </a:p>
      </xdr:txBody>
    </xdr:sp>
    <xdr:clientData/>
  </xdr:twoCellAnchor>
  <xdr:twoCellAnchor>
    <xdr:from>
      <xdr:col>8</xdr:col>
      <xdr:colOff>13680</xdr:colOff>
      <xdr:row>31</xdr:row>
      <xdr:rowOff>300240</xdr:rowOff>
    </xdr:from>
    <xdr:to>
      <xdr:col>10</xdr:col>
      <xdr:colOff>14040</xdr:colOff>
      <xdr:row>31</xdr:row>
      <xdr:rowOff>783000</xdr:rowOff>
    </xdr:to>
    <xdr:sp macro="" textlink="languages_ex!B25">
      <xdr:nvSpPr>
        <xdr:cNvPr id="36" name="Textfeld 62">
          <a:extLst>
            <a:ext uri="{FF2B5EF4-FFF2-40B4-BE49-F238E27FC236}">
              <a16:creationId xmlns:a16="http://schemas.microsoft.com/office/drawing/2014/main" id="{00000000-0008-0000-0500-000024000000}"/>
            </a:ext>
          </a:extLst>
        </xdr:cNvPr>
        <xdr:cNvSpPr/>
      </xdr:nvSpPr>
      <xdr:spPr>
        <a:xfrm>
          <a:off x="10023120" y="9412560"/>
          <a:ext cx="3300480" cy="4827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73E280ED-C35E-4CD2-8ADB-494B91CC2667}" type="TxLink">
            <a:rPr lang="en-US" sz="1100" b="0" i="0" u="none" strike="noStrike">
              <a:solidFill>
                <a:schemeClr val="bg1"/>
              </a:solidFill>
              <a:effectLst/>
              <a:uFillTx/>
              <a:latin typeface="Calibri"/>
              <a:ea typeface="Calibri"/>
              <a:cs typeface="Calibri"/>
            </a:rPr>
            <a:pPr>
              <a:lnSpc>
                <a:spcPct val="100000"/>
              </a:lnSpc>
              <a:tabLst>
                <a:tab pos="0" algn="l"/>
              </a:tabLst>
            </a:pPr>
            <a:t>If ‘yes’ is selected for cell D11, the target working time for the project is capped. </a:t>
          </a:fld>
          <a:endParaRPr lang="de-DE" sz="1100" b="0" u="none" strike="noStrike">
            <a:solidFill>
              <a:schemeClr val="bg1"/>
            </a:solidFill>
            <a:effectLst/>
            <a:uFillTx/>
            <a:latin typeface="Calibri"/>
          </a:endParaRPr>
        </a:p>
      </xdr:txBody>
    </xdr:sp>
    <xdr:clientData/>
  </xdr:twoCellAnchor>
  <xdr:twoCellAnchor>
    <xdr:from>
      <xdr:col>8</xdr:col>
      <xdr:colOff>2880</xdr:colOff>
      <xdr:row>31</xdr:row>
      <xdr:rowOff>819720</xdr:rowOff>
    </xdr:from>
    <xdr:to>
      <xdr:col>10</xdr:col>
      <xdr:colOff>14040</xdr:colOff>
      <xdr:row>33</xdr:row>
      <xdr:rowOff>132840</xdr:rowOff>
    </xdr:to>
    <xdr:sp macro="" textlink="languages_ex!B26">
      <xdr:nvSpPr>
        <xdr:cNvPr id="37" name="Textfeld 63">
          <a:extLst>
            <a:ext uri="{FF2B5EF4-FFF2-40B4-BE49-F238E27FC236}">
              <a16:creationId xmlns:a16="http://schemas.microsoft.com/office/drawing/2014/main" id="{00000000-0008-0000-0500-000025000000}"/>
            </a:ext>
          </a:extLst>
        </xdr:cNvPr>
        <xdr:cNvSpPr/>
      </xdr:nvSpPr>
      <xdr:spPr>
        <a:xfrm>
          <a:off x="10012320" y="9932040"/>
          <a:ext cx="3311280" cy="10753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B65F2105-8211-46E5-A169-121683781B60}" type="TxLink">
            <a:rPr lang="en-US" sz="1100" b="0" i="0" u="none" strike="noStrike">
              <a:solidFill>
                <a:schemeClr val="bg1"/>
              </a:solidFill>
              <a:effectLst/>
              <a:uFillTx/>
              <a:latin typeface="Calibri"/>
              <a:ea typeface="Calibri"/>
              <a:cs typeface="Calibri"/>
            </a:rPr>
            <a:pPr>
              <a:lnSpc>
                <a:spcPct val="100000"/>
              </a:lnSpc>
              <a:tabLst>
                <a:tab pos="0" algn="l"/>
              </a:tabLst>
            </a:pPr>
            <a:t>If ‘no’ is selected for cell D11, it is possible to report overtime in the project if this is within the person's target working time across all projects and contracts (maximum declarable day equivalents). </a:t>
          </a:fld>
          <a:endParaRPr lang="de-DE" sz="1100" b="0" u="none" strike="noStrike">
            <a:solidFill>
              <a:schemeClr val="bg1"/>
            </a:solidFill>
            <a:effectLst/>
            <a:uFillTx/>
            <a:latin typeface="Calibri"/>
          </a:endParaRPr>
        </a:p>
      </xdr:txBody>
    </xdr:sp>
    <xdr:clientData/>
  </xdr:twoCellAnchor>
  <xdr:twoCellAnchor>
    <xdr:from>
      <xdr:col>33</xdr:col>
      <xdr:colOff>236160</xdr:colOff>
      <xdr:row>18</xdr:row>
      <xdr:rowOff>755640</xdr:rowOff>
    </xdr:from>
    <xdr:to>
      <xdr:col>37</xdr:col>
      <xdr:colOff>732240</xdr:colOff>
      <xdr:row>20</xdr:row>
      <xdr:rowOff>99000</xdr:rowOff>
    </xdr:to>
    <xdr:sp macro="" textlink="languages_ex!B30">
      <xdr:nvSpPr>
        <xdr:cNvPr id="38" name="Textfeld 64">
          <a:extLst>
            <a:ext uri="{FF2B5EF4-FFF2-40B4-BE49-F238E27FC236}">
              <a16:creationId xmlns:a16="http://schemas.microsoft.com/office/drawing/2014/main" id="{00000000-0008-0000-0500-000026000000}"/>
            </a:ext>
          </a:extLst>
        </xdr:cNvPr>
        <xdr:cNvSpPr/>
      </xdr:nvSpPr>
      <xdr:spPr>
        <a:xfrm>
          <a:off x="27694800" y="6029280"/>
          <a:ext cx="4639320" cy="5436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867A8A76-5AA2-4804-B7E5-D25BEB5C9C46}" type="TxLink">
            <a:rPr lang="en-US" sz="1100" b="0" i="0" u="none" strike="noStrike">
              <a:solidFill>
                <a:schemeClr val="bg1"/>
              </a:solidFill>
              <a:effectLst/>
              <a:uFillTx/>
              <a:latin typeface="Calibri"/>
              <a:ea typeface="Calibri"/>
              <a:cs typeface="Calibri"/>
            </a:rPr>
            <a:pPr>
              <a:lnSpc>
                <a:spcPct val="100000"/>
              </a:lnSpc>
              <a:tabLst>
                <a:tab pos="0" algn="l"/>
              </a:tabLst>
            </a:pPr>
            <a:t>In section 5, the day equivalents to be reported per work package are calculated automatically (based on the data from section 2b).</a:t>
          </a:fld>
          <a:endParaRPr lang="de-DE" sz="1100" b="0" u="none" strike="noStrike">
            <a:solidFill>
              <a:schemeClr val="bg1"/>
            </a:solidFill>
            <a:effectLst/>
            <a:uFillTx/>
            <a:latin typeface="Calibri"/>
          </a:endParaRPr>
        </a:p>
      </xdr:txBody>
    </xdr:sp>
    <xdr:clientData/>
  </xdr:twoCellAnchor>
  <xdr:twoCellAnchor>
    <xdr:from>
      <xdr:col>33</xdr:col>
      <xdr:colOff>239400</xdr:colOff>
      <xdr:row>23</xdr:row>
      <xdr:rowOff>140400</xdr:rowOff>
    </xdr:from>
    <xdr:to>
      <xdr:col>37</xdr:col>
      <xdr:colOff>735480</xdr:colOff>
      <xdr:row>26</xdr:row>
      <xdr:rowOff>88200</xdr:rowOff>
    </xdr:to>
    <xdr:sp macro="" textlink="languages_ex!B32">
      <xdr:nvSpPr>
        <xdr:cNvPr id="39" name="Textfeld 65">
          <a:extLst>
            <a:ext uri="{FF2B5EF4-FFF2-40B4-BE49-F238E27FC236}">
              <a16:creationId xmlns:a16="http://schemas.microsoft.com/office/drawing/2014/main" id="{00000000-0008-0000-0500-000027000000}"/>
            </a:ext>
          </a:extLst>
        </xdr:cNvPr>
        <xdr:cNvSpPr/>
      </xdr:nvSpPr>
      <xdr:spPr>
        <a:xfrm>
          <a:off x="27698040" y="7357320"/>
          <a:ext cx="4639320" cy="6904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530F3443-B708-4A16-A521-8D178600A879}" type="TxLink">
            <a:rPr lang="en-US" sz="1100" b="0" i="0" u="none" strike="noStrike">
              <a:solidFill>
                <a:schemeClr val="bg1"/>
              </a:solidFill>
              <a:effectLst/>
              <a:uFillTx/>
              <a:latin typeface="Calibri"/>
              <a:ea typeface="Calibri"/>
              <a:cs typeface="Calibri"/>
            </a:rPr>
            <a:pPr>
              <a:lnSpc>
                <a:spcPct val="100000"/>
              </a:lnSpc>
              <a:tabLst>
                <a:tab pos="0" algn="l"/>
              </a:tabLst>
            </a:pPr>
            <a:t>The capping of day equivalents is allocated in percentage to the individual work packages, depending on how much working time was documented per work package in section 2b.</a:t>
          </a:fld>
          <a:endParaRPr lang="de-DE" sz="1100" b="0" u="none" strike="noStrike">
            <a:solidFill>
              <a:schemeClr val="bg1"/>
            </a:solidFill>
            <a:effectLst/>
            <a:uFillTx/>
            <a:latin typeface="Calibri"/>
          </a:endParaRPr>
        </a:p>
      </xdr:txBody>
    </xdr:sp>
    <xdr:clientData/>
  </xdr:twoCellAnchor>
  <xdr:twoCellAnchor>
    <xdr:from>
      <xdr:col>33</xdr:col>
      <xdr:colOff>239400</xdr:colOff>
      <xdr:row>26</xdr:row>
      <xdr:rowOff>154440</xdr:rowOff>
    </xdr:from>
    <xdr:to>
      <xdr:col>37</xdr:col>
      <xdr:colOff>735480</xdr:colOff>
      <xdr:row>29</xdr:row>
      <xdr:rowOff>101520</xdr:rowOff>
    </xdr:to>
    <xdr:sp macro="" textlink="languages_ex!B33">
      <xdr:nvSpPr>
        <xdr:cNvPr id="40" name="Textfeld 66">
          <a:extLst>
            <a:ext uri="{FF2B5EF4-FFF2-40B4-BE49-F238E27FC236}">
              <a16:creationId xmlns:a16="http://schemas.microsoft.com/office/drawing/2014/main" id="{00000000-0008-0000-0500-000028000000}"/>
            </a:ext>
          </a:extLst>
        </xdr:cNvPr>
        <xdr:cNvSpPr/>
      </xdr:nvSpPr>
      <xdr:spPr>
        <a:xfrm>
          <a:off x="27698040" y="8114040"/>
          <a:ext cx="4639320" cy="690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860055E-5E0D-4BA4-9FD9-B96CA29B9C19}" type="TxLink">
            <a:rPr lang="en-US" sz="1100" b="0" i="0" u="none" strike="noStrike">
              <a:solidFill>
                <a:schemeClr val="bg1"/>
              </a:solidFill>
              <a:effectLst/>
              <a:uFillTx/>
              <a:latin typeface="Calibri"/>
              <a:ea typeface="Calibri"/>
              <a:cs typeface="Calibri"/>
            </a:rPr>
            <a:pPr>
              <a:lnSpc>
                <a:spcPct val="100000"/>
              </a:lnSpc>
              <a:tabLst>
                <a:tab pos="0" algn="l"/>
              </a:tabLst>
            </a:pPr>
            <a:t>If you want to distribute the reportable day equivalents differently among the work packages, you can do so when manually transferring data from section 5 to section 6.</a:t>
          </a:fld>
          <a:endParaRPr lang="de-DE" sz="1100" b="0" u="none" strike="noStrike">
            <a:solidFill>
              <a:schemeClr val="bg1"/>
            </a:solidFill>
            <a:effectLst/>
            <a:uFillTx/>
            <a:latin typeface="Calibri"/>
          </a:endParaRPr>
        </a:p>
      </xdr:txBody>
    </xdr:sp>
    <xdr:clientData/>
  </xdr:twoCellAnchor>
  <xdr:twoCellAnchor>
    <xdr:from>
      <xdr:col>33</xdr:col>
      <xdr:colOff>239400</xdr:colOff>
      <xdr:row>20</xdr:row>
      <xdr:rowOff>127080</xdr:rowOff>
    </xdr:from>
    <xdr:to>
      <xdr:col>37</xdr:col>
      <xdr:colOff>735480</xdr:colOff>
      <xdr:row>23</xdr:row>
      <xdr:rowOff>74160</xdr:rowOff>
    </xdr:to>
    <xdr:sp macro="" textlink="languages_ex!B31">
      <xdr:nvSpPr>
        <xdr:cNvPr id="41" name="Textfeld 67">
          <a:extLst>
            <a:ext uri="{FF2B5EF4-FFF2-40B4-BE49-F238E27FC236}">
              <a16:creationId xmlns:a16="http://schemas.microsoft.com/office/drawing/2014/main" id="{00000000-0008-0000-0500-000029000000}"/>
            </a:ext>
          </a:extLst>
        </xdr:cNvPr>
        <xdr:cNvSpPr/>
      </xdr:nvSpPr>
      <xdr:spPr>
        <a:xfrm>
          <a:off x="27698040" y="6600960"/>
          <a:ext cx="4639320" cy="690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3BB9DBB3-7F3D-40CB-A8F6-3703A8546E7D}" type="TxLink">
            <a:rPr lang="en-US" sz="1100" b="0" i="0" u="none" strike="noStrike">
              <a:solidFill>
                <a:schemeClr val="bg1"/>
              </a:solidFill>
              <a:effectLst/>
              <a:uFillTx/>
              <a:latin typeface="Calibri"/>
              <a:ea typeface="Calibri"/>
              <a:cs typeface="Calibri"/>
            </a:rPr>
            <a:pPr>
              <a:lnSpc>
                <a:spcPct val="100000"/>
              </a:lnSpc>
              <a:tabLst>
                <a:tab pos="0" algn="l"/>
              </a:tabLst>
            </a:pPr>
            <a:t>If the actual working time is less than the target working time per reporting period (section 2b), the reportable day equivalents per work package are transferred to section 5.</a:t>
          </a:fld>
          <a:endParaRPr lang="de-DE" sz="1100" b="0" u="none" strike="noStrike">
            <a:solidFill>
              <a:schemeClr val="bg1"/>
            </a:solidFill>
            <a:effectLst/>
            <a:uFillTx/>
            <a:latin typeface="Calibri"/>
          </a:endParaRPr>
        </a:p>
      </xdr:txBody>
    </xdr:sp>
    <xdr:clientData/>
  </xdr:twoCellAnchor>
  <xdr:twoCellAnchor>
    <xdr:from>
      <xdr:col>33</xdr:col>
      <xdr:colOff>228600</xdr:colOff>
      <xdr:row>2</xdr:row>
      <xdr:rowOff>601560</xdr:rowOff>
    </xdr:from>
    <xdr:to>
      <xdr:col>40</xdr:col>
      <xdr:colOff>861840</xdr:colOff>
      <xdr:row>3</xdr:row>
      <xdr:rowOff>480960</xdr:rowOff>
    </xdr:to>
    <xdr:sp macro="" textlink="languages_ex!B34">
      <xdr:nvSpPr>
        <xdr:cNvPr id="42" name="Textfeld 68">
          <a:extLst>
            <a:ext uri="{FF2B5EF4-FFF2-40B4-BE49-F238E27FC236}">
              <a16:creationId xmlns:a16="http://schemas.microsoft.com/office/drawing/2014/main" id="{00000000-0008-0000-0500-00002A000000}"/>
            </a:ext>
          </a:extLst>
        </xdr:cNvPr>
        <xdr:cNvSpPr/>
      </xdr:nvSpPr>
      <xdr:spPr>
        <a:xfrm>
          <a:off x="27687240" y="1344600"/>
          <a:ext cx="6724800" cy="6508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13B14262-F07F-49F0-A5B9-2A5F47DD42B6}" type="TxLink">
            <a:rPr lang="en-US" sz="1100" b="0" i="0" u="none" strike="noStrike">
              <a:solidFill>
                <a:schemeClr val="bg1"/>
              </a:solidFill>
              <a:effectLst/>
              <a:uFillTx/>
              <a:latin typeface="Calibri"/>
              <a:ea typeface="Calibri"/>
              <a:cs typeface="Calibri"/>
            </a:rPr>
            <a:pPr>
              <a:lnSpc>
                <a:spcPct val="100000"/>
              </a:lnSpc>
              <a:tabLst>
                <a:tab pos="0" algn="l"/>
              </a:tabLst>
            </a:pPr>
            <a:t>In section 6, manually transfer (i.e. by entering values) the calculated data from section 5. These figures you then enter into your financial report in the EU F&amp;T portal. This is necessary so that subsequent changes get documented and data can be used for adjustment.</a:t>
          </a:fld>
          <a:endParaRPr lang="de-DE" sz="1100" b="0" u="none" strike="noStrike">
            <a:solidFill>
              <a:schemeClr val="bg1"/>
            </a:solidFill>
            <a:effectLst/>
            <a:uFillTx/>
            <a:latin typeface="Calibri"/>
          </a:endParaRPr>
        </a:p>
      </xdr:txBody>
    </xdr:sp>
    <xdr:clientData/>
  </xdr:twoCellAnchor>
  <xdr:twoCellAnchor>
    <xdr:from>
      <xdr:col>33</xdr:col>
      <xdr:colOff>228600</xdr:colOff>
      <xdr:row>6</xdr:row>
      <xdr:rowOff>93960</xdr:rowOff>
    </xdr:from>
    <xdr:to>
      <xdr:col>40</xdr:col>
      <xdr:colOff>861840</xdr:colOff>
      <xdr:row>9</xdr:row>
      <xdr:rowOff>154080</xdr:rowOff>
    </xdr:to>
    <xdr:sp macro="" textlink="languages_ex!B36">
      <xdr:nvSpPr>
        <xdr:cNvPr id="43" name="Textfeld 69">
          <a:extLst>
            <a:ext uri="{FF2B5EF4-FFF2-40B4-BE49-F238E27FC236}">
              <a16:creationId xmlns:a16="http://schemas.microsoft.com/office/drawing/2014/main" id="{00000000-0008-0000-0500-00002B000000}"/>
            </a:ext>
          </a:extLst>
        </xdr:cNvPr>
        <xdr:cNvSpPr/>
      </xdr:nvSpPr>
      <xdr:spPr>
        <a:xfrm>
          <a:off x="27687240" y="2610000"/>
          <a:ext cx="6724800" cy="7196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2400E275-8C7A-48F4-8ACD-C919B315A07D}" type="TxLink">
            <a:rPr lang="en-US" sz="1100" b="0" i="0" u="none" strike="noStrike">
              <a:solidFill>
                <a:schemeClr val="bg1"/>
              </a:solidFill>
              <a:effectLst/>
              <a:uFillTx/>
              <a:latin typeface="Calibri"/>
              <a:ea typeface="Calibri"/>
              <a:cs typeface="Calibri"/>
            </a:rPr>
            <a:pPr>
              <a:lnSpc>
                <a:spcPct val="100000"/>
              </a:lnSpc>
              <a:tabLst>
                <a:tab pos="0" algn="l"/>
              </a:tabLst>
            </a:pPr>
            <a:t>If data of previously reported periods changes during the project duration, e.g. due to subsequent postings or retroactive tariff increases, this changes personnel costs for corresponding months and your adjustment will be calculated automatically  in section 5.</a:t>
          </a:fld>
          <a:endParaRPr lang="de-DE" sz="1100" b="0" u="none" strike="noStrike">
            <a:solidFill>
              <a:schemeClr val="bg1"/>
            </a:solidFill>
            <a:effectLst/>
            <a:uFillTx/>
            <a:latin typeface="Calibri"/>
          </a:endParaRPr>
        </a:p>
      </xdr:txBody>
    </xdr:sp>
    <xdr:clientData/>
  </xdr:twoCellAnchor>
  <xdr:twoCellAnchor>
    <xdr:from>
      <xdr:col>33</xdr:col>
      <xdr:colOff>228600</xdr:colOff>
      <xdr:row>9</xdr:row>
      <xdr:rowOff>186120</xdr:rowOff>
    </xdr:from>
    <xdr:to>
      <xdr:col>40</xdr:col>
      <xdr:colOff>861840</xdr:colOff>
      <xdr:row>13</xdr:row>
      <xdr:rowOff>7920</xdr:rowOff>
    </xdr:to>
    <xdr:sp macro="" textlink="languages_ex!B37">
      <xdr:nvSpPr>
        <xdr:cNvPr id="44" name="Textfeld 70">
          <a:extLst>
            <a:ext uri="{FF2B5EF4-FFF2-40B4-BE49-F238E27FC236}">
              <a16:creationId xmlns:a16="http://schemas.microsoft.com/office/drawing/2014/main" id="{00000000-0008-0000-0500-00002C000000}"/>
            </a:ext>
          </a:extLst>
        </xdr:cNvPr>
        <xdr:cNvSpPr/>
      </xdr:nvSpPr>
      <xdr:spPr>
        <a:xfrm>
          <a:off x="27687240" y="3361680"/>
          <a:ext cx="6724800" cy="7196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C3F94FA-11C9-455E-88AB-B58C72F75BA7}" type="TxLink">
            <a:rPr lang="en-US" sz="1100" b="0" i="0" u="none" strike="noStrike">
              <a:solidFill>
                <a:schemeClr val="bg1"/>
              </a:solidFill>
              <a:effectLst/>
              <a:uFillTx/>
              <a:latin typeface="Calibri"/>
              <a:ea typeface="Calibri"/>
              <a:cs typeface="Calibri"/>
            </a:rPr>
            <a:pPr>
              <a:lnSpc>
                <a:spcPct val="100000"/>
              </a:lnSpc>
              <a:tabLst>
                <a:tab pos="0" algn="l"/>
              </a:tabLst>
            </a:pPr>
            <a:t>You can include this adjustment in the next report in the F&amp;T portal and transfer it to section 6 by copying values from the marked row to the corresponding cell.</a:t>
          </a:fld>
          <a:endParaRPr lang="de-DE" sz="1100" b="0" u="none" strike="noStrike">
            <a:solidFill>
              <a:schemeClr val="bg1"/>
            </a:solidFill>
            <a:effectLst/>
            <a:uFillTx/>
            <a:latin typeface="Calibri"/>
          </a:endParaRPr>
        </a:p>
      </xdr:txBody>
    </xdr:sp>
    <xdr:clientData/>
  </xdr:twoCellAnchor>
  <xdr:twoCellAnchor>
    <xdr:from>
      <xdr:col>33</xdr:col>
      <xdr:colOff>228600</xdr:colOff>
      <xdr:row>3</xdr:row>
      <xdr:rowOff>536040</xdr:rowOff>
    </xdr:from>
    <xdr:to>
      <xdr:col>40</xdr:col>
      <xdr:colOff>861840</xdr:colOff>
      <xdr:row>6</xdr:row>
      <xdr:rowOff>58320</xdr:rowOff>
    </xdr:to>
    <xdr:sp macro="" textlink="languages_ex!B35">
      <xdr:nvSpPr>
        <xdr:cNvPr id="45" name="Textfeld 71">
          <a:extLst>
            <a:ext uri="{FF2B5EF4-FFF2-40B4-BE49-F238E27FC236}">
              <a16:creationId xmlns:a16="http://schemas.microsoft.com/office/drawing/2014/main" id="{00000000-0008-0000-0500-00002D000000}"/>
            </a:ext>
          </a:extLst>
        </xdr:cNvPr>
        <xdr:cNvSpPr/>
      </xdr:nvSpPr>
      <xdr:spPr>
        <a:xfrm>
          <a:off x="27687240" y="2050560"/>
          <a:ext cx="6724800" cy="5238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94A8DB16-5E6E-4D61-95C8-265982E386E0}" type="TxLink">
            <a:rPr lang="en-US" sz="1100" b="0" i="0" u="none" strike="noStrike">
              <a:solidFill>
                <a:schemeClr val="bg1"/>
              </a:solidFill>
              <a:effectLst/>
              <a:uFillTx/>
              <a:latin typeface="Calibri"/>
              <a:ea typeface="Calibri"/>
              <a:cs typeface="Calibri"/>
            </a:rPr>
            <a:pPr>
              <a:lnSpc>
                <a:spcPct val="100000"/>
              </a:lnSpc>
              <a:tabLst>
                <a:tab pos="0" algn="l"/>
              </a:tabLst>
            </a:pPr>
            <a:t>The documented working time must also be rounded to the nearest half day using commercial rounding. The cells in section 6 should therefore only contain numbers, not formulas.</a:t>
          </a:fld>
          <a:endParaRPr lang="de-DE" sz="1100" b="0" u="none" strike="noStrike">
            <a:solidFill>
              <a:schemeClr val="bg1"/>
            </a:solidFill>
            <a:effectLst/>
            <a:uFillTx/>
            <a:latin typeface="Calibri"/>
          </a:endParaRPr>
        </a:p>
      </xdr:txBody>
    </xdr:sp>
    <xdr:clientData/>
  </xdr:twoCellAnchor>
  <xdr:twoCellAnchor>
    <xdr:from>
      <xdr:col>33</xdr:col>
      <xdr:colOff>228600</xdr:colOff>
      <xdr:row>13</xdr:row>
      <xdr:rowOff>43200</xdr:rowOff>
    </xdr:from>
    <xdr:to>
      <xdr:col>40</xdr:col>
      <xdr:colOff>861840</xdr:colOff>
      <xdr:row>15</xdr:row>
      <xdr:rowOff>25920</xdr:rowOff>
    </xdr:to>
    <xdr:sp macro="" textlink="languages_ex!B38">
      <xdr:nvSpPr>
        <xdr:cNvPr id="46" name="Textfeld 72">
          <a:extLst>
            <a:ext uri="{FF2B5EF4-FFF2-40B4-BE49-F238E27FC236}">
              <a16:creationId xmlns:a16="http://schemas.microsoft.com/office/drawing/2014/main" id="{00000000-0008-0000-0500-00002E000000}"/>
            </a:ext>
          </a:extLst>
        </xdr:cNvPr>
        <xdr:cNvSpPr/>
      </xdr:nvSpPr>
      <xdr:spPr>
        <a:xfrm>
          <a:off x="27687240" y="4116600"/>
          <a:ext cx="6724800" cy="4590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BCDE9FAB-D9DA-4DA6-AE1B-1EA2854D257B}" type="TxLink">
            <a:rPr lang="en-US" sz="1100" b="0" i="0" u="none" strike="noStrike">
              <a:solidFill>
                <a:schemeClr val="bg1"/>
              </a:solidFill>
              <a:effectLst/>
              <a:uFillTx/>
              <a:latin typeface="Calibri"/>
              <a:ea typeface="Calibri"/>
              <a:cs typeface="Calibri"/>
            </a:rPr>
            <a:pPr>
              <a:lnSpc>
                <a:spcPct val="100000"/>
              </a:lnSpc>
              <a:tabLst>
                <a:tab pos="0" algn="l"/>
              </a:tabLst>
            </a:pPr>
            <a:t>When transferring the day equivalents from the personnel sheets to ‘Overview Employees’ and ‘Overview Reports’, the conversion into person-months is performed.</a:t>
          </a:fld>
          <a:endParaRPr lang="de-DE" sz="1100" b="0" u="none" strike="noStrike">
            <a:solidFill>
              <a:schemeClr val="bg1"/>
            </a:solidFill>
            <a:effectLst/>
            <a:uFillTx/>
            <a:latin typeface="Calibri"/>
          </a:endParaRPr>
        </a:p>
      </xdr:txBody>
    </xdr:sp>
    <xdr:clientData/>
  </xdr:twoCellAnchor>
  <xdr:twoCellAnchor>
    <xdr:from>
      <xdr:col>33</xdr:col>
      <xdr:colOff>228600</xdr:colOff>
      <xdr:row>15</xdr:row>
      <xdr:rowOff>55800</xdr:rowOff>
    </xdr:from>
    <xdr:to>
      <xdr:col>40</xdr:col>
      <xdr:colOff>861840</xdr:colOff>
      <xdr:row>16</xdr:row>
      <xdr:rowOff>141120</xdr:rowOff>
    </xdr:to>
    <xdr:sp macro="" textlink="languages_ex!B39">
      <xdr:nvSpPr>
        <xdr:cNvPr id="47" name="Textfeld 73">
          <a:extLst>
            <a:ext uri="{FF2B5EF4-FFF2-40B4-BE49-F238E27FC236}">
              <a16:creationId xmlns:a16="http://schemas.microsoft.com/office/drawing/2014/main" id="{00000000-0008-0000-0500-00002F000000}"/>
            </a:ext>
          </a:extLst>
        </xdr:cNvPr>
        <xdr:cNvSpPr/>
      </xdr:nvSpPr>
      <xdr:spPr>
        <a:xfrm>
          <a:off x="27687240" y="4605480"/>
          <a:ext cx="6724800" cy="4665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B83FA0BE-773C-43B1-9EAB-DFF5EC3DB41D}" type="TxLink">
            <a:rPr lang="en-US" sz="1100" b="0" i="0" u="none" strike="noStrike">
              <a:solidFill>
                <a:schemeClr val="bg1"/>
              </a:solidFill>
              <a:effectLst/>
              <a:uFillTx/>
              <a:latin typeface="Calibri"/>
              <a:ea typeface="Calibri"/>
              <a:cs typeface="Calibri"/>
            </a:rPr>
            <a:pPr>
              <a:lnSpc>
                <a:spcPct val="100000"/>
              </a:lnSpc>
              <a:tabLst>
                <a:tab pos="0" algn="l"/>
              </a:tabLst>
            </a:pPr>
            <a:t>There is no definition for person-months in AGA; we use the formula 215/12. This information is required for the 'Use of Resources' form in the EU F&amp;T Portal.</a:t>
          </a:fld>
          <a:endParaRPr lang="de-DE" sz="1100" b="0" u="none" strike="noStrike">
            <a:solidFill>
              <a:schemeClr val="bg1"/>
            </a:solidFill>
            <a:effectLst/>
            <a:uFillTx/>
            <a:latin typeface="Calibri"/>
          </a:endParaRPr>
        </a:p>
      </xdr:txBody>
    </xdr:sp>
    <xdr:clientData/>
  </xdr:twoCellAnchor>
  <xdr:twoCellAnchor>
    <xdr:from>
      <xdr:col>11</xdr:col>
      <xdr:colOff>13680</xdr:colOff>
      <xdr:row>22</xdr:row>
      <xdr:rowOff>34200</xdr:rowOff>
    </xdr:from>
    <xdr:to>
      <xdr:col>11</xdr:col>
      <xdr:colOff>1522440</xdr:colOff>
      <xdr:row>25</xdr:row>
      <xdr:rowOff>245160</xdr:rowOff>
    </xdr:to>
    <xdr:sp macro="" textlink="languages_ex!B28">
      <xdr:nvSpPr>
        <xdr:cNvPr id="48" name="Textfeld 75">
          <a:extLst>
            <a:ext uri="{FF2B5EF4-FFF2-40B4-BE49-F238E27FC236}">
              <a16:creationId xmlns:a16="http://schemas.microsoft.com/office/drawing/2014/main" id="{00000000-0008-0000-0500-000030000000}"/>
            </a:ext>
          </a:extLst>
        </xdr:cNvPr>
        <xdr:cNvSpPr/>
      </xdr:nvSpPr>
      <xdr:spPr>
        <a:xfrm>
          <a:off x="14758920" y="7003440"/>
          <a:ext cx="1508760" cy="9536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AF181ED-402A-4C0E-BA4B-F8D5F12CBB56}" type="TxLink">
            <a:rPr lang="en-US" sz="1100" b="0" i="0" u="none" strike="noStrike">
              <a:solidFill>
                <a:schemeClr val="bg1"/>
              </a:solidFill>
              <a:effectLst/>
              <a:uFillTx/>
              <a:latin typeface="Calibri"/>
              <a:ea typeface="Calibri"/>
              <a:cs typeface="Calibri"/>
            </a:rPr>
            <a:pPr>
              <a:lnSpc>
                <a:spcPct val="100000"/>
              </a:lnSpc>
              <a:tabLst>
                <a:tab pos="0" algn="l"/>
              </a:tabLst>
            </a:pPr>
            <a:t>Column L calculates the eligible costs for the reporting period.</a:t>
          </a:fld>
          <a:endParaRPr lang="de-DE" sz="1100" b="0" u="none" strike="noStrike">
            <a:solidFill>
              <a:schemeClr val="bg1"/>
            </a:solidFill>
            <a:effectLst/>
            <a:uFillTx/>
            <a:latin typeface="Calibri"/>
          </a:endParaRPr>
        </a:p>
      </xdr:txBody>
    </xdr:sp>
    <xdr:clientData/>
  </xdr:twoCellAnchor>
  <xdr:twoCellAnchor>
    <xdr:from>
      <xdr:col>10</xdr:col>
      <xdr:colOff>40680</xdr:colOff>
      <xdr:row>25</xdr:row>
      <xdr:rowOff>239040</xdr:rowOff>
    </xdr:from>
    <xdr:to>
      <xdr:col>12</xdr:col>
      <xdr:colOff>1671840</xdr:colOff>
      <xdr:row>29</xdr:row>
      <xdr:rowOff>87120</xdr:rowOff>
    </xdr:to>
    <xdr:sp macro="" textlink="languages_ex!B29">
      <xdr:nvSpPr>
        <xdr:cNvPr id="49" name="Textfeld 76">
          <a:extLst>
            <a:ext uri="{FF2B5EF4-FFF2-40B4-BE49-F238E27FC236}">
              <a16:creationId xmlns:a16="http://schemas.microsoft.com/office/drawing/2014/main" id="{00000000-0008-0000-0500-000031000000}"/>
            </a:ext>
          </a:extLst>
        </xdr:cNvPr>
        <xdr:cNvSpPr/>
      </xdr:nvSpPr>
      <xdr:spPr>
        <a:xfrm>
          <a:off x="13350240" y="7950960"/>
          <a:ext cx="4606920" cy="8388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32D65995-BE35-423C-B6E2-9E1DA5F4FC30}" type="TxLink">
            <a:rPr lang="en-US" sz="1100" b="0" i="0" u="none" strike="noStrike">
              <a:solidFill>
                <a:schemeClr val="bg1"/>
              </a:solidFill>
              <a:effectLst/>
              <a:uFillTx/>
              <a:latin typeface="Calibri"/>
              <a:ea typeface="Calibri"/>
              <a:cs typeface="Calibri"/>
            </a:rPr>
            <a:pPr>
              <a:lnSpc>
                <a:spcPct val="100000"/>
              </a:lnSpc>
              <a:tabLst>
                <a:tab pos="0" algn="l"/>
              </a:tabLst>
            </a:pPr>
            <a:t>Columns K and M serve as a check: they turn red if more working time has been recorded than is eligible. They turn yellow if less time has been recorded than is theoretically eligible</a:t>
          </a:fld>
          <a:endParaRPr lang="de-DE" sz="1100" b="0" u="none" strike="noStrike">
            <a:solidFill>
              <a:schemeClr val="bg1"/>
            </a:solidFill>
            <a:effectLst/>
            <a:uFillTx/>
            <a:latin typeface="Calibri"/>
          </a:endParaRPr>
        </a:p>
      </xdr:txBody>
    </xdr:sp>
    <xdr:clientData/>
  </xdr:twoCellAnchor>
  <xdr:twoCellAnchor>
    <xdr:from>
      <xdr:col>11</xdr:col>
      <xdr:colOff>114450</xdr:colOff>
      <xdr:row>4</xdr:row>
      <xdr:rowOff>113290</xdr:rowOff>
    </xdr:from>
    <xdr:to>
      <xdr:col>12</xdr:col>
      <xdr:colOff>1286905</xdr:colOff>
      <xdr:row>9</xdr:row>
      <xdr:rowOff>1060</xdr:rowOff>
    </xdr:to>
    <xdr:sp macro="" textlink="languages_ex!B40">
      <xdr:nvSpPr>
        <xdr:cNvPr id="50" name="Textfeld 77">
          <a:extLst>
            <a:ext uri="{FF2B5EF4-FFF2-40B4-BE49-F238E27FC236}">
              <a16:creationId xmlns:a16="http://schemas.microsoft.com/office/drawing/2014/main" id="{00000000-0008-0000-0500-000032000000}"/>
            </a:ext>
          </a:extLst>
        </xdr:cNvPr>
        <xdr:cNvSpPr/>
      </xdr:nvSpPr>
      <xdr:spPr>
        <a:xfrm>
          <a:off x="14535300" y="2189740"/>
          <a:ext cx="2677405" cy="104029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67DDBC12-D58E-4ED4-9D75-261BC0E7DC3B}" type="TxLink">
            <a:rPr lang="en-US" sz="1100" b="0" i="0" u="none" strike="noStrike">
              <a:solidFill>
                <a:schemeClr val="bg1"/>
              </a:solidFill>
              <a:effectLst/>
              <a:uFillTx/>
              <a:latin typeface="Calibri"/>
              <a:ea typeface="Calibri"/>
              <a:cs typeface="Calibri"/>
            </a:rPr>
            <a:pPr>
              <a:lnSpc>
                <a:spcPct val="100000"/>
              </a:lnSpc>
              <a:tabLst>
                <a:tab pos="0" algn="l"/>
              </a:tabLst>
            </a:pPr>
            <a:t>If "yes" was selected in cell D11, K9 calculates the difference between the actual costs for the project and the eligible costs for the project (K5-K7).</a:t>
          </a:fld>
          <a:endParaRPr lang="de-DE" sz="1100" b="0" u="none" strike="noStrike">
            <a:solidFill>
              <a:schemeClr val="bg1"/>
            </a:solidFill>
            <a:effectLst/>
            <a:uFillTx/>
            <a:latin typeface="Calibri"/>
          </a:endParaRPr>
        </a:p>
      </xdr:txBody>
    </xdr:sp>
    <xdr:clientData/>
  </xdr:twoCellAnchor>
  <xdr:twoCellAnchor>
    <xdr:from>
      <xdr:col>11</xdr:col>
      <xdr:colOff>143025</xdr:colOff>
      <xdr:row>9</xdr:row>
      <xdr:rowOff>66405</xdr:rowOff>
    </xdr:from>
    <xdr:to>
      <xdr:col>12</xdr:col>
      <xdr:colOff>1315480</xdr:colOff>
      <xdr:row>14</xdr:row>
      <xdr:rowOff>56970</xdr:rowOff>
    </xdr:to>
    <xdr:sp macro="" textlink="languages_ex!B41">
      <xdr:nvSpPr>
        <xdr:cNvPr id="51" name="Textfeld 78">
          <a:extLst>
            <a:ext uri="{FF2B5EF4-FFF2-40B4-BE49-F238E27FC236}">
              <a16:creationId xmlns:a16="http://schemas.microsoft.com/office/drawing/2014/main" id="{00000000-0008-0000-0500-000033000000}"/>
            </a:ext>
          </a:extLst>
        </xdr:cNvPr>
        <xdr:cNvSpPr/>
      </xdr:nvSpPr>
      <xdr:spPr>
        <a:xfrm>
          <a:off x="14563875" y="3295380"/>
          <a:ext cx="2677405" cy="120976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C02C3C1-EE93-4C65-86E7-13BB303C1271}" type="TxLink">
            <a:rPr lang="en-US" sz="1100" b="0" i="0" u="none" strike="noStrike">
              <a:solidFill>
                <a:schemeClr val="bg1"/>
              </a:solidFill>
              <a:effectLst/>
              <a:uFillTx/>
              <a:latin typeface="Calibri"/>
              <a:ea typeface="Calibri"/>
              <a:cs typeface="Calibri"/>
            </a:rPr>
            <a:pPr>
              <a:lnSpc>
                <a:spcPct val="100000"/>
              </a:lnSpc>
              <a:tabLst>
                <a:tab pos="0" algn="l"/>
              </a:tabLst>
            </a:pPr>
            <a:t>If "no" was selected in cell D11, K9 calculates the difference between the total costs for the person during the project duration and the eligible costs for the project (K4-K7).</a:t>
          </a:fld>
          <a:endParaRPr lang="de-DE" sz="1100" b="0" u="none" strike="noStrike">
            <a:solidFill>
              <a:schemeClr val="bg1"/>
            </a:solidFill>
            <a:effectLst/>
            <a:uFillTx/>
            <a:latin typeface="Calibri"/>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22090</xdr:colOff>
      <xdr:row>10</xdr:row>
      <xdr:rowOff>17540</xdr:rowOff>
    </xdr:from>
    <xdr:to>
      <xdr:col>8</xdr:col>
      <xdr:colOff>114970</xdr:colOff>
      <xdr:row>13</xdr:row>
      <xdr:rowOff>10865</xdr:rowOff>
    </xdr:to>
    <xdr:sp macro="" textlink="languages_ex!B43">
      <xdr:nvSpPr>
        <xdr:cNvPr id="52" name="Textfeld 4">
          <a:extLst>
            <a:ext uri="{FF2B5EF4-FFF2-40B4-BE49-F238E27FC236}">
              <a16:creationId xmlns:a16="http://schemas.microsoft.com/office/drawing/2014/main" id="{00000000-0008-0000-0600-000034000000}"/>
            </a:ext>
          </a:extLst>
        </xdr:cNvPr>
        <xdr:cNvSpPr/>
      </xdr:nvSpPr>
      <xdr:spPr>
        <a:xfrm>
          <a:off x="4127365" y="3484640"/>
          <a:ext cx="5779305" cy="68865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7E9B7950-44AC-4AB5-BC9C-8A1E4C41363D}" type="TxLink">
            <a:rPr lang="en-US" sz="1100" b="0" i="0" u="none" strike="noStrike">
              <a:solidFill>
                <a:schemeClr val="bg1"/>
              </a:solidFill>
              <a:effectLst/>
              <a:uFillTx/>
              <a:latin typeface="Calibri"/>
              <a:ea typeface="Calibri"/>
              <a:cs typeface="Calibri"/>
            </a:rPr>
            <a:pPr>
              <a:lnSpc>
                <a:spcPct val="100000"/>
              </a:lnSpc>
              <a:tabLst>
                <a:tab pos="0" algn="l"/>
              </a:tabLst>
            </a:pPr>
            <a:t>In this example, a project manager is reported who gets also paid proportionally from another third-party funded project in the first reporting period. To ensure that the project budgets are not mixed, ‘yes’ is selected in cell D11. </a:t>
          </a:fld>
          <a:endParaRPr lang="de-DE" sz="1100" b="0" u="none" strike="noStrike">
            <a:solidFill>
              <a:schemeClr val="bg1"/>
            </a:solidFill>
            <a:effectLst/>
            <a:uFillTx/>
            <a:latin typeface="Calibri"/>
          </a:endParaRPr>
        </a:p>
      </xdr:txBody>
    </xdr:sp>
    <xdr:clientData/>
  </xdr:twoCellAnchor>
  <xdr:twoCellAnchor>
    <xdr:from>
      <xdr:col>4</xdr:col>
      <xdr:colOff>35770</xdr:colOff>
      <xdr:row>13</xdr:row>
      <xdr:rowOff>17215</xdr:rowOff>
    </xdr:from>
    <xdr:to>
      <xdr:col>8</xdr:col>
      <xdr:colOff>104300</xdr:colOff>
      <xdr:row>14</xdr:row>
      <xdr:rowOff>142390</xdr:rowOff>
    </xdr:to>
    <xdr:sp macro="" textlink="languages_ex!B44">
      <xdr:nvSpPr>
        <xdr:cNvPr id="53" name="Textfeld 5">
          <a:extLst>
            <a:ext uri="{FF2B5EF4-FFF2-40B4-BE49-F238E27FC236}">
              <a16:creationId xmlns:a16="http://schemas.microsoft.com/office/drawing/2014/main" id="{00000000-0008-0000-0600-000035000000}"/>
            </a:ext>
          </a:extLst>
        </xdr:cNvPr>
        <xdr:cNvSpPr/>
      </xdr:nvSpPr>
      <xdr:spPr>
        <a:xfrm>
          <a:off x="4141045" y="4179640"/>
          <a:ext cx="5754955" cy="41092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72B9A6F4-7742-466A-A50B-EE4B3ADD4806}" type="TxLink">
            <a:rPr lang="en-US" sz="1100" b="0" i="0" u="none" strike="noStrike">
              <a:solidFill>
                <a:schemeClr val="bg1"/>
              </a:solidFill>
              <a:effectLst/>
              <a:uFillTx/>
              <a:latin typeface="Calibri"/>
              <a:ea typeface="Calibri"/>
              <a:cs typeface="Calibri"/>
            </a:rPr>
            <a:pPr>
              <a:lnSpc>
                <a:spcPct val="100000"/>
              </a:lnSpc>
              <a:tabLst>
                <a:tab pos="0" algn="l"/>
              </a:tabLst>
            </a:pPr>
            <a:t>This results in a cap on the costs booked to the EU project, provided that sufficient hours have been worked. If ‘no’ is selected, more costs could be reported.</a:t>
          </a:fld>
          <a:endParaRPr lang="de-DE" sz="1100" b="0" u="none" strike="noStrike">
            <a:solidFill>
              <a:schemeClr val="bg1"/>
            </a:solidFill>
            <a:effectLst/>
            <a:uFillTx/>
            <a:latin typeface="Calibri"/>
          </a:endParaRPr>
        </a:p>
      </xdr:txBody>
    </xdr:sp>
    <xdr:clientData/>
  </xdr:twoCellAnchor>
  <xdr:twoCellAnchor>
    <xdr:from>
      <xdr:col>11</xdr:col>
      <xdr:colOff>177120</xdr:colOff>
      <xdr:row>2</xdr:row>
      <xdr:rowOff>237960</xdr:rowOff>
    </xdr:from>
    <xdr:to>
      <xdr:col>13</xdr:col>
      <xdr:colOff>87480</xdr:colOff>
      <xdr:row>5</xdr:row>
      <xdr:rowOff>27000</xdr:rowOff>
    </xdr:to>
    <xdr:sp macro="" textlink="languages_ex!B42">
      <xdr:nvSpPr>
        <xdr:cNvPr id="54" name="Textfeld 6">
          <a:extLst>
            <a:ext uri="{FF2B5EF4-FFF2-40B4-BE49-F238E27FC236}">
              <a16:creationId xmlns:a16="http://schemas.microsoft.com/office/drawing/2014/main" id="{00000000-0008-0000-0600-000036000000}"/>
            </a:ext>
          </a:extLst>
        </xdr:cNvPr>
        <xdr:cNvSpPr/>
      </xdr:nvSpPr>
      <xdr:spPr>
        <a:xfrm>
          <a:off x="14707800" y="981000"/>
          <a:ext cx="3139200" cy="134136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E4D5998B-797A-4F60-A98C-556BBBB2FF2B}"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Project manager with proportional financing from another third-party funded project</a:t>
          </a:fld>
          <a:endParaRPr lang="de-DE" sz="2000" b="0" u="none" strike="noStrike">
            <a:solidFill>
              <a:schemeClr val="lt1"/>
            </a:solidFill>
            <a:effectLst/>
            <a:uFillTx/>
            <a:latin typeface="Calibri"/>
            <a:ea typeface="Calibri"/>
            <a:cs typeface="+mn-cs"/>
          </a:endParaRPr>
        </a:p>
      </xdr:txBody>
    </xdr:sp>
    <xdr:clientData/>
  </xdr:twoCellAnchor>
  <xdr:twoCellAnchor>
    <xdr:from>
      <xdr:col>4</xdr:col>
      <xdr:colOff>15905</xdr:colOff>
      <xdr:row>14</xdr:row>
      <xdr:rowOff>163689</xdr:rowOff>
    </xdr:from>
    <xdr:to>
      <xdr:col>8</xdr:col>
      <xdr:colOff>97135</xdr:colOff>
      <xdr:row>15</xdr:row>
      <xdr:rowOff>469899</xdr:rowOff>
    </xdr:to>
    <xdr:sp macro="" textlink="languages_ex!B45">
      <xdr:nvSpPr>
        <xdr:cNvPr id="55" name="Textfeld 7">
          <a:extLst>
            <a:ext uri="{FF2B5EF4-FFF2-40B4-BE49-F238E27FC236}">
              <a16:creationId xmlns:a16="http://schemas.microsoft.com/office/drawing/2014/main" id="{00000000-0008-0000-0600-000037000000}"/>
            </a:ext>
          </a:extLst>
        </xdr:cNvPr>
        <xdr:cNvSpPr/>
      </xdr:nvSpPr>
      <xdr:spPr>
        <a:xfrm>
          <a:off x="4121180" y="4611864"/>
          <a:ext cx="5767655" cy="48718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450DFC8-52ED-40DD-B81D-68743B98DB0F}" type="TxLink">
            <a:rPr lang="en-US" sz="1100" b="0" i="0" u="none" strike="noStrike">
              <a:solidFill>
                <a:schemeClr val="bg1"/>
              </a:solidFill>
              <a:effectLst/>
              <a:uFillTx/>
              <a:latin typeface="Calibri"/>
              <a:ea typeface="Calibri"/>
              <a:cs typeface="Calibri"/>
            </a:rPr>
            <a:pPr>
              <a:lnSpc>
                <a:spcPct val="100000"/>
              </a:lnSpc>
              <a:tabLst>
                <a:tab pos="0" algn="l"/>
              </a:tabLst>
            </a:pPr>
            <a:t>The institution must always be the one to decide how to deal with this. </a:t>
          </a:fld>
          <a:endParaRPr lang="de-DE" sz="1100" b="0" u="none" strike="noStrike">
            <a:solidFill>
              <a:schemeClr val="bg1"/>
            </a:solidFill>
            <a:effectLst/>
            <a:uFillTx/>
            <a:latin typeface="Calibri"/>
          </a:endParaRPr>
        </a:p>
      </xdr:txBody>
    </xdr:sp>
    <xdr:clientData/>
  </xdr:twoCellAnchor>
  <xdr:twoCellAnchor>
    <xdr:from>
      <xdr:col>0</xdr:col>
      <xdr:colOff>905040</xdr:colOff>
      <xdr:row>40</xdr:row>
      <xdr:rowOff>35640</xdr:rowOff>
    </xdr:from>
    <xdr:to>
      <xdr:col>5</xdr:col>
      <xdr:colOff>795600</xdr:colOff>
      <xdr:row>41</xdr:row>
      <xdr:rowOff>243360</xdr:rowOff>
    </xdr:to>
    <xdr:sp macro="" textlink="languages_ex!B46">
      <xdr:nvSpPr>
        <xdr:cNvPr id="56" name="Textfeld 8">
          <a:extLst>
            <a:ext uri="{FF2B5EF4-FFF2-40B4-BE49-F238E27FC236}">
              <a16:creationId xmlns:a16="http://schemas.microsoft.com/office/drawing/2014/main" id="{00000000-0008-0000-0600-000038000000}"/>
            </a:ext>
          </a:extLst>
        </xdr:cNvPr>
        <xdr:cNvSpPr/>
      </xdr:nvSpPr>
      <xdr:spPr>
        <a:xfrm>
          <a:off x="905040" y="11889720"/>
          <a:ext cx="5846760" cy="3981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9A7D30C-5D2C-4BB6-B38F-B1925FF2CC7E}" type="TxLink">
            <a:rPr lang="en-US" sz="1100" b="0" i="0" u="none" strike="noStrike">
              <a:solidFill>
                <a:schemeClr val="bg1"/>
              </a:solidFill>
              <a:effectLst/>
              <a:uFillTx/>
              <a:latin typeface="Calibri"/>
              <a:ea typeface="Calibri"/>
              <a:cs typeface="Calibri"/>
            </a:rPr>
            <a:pPr>
              <a:lnSpc>
                <a:spcPct val="100000"/>
              </a:lnSpc>
              <a:tabLst>
                <a:tab pos="0" algn="l"/>
              </a:tabLst>
            </a:pPr>
            <a:t>The person is paid proportionally from other funds in the first and second year. As these are not EU projects, the answer to the 'Horizontal Ceiling' question is 'No'. </a:t>
          </a:fld>
          <a:endParaRPr lang="de-DE" sz="1100" b="0" u="none" strike="noStrike">
            <a:solidFill>
              <a:schemeClr val="bg1"/>
            </a:solidFill>
            <a:effectLst/>
            <a:uFillTx/>
            <a:latin typeface="Calibri"/>
          </a:endParaRPr>
        </a:p>
      </xdr:txBody>
    </xdr:sp>
    <xdr:clientData/>
  </xdr:twoCellAnchor>
  <xdr:twoCellAnchor>
    <xdr:from>
      <xdr:col>0</xdr:col>
      <xdr:colOff>901865</xdr:colOff>
      <xdr:row>41</xdr:row>
      <xdr:rowOff>277135</xdr:rowOff>
    </xdr:from>
    <xdr:to>
      <xdr:col>5</xdr:col>
      <xdr:colOff>792425</xdr:colOff>
      <xdr:row>42</xdr:row>
      <xdr:rowOff>400050</xdr:rowOff>
    </xdr:to>
    <xdr:sp macro="" textlink="languages_ex!B47">
      <xdr:nvSpPr>
        <xdr:cNvPr id="57" name="Textfeld 9">
          <a:extLst>
            <a:ext uri="{FF2B5EF4-FFF2-40B4-BE49-F238E27FC236}">
              <a16:creationId xmlns:a16="http://schemas.microsoft.com/office/drawing/2014/main" id="{00000000-0008-0000-0600-000039000000}"/>
            </a:ext>
          </a:extLst>
        </xdr:cNvPr>
        <xdr:cNvSpPr/>
      </xdr:nvSpPr>
      <xdr:spPr>
        <a:xfrm>
          <a:off x="901865" y="12497710"/>
          <a:ext cx="5710335" cy="4372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F53C32B1-C8E2-41C6-864E-447C4218BF82}" type="TxLink">
            <a:rPr lang="en-US" sz="1100" b="0" i="0" u="none" strike="noStrike">
              <a:solidFill>
                <a:schemeClr val="bg1"/>
              </a:solidFill>
              <a:effectLst/>
              <a:uFillTx/>
              <a:latin typeface="Calibri"/>
              <a:ea typeface="Calibri"/>
              <a:cs typeface="Calibri"/>
            </a:rPr>
            <a:pPr>
              <a:lnSpc>
                <a:spcPct val="100000"/>
              </a:lnSpc>
              <a:tabLst>
                <a:tab pos="0" algn="l"/>
              </a:tabLst>
            </a:pPr>
            <a:t>In the last two years, funding has been provided exclusively through the EU project.   </a:t>
          </a:fld>
          <a:endParaRPr lang="de-DE" sz="1100" b="0" u="none" strike="noStrike">
            <a:solidFill>
              <a:schemeClr val="bg1"/>
            </a:solidFill>
            <a:effectLst/>
            <a:uFillTx/>
            <a:latin typeface="Calibri"/>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183600</xdr:colOff>
      <xdr:row>0</xdr:row>
      <xdr:rowOff>240840</xdr:rowOff>
    </xdr:from>
    <xdr:to>
      <xdr:col>13</xdr:col>
      <xdr:colOff>102600</xdr:colOff>
      <xdr:row>3</xdr:row>
      <xdr:rowOff>457920</xdr:rowOff>
    </xdr:to>
    <xdr:sp macro="" textlink="languages_ex!B48">
      <xdr:nvSpPr>
        <xdr:cNvPr id="58" name="Textfeld 6">
          <a:extLst>
            <a:ext uri="{FF2B5EF4-FFF2-40B4-BE49-F238E27FC236}">
              <a16:creationId xmlns:a16="http://schemas.microsoft.com/office/drawing/2014/main" id="{00000000-0008-0000-0800-00003A000000}"/>
            </a:ext>
          </a:extLst>
        </xdr:cNvPr>
        <xdr:cNvSpPr/>
      </xdr:nvSpPr>
      <xdr:spPr>
        <a:xfrm>
          <a:off x="14714280" y="240840"/>
          <a:ext cx="3147840" cy="173160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algn="ctr">
            <a:lnSpc>
              <a:spcPct val="100000"/>
            </a:lnSpc>
            <a:tabLst>
              <a:tab pos="0" algn="l"/>
            </a:tabLst>
          </a:pPr>
          <a:fld id="{EA29CFAA-E503-4733-BC54-17F060E8AA09}" type="TxLink">
            <a:rPr lang="en-US" sz="2000" b="0" u="none" strike="noStrike">
              <a:solidFill>
                <a:schemeClr val="lt1"/>
              </a:solidFill>
              <a:effectLst/>
              <a:uFillTx/>
              <a:latin typeface="Calibri"/>
              <a:ea typeface="Calibri"/>
              <a:cs typeface="+mn-cs"/>
            </a:rPr>
            <a:pPr algn="ctr">
              <a:lnSpc>
                <a:spcPct val="100000"/>
              </a:lnSpc>
              <a:tabLst>
                <a:tab pos="0" algn="l"/>
              </a:tabLst>
            </a:pPr>
            <a:t>Time recording per monthly declaration  (recording in day equivalents per month); need for adjustment</a:t>
          </a:fld>
          <a:endParaRPr lang="de-DE" sz="2000" b="0" u="none" strike="noStrike">
            <a:solidFill>
              <a:schemeClr val="lt1"/>
            </a:solidFill>
            <a:effectLst/>
            <a:uFillTx/>
            <a:latin typeface="Calibri"/>
            <a:ea typeface="Calibri"/>
            <a:cs typeface="+mn-cs"/>
          </a:endParaRPr>
        </a:p>
      </xdr:txBody>
    </xdr:sp>
    <xdr:clientData/>
  </xdr:twoCellAnchor>
  <xdr:twoCellAnchor>
    <xdr:from>
      <xdr:col>8</xdr:col>
      <xdr:colOff>80280</xdr:colOff>
      <xdr:row>0</xdr:row>
      <xdr:rowOff>229680</xdr:rowOff>
    </xdr:from>
    <xdr:to>
      <xdr:col>9</xdr:col>
      <xdr:colOff>1639800</xdr:colOff>
      <xdr:row>2</xdr:row>
      <xdr:rowOff>169920</xdr:rowOff>
    </xdr:to>
    <xdr:sp macro="" textlink="languages_ex!B49">
      <xdr:nvSpPr>
        <xdr:cNvPr id="59" name="Textfeld 4">
          <a:extLst>
            <a:ext uri="{FF2B5EF4-FFF2-40B4-BE49-F238E27FC236}">
              <a16:creationId xmlns:a16="http://schemas.microsoft.com/office/drawing/2014/main" id="{00000000-0008-0000-0800-00003B000000}"/>
            </a:ext>
          </a:extLst>
        </xdr:cNvPr>
        <xdr:cNvSpPr/>
      </xdr:nvSpPr>
      <xdr:spPr>
        <a:xfrm>
          <a:off x="10089720" y="229680"/>
          <a:ext cx="2949480" cy="68328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0ED11460-434B-4A92-8BE3-600D47F23816}" type="TxLink">
            <a:rPr lang="en-US" sz="1100" b="0" i="0" u="none" strike="noStrike">
              <a:solidFill>
                <a:schemeClr val="bg1"/>
              </a:solidFill>
              <a:effectLst/>
              <a:uFillTx/>
              <a:latin typeface="Calibri"/>
              <a:ea typeface="Calibri"/>
              <a:cs typeface="Calibri"/>
            </a:rPr>
            <a:pPr>
              <a:lnSpc>
                <a:spcPct val="100000"/>
              </a:lnSpc>
              <a:tabLst>
                <a:tab pos="0" algn="l"/>
              </a:tabLst>
            </a:pPr>
            <a:t>In cell H2, enter "1" for "Day-equivalent". By this, there is no need to convert hours into day equivalents.</a:t>
          </a:fld>
          <a:endParaRPr lang="de-DE" sz="1100" b="0" u="none" strike="noStrike">
            <a:solidFill>
              <a:schemeClr val="bg1"/>
            </a:solidFill>
            <a:effectLst/>
            <a:uFillTx/>
            <a:latin typeface="Calibri"/>
          </a:endParaRPr>
        </a:p>
      </xdr:txBody>
    </xdr:sp>
    <xdr:clientData/>
  </xdr:twoCellAnchor>
  <xdr:twoCellAnchor>
    <xdr:from>
      <xdr:col>10</xdr:col>
      <xdr:colOff>95040</xdr:colOff>
      <xdr:row>49</xdr:row>
      <xdr:rowOff>43200</xdr:rowOff>
    </xdr:from>
    <xdr:to>
      <xdr:col>12</xdr:col>
      <xdr:colOff>492480</xdr:colOff>
      <xdr:row>52</xdr:row>
      <xdr:rowOff>99720</xdr:rowOff>
    </xdr:to>
    <xdr:sp macro="" textlink="languages_ex!B50">
      <xdr:nvSpPr>
        <xdr:cNvPr id="60" name="Textfeld 4">
          <a:extLst>
            <a:ext uri="{FF2B5EF4-FFF2-40B4-BE49-F238E27FC236}">
              <a16:creationId xmlns:a16="http://schemas.microsoft.com/office/drawing/2014/main" id="{00000000-0008-0000-0800-00003C000000}"/>
            </a:ext>
          </a:extLst>
        </xdr:cNvPr>
        <xdr:cNvSpPr/>
      </xdr:nvSpPr>
      <xdr:spPr>
        <a:xfrm>
          <a:off x="13190040" y="14126400"/>
          <a:ext cx="3373200" cy="6278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D20DCCD0-3B9E-4AE7-BAB5-FC1BC0F0861F}" type="TxLink">
            <a:rPr lang="en-US" sz="1100" b="0" i="0" u="none" strike="noStrike">
              <a:solidFill>
                <a:schemeClr val="bg1"/>
              </a:solidFill>
              <a:effectLst/>
              <a:uFillTx/>
              <a:latin typeface="Calibri"/>
              <a:ea typeface="Calibri"/>
              <a:cs typeface="Calibri"/>
            </a:rPr>
            <a:pPr>
              <a:lnSpc>
                <a:spcPct val="100000"/>
              </a:lnSpc>
              <a:tabLst>
                <a:tab pos="0" algn="l"/>
              </a:tabLst>
            </a:pPr>
            <a:t>In this example, a project employee who only started working at the institution in the middle of the second month of the project is being reported.</a:t>
          </a:fld>
          <a:endParaRPr lang="de-DE" sz="1100" b="0" u="none" strike="noStrike">
            <a:solidFill>
              <a:schemeClr val="bg1"/>
            </a:solidFill>
            <a:effectLst/>
            <a:uFillTx/>
            <a:latin typeface="Calibri"/>
          </a:endParaRPr>
        </a:p>
      </xdr:txBody>
    </xdr:sp>
    <xdr:clientData/>
  </xdr:twoCellAnchor>
  <xdr:twoCellAnchor>
    <xdr:from>
      <xdr:col>33</xdr:col>
      <xdr:colOff>834611</xdr:colOff>
      <xdr:row>18</xdr:row>
      <xdr:rowOff>487577</xdr:rowOff>
    </xdr:from>
    <xdr:to>
      <xdr:col>36</xdr:col>
      <xdr:colOff>217714</xdr:colOff>
      <xdr:row>22</xdr:row>
      <xdr:rowOff>27214</xdr:rowOff>
    </xdr:to>
    <xdr:sp macro="" textlink="languages_ex!B51">
      <xdr:nvSpPr>
        <xdr:cNvPr id="61" name="Textfeld 4">
          <a:extLst>
            <a:ext uri="{FF2B5EF4-FFF2-40B4-BE49-F238E27FC236}">
              <a16:creationId xmlns:a16="http://schemas.microsoft.com/office/drawing/2014/main" id="{00000000-0008-0000-0800-00003D000000}"/>
            </a:ext>
          </a:extLst>
        </xdr:cNvPr>
        <xdr:cNvSpPr/>
      </xdr:nvSpPr>
      <xdr:spPr>
        <a:xfrm>
          <a:off x="28511540" y="5944041"/>
          <a:ext cx="2363067" cy="85953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91D84504-8A54-40B5-ABCF-B056F29E55C7}" type="TxLink">
            <a:rPr lang="en-US" sz="1100" b="0" i="0" u="none" strike="noStrike">
              <a:solidFill>
                <a:schemeClr val="bg1"/>
              </a:solidFill>
              <a:effectLst/>
              <a:uFillTx/>
              <a:latin typeface="Calibri"/>
              <a:ea typeface="Calibri"/>
              <a:cs typeface="Calibri"/>
            </a:rPr>
            <a:pPr>
              <a:lnSpc>
                <a:spcPct val="100000"/>
              </a:lnSpc>
              <a:tabLst>
                <a:tab pos="0" algn="l"/>
              </a:tabLst>
            </a:pPr>
            <a:t>There were salary corrections, so an adjustment of the first reporting period is necessary.</a:t>
          </a:fld>
          <a:endParaRPr lang="de-DE" sz="1100" b="0" u="none" strike="noStrike">
            <a:solidFill>
              <a:schemeClr val="bg1"/>
            </a:solidFill>
            <a:effectLst/>
            <a:uFillTx/>
            <a:latin typeface="Calibri"/>
          </a:endParaRPr>
        </a:p>
      </xdr:txBody>
    </xdr:sp>
    <xdr:clientData/>
  </xdr:twoCellAnchor>
  <xdr:twoCellAnchor>
    <xdr:from>
      <xdr:col>4</xdr:col>
      <xdr:colOff>6505</xdr:colOff>
      <xdr:row>9</xdr:row>
      <xdr:rowOff>170280</xdr:rowOff>
    </xdr:from>
    <xdr:to>
      <xdr:col>7</xdr:col>
      <xdr:colOff>144875</xdr:colOff>
      <xdr:row>12</xdr:row>
      <xdr:rowOff>200095</xdr:rowOff>
    </xdr:to>
    <xdr:sp macro="" textlink="languages_ex!B52">
      <xdr:nvSpPr>
        <xdr:cNvPr id="62" name="Textfeld 4">
          <a:extLst>
            <a:ext uri="{FF2B5EF4-FFF2-40B4-BE49-F238E27FC236}">
              <a16:creationId xmlns:a16="http://schemas.microsoft.com/office/drawing/2014/main" id="{00000000-0008-0000-0800-00003E000000}"/>
            </a:ext>
          </a:extLst>
        </xdr:cNvPr>
        <xdr:cNvSpPr/>
      </xdr:nvSpPr>
      <xdr:spPr>
        <a:xfrm>
          <a:off x="4111780" y="3399255"/>
          <a:ext cx="4196020" cy="7251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EC6FD4AF-0307-4321-8161-D35BD20D7110}" type="TxLink">
            <a:rPr lang="en-US" sz="1100" b="0" i="0" u="none" strike="noStrike">
              <a:solidFill>
                <a:schemeClr val="bg1"/>
              </a:solidFill>
              <a:effectLst/>
              <a:uFillTx/>
              <a:latin typeface="Calibri"/>
              <a:ea typeface="Calibri"/>
              <a:cs typeface="Calibri"/>
            </a:rPr>
            <a:pPr>
              <a:lnSpc>
                <a:spcPct val="100000"/>
              </a:lnSpc>
              <a:tabLst>
                <a:tab pos="0" algn="l"/>
              </a:tabLst>
            </a:pPr>
            <a:t>The employee is financed in parallel by several EU grants. To ensure that the project budgets are not mixed, the option ‘Capping to EU project required?’ (cell D11) is selected with ‘yes’.</a:t>
          </a:fld>
          <a:endParaRPr lang="de-DE" sz="1100" b="0" u="none" strike="noStrike">
            <a:solidFill>
              <a:schemeClr val="bg1"/>
            </a:solidFill>
            <a:effectLst/>
            <a:uFillTx/>
            <a:latin typeface="Calibri"/>
          </a:endParaRPr>
        </a:p>
      </xdr:txBody>
    </xdr:sp>
    <xdr:clientData/>
  </xdr:twoCellAnchor>
  <xdr:twoCellAnchor>
    <xdr:from>
      <xdr:col>3</xdr:col>
      <xdr:colOff>1211075</xdr:colOff>
      <xdr:row>13</xdr:row>
      <xdr:rowOff>11415</xdr:rowOff>
    </xdr:from>
    <xdr:to>
      <xdr:col>7</xdr:col>
      <xdr:colOff>142945</xdr:colOff>
      <xdr:row>15</xdr:row>
      <xdr:rowOff>200285</xdr:rowOff>
    </xdr:to>
    <xdr:sp macro="" textlink="languages_ex!B53">
      <xdr:nvSpPr>
        <xdr:cNvPr id="63" name="Textfeld 4">
          <a:extLst>
            <a:ext uri="{FF2B5EF4-FFF2-40B4-BE49-F238E27FC236}">
              <a16:creationId xmlns:a16="http://schemas.microsoft.com/office/drawing/2014/main" id="{00000000-0008-0000-0800-00003F000000}"/>
            </a:ext>
          </a:extLst>
        </xdr:cNvPr>
        <xdr:cNvSpPr/>
      </xdr:nvSpPr>
      <xdr:spPr>
        <a:xfrm>
          <a:off x="4097150" y="4173840"/>
          <a:ext cx="4208720" cy="65559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3AFFABBF-0CEB-4FA5-9120-AB7ABFF40BAB}" type="TxLink">
            <a:rPr lang="en-US" sz="1100" b="0" i="0" u="none" strike="noStrike">
              <a:solidFill>
                <a:schemeClr val="bg1"/>
              </a:solidFill>
              <a:effectLst/>
              <a:uFillTx/>
              <a:latin typeface="Calibri"/>
              <a:ea typeface="Calibri"/>
              <a:cs typeface="Calibri"/>
            </a:rPr>
            <a:pPr>
              <a:lnSpc>
                <a:spcPct val="100000"/>
              </a:lnSpc>
              <a:tabLst>
                <a:tab pos="0" algn="l"/>
              </a:tabLst>
            </a:pPr>
            <a:t>This triggers a cap on the costs booked to the EU project.</a:t>
          </a:fld>
          <a:endParaRPr lang="de-DE" sz="1100" b="0" u="none" strike="noStrike">
            <a:solidFill>
              <a:schemeClr val="bg1"/>
            </a:solidFill>
            <a:effectLst/>
            <a:uFillTx/>
            <a:latin typeface="Calibri"/>
          </a:endParaRPr>
        </a:p>
      </xdr:txBody>
    </xdr:sp>
    <xdr:clientData/>
  </xdr:twoCellAnchor>
  <xdr:twoCellAnchor>
    <xdr:from>
      <xdr:col>4</xdr:col>
      <xdr:colOff>64415</xdr:colOff>
      <xdr:row>46</xdr:row>
      <xdr:rowOff>68615</xdr:rowOff>
    </xdr:from>
    <xdr:to>
      <xdr:col>7</xdr:col>
      <xdr:colOff>212310</xdr:colOff>
      <xdr:row>49</xdr:row>
      <xdr:rowOff>123165</xdr:rowOff>
    </xdr:to>
    <xdr:sp macro="" textlink="languages_ex!B54">
      <xdr:nvSpPr>
        <xdr:cNvPr id="64" name="Textfeld 4">
          <a:extLst>
            <a:ext uri="{FF2B5EF4-FFF2-40B4-BE49-F238E27FC236}">
              <a16:creationId xmlns:a16="http://schemas.microsoft.com/office/drawing/2014/main" id="{00000000-0008-0000-0800-000040000000}"/>
            </a:ext>
          </a:extLst>
        </xdr:cNvPr>
        <xdr:cNvSpPr/>
      </xdr:nvSpPr>
      <xdr:spPr>
        <a:xfrm>
          <a:off x="4169690" y="13689365"/>
          <a:ext cx="4205545" cy="59747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58A76180-4845-46A4-ABA1-00808684DAC9}" type="TxLink">
            <a:rPr lang="en-US" sz="1100" b="0" i="0" u="none" strike="noStrike">
              <a:solidFill>
                <a:schemeClr val="bg1"/>
              </a:solidFill>
              <a:effectLst/>
              <a:uFillTx/>
              <a:latin typeface="Calibri"/>
              <a:ea typeface="Calibri"/>
              <a:cs typeface="Calibri"/>
            </a:rPr>
            <a:pPr>
              <a:lnSpc>
                <a:spcPct val="100000"/>
              </a:lnSpc>
              <a:tabLst>
                <a:tab pos="0" algn="l"/>
              </a:tabLst>
            </a:pPr>
            <a:t>The employment contract began on 15 May 2022. The FTE for May is 16/30.</a:t>
          </a:fld>
          <a:endParaRPr lang="de-DE" sz="1100" b="0" u="none" strike="noStrike">
            <a:solidFill>
              <a:schemeClr val="bg1"/>
            </a:solidFill>
            <a:effectLst/>
            <a:uFillTx/>
            <a:latin typeface="Calibri"/>
          </a:endParaRPr>
        </a:p>
      </xdr:txBody>
    </xdr:sp>
    <xdr:clientData/>
  </xdr:twoCellAnchor>
  <xdr:twoCellAnchor>
    <xdr:from>
      <xdr:col>15</xdr:col>
      <xdr:colOff>69835</xdr:colOff>
      <xdr:row>46</xdr:row>
      <xdr:rowOff>88745</xdr:rowOff>
    </xdr:from>
    <xdr:to>
      <xdr:col>30</xdr:col>
      <xdr:colOff>30955</xdr:colOff>
      <xdr:row>49</xdr:row>
      <xdr:rowOff>130760</xdr:rowOff>
    </xdr:to>
    <xdr:sp macro="" textlink="languages_ex!B55">
      <xdr:nvSpPr>
        <xdr:cNvPr id="65" name="Textfeld 4">
          <a:extLst>
            <a:ext uri="{FF2B5EF4-FFF2-40B4-BE49-F238E27FC236}">
              <a16:creationId xmlns:a16="http://schemas.microsoft.com/office/drawing/2014/main" id="{00000000-0008-0000-0800-000041000000}"/>
            </a:ext>
          </a:extLst>
        </xdr:cNvPr>
        <xdr:cNvSpPr/>
      </xdr:nvSpPr>
      <xdr:spPr>
        <a:xfrm>
          <a:off x="18615010" y="13709495"/>
          <a:ext cx="4199745" cy="5849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A2DAF2B-4B7D-4727-AB47-7253CA8679C1}" type="TxLink">
            <a:rPr lang="en-US" sz="1100" b="0" i="0" u="none" strike="noStrike">
              <a:solidFill>
                <a:schemeClr val="bg1"/>
              </a:solidFill>
              <a:effectLst/>
              <a:uFillTx/>
              <a:latin typeface="Calibri"/>
              <a:ea typeface="Calibri"/>
              <a:cs typeface="Calibri"/>
            </a:rPr>
            <a:pPr>
              <a:lnSpc>
                <a:spcPct val="100000"/>
              </a:lnSpc>
              <a:tabLst>
                <a:tab pos="0" algn="l"/>
              </a:tabLst>
            </a:pPr>
            <a:t>The working time for the project is specified here in day equivalents per month. When recording the day equivalents, no rounding is permitted (see AGA p. 197, yellow box).</a:t>
          </a:fld>
          <a:endParaRPr lang="de-DE" sz="1100" b="0" u="none" strike="noStrike">
            <a:solidFill>
              <a:schemeClr val="bg1"/>
            </a:solidFill>
            <a:effectLst/>
            <a:uFillTx/>
            <a:latin typeface="Calibri"/>
          </a:endParaRPr>
        </a:p>
      </xdr:txBody>
    </xdr:sp>
    <xdr:clientData/>
  </xdr:twoCellAnchor>
  <xdr:twoCellAnchor>
    <xdr:from>
      <xdr:col>33</xdr:col>
      <xdr:colOff>50400</xdr:colOff>
      <xdr:row>3</xdr:row>
      <xdr:rowOff>429120</xdr:rowOff>
    </xdr:from>
    <xdr:to>
      <xdr:col>37</xdr:col>
      <xdr:colOff>195120</xdr:colOff>
      <xdr:row>6</xdr:row>
      <xdr:rowOff>108000</xdr:rowOff>
    </xdr:to>
    <xdr:sp macro="" textlink="languages_ex!B56">
      <xdr:nvSpPr>
        <xdr:cNvPr id="66" name="Textfeld 4">
          <a:extLst>
            <a:ext uri="{FF2B5EF4-FFF2-40B4-BE49-F238E27FC236}">
              <a16:creationId xmlns:a16="http://schemas.microsoft.com/office/drawing/2014/main" id="{00000000-0008-0000-0800-000042000000}"/>
            </a:ext>
          </a:extLst>
        </xdr:cNvPr>
        <xdr:cNvSpPr/>
      </xdr:nvSpPr>
      <xdr:spPr>
        <a:xfrm>
          <a:off x="27294480" y="1943640"/>
          <a:ext cx="4287960" cy="6804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CA4D3ADD-AFD2-40C7-82EC-856A2D623350}" type="TxLink">
            <a:rPr lang="en-US" sz="1100" b="0" i="0" u="none" strike="noStrike">
              <a:solidFill>
                <a:schemeClr val="bg1"/>
              </a:solidFill>
              <a:effectLst/>
              <a:uFillTx/>
              <a:latin typeface="Calibri"/>
              <a:ea typeface="Calibri"/>
              <a:cs typeface="Calibri"/>
            </a:rPr>
            <a:pPr>
              <a:lnSpc>
                <a:spcPct val="100000"/>
              </a:lnSpc>
              <a:tabLst>
                <a:tab pos="0" algn="l"/>
              </a:tabLst>
            </a:pPr>
            <a:t>The adjustment shown in section 5 (correction of € 1.179,91) must be transferred to Table 6 and submitted with the final report.</a:t>
          </a:fld>
          <a:endParaRPr lang="de-DE" sz="1100" b="0" u="none" strike="noStrike">
            <a:solidFill>
              <a:schemeClr val="bg1"/>
            </a:solidFill>
            <a:effectLst/>
            <a:uFillTx/>
            <a:latin typeface="Calibri"/>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119520</xdr:colOff>
      <xdr:row>2</xdr:row>
      <xdr:rowOff>601200</xdr:rowOff>
    </xdr:from>
    <xdr:to>
      <xdr:col>13</xdr:col>
      <xdr:colOff>81000</xdr:colOff>
      <xdr:row>5</xdr:row>
      <xdr:rowOff>89280</xdr:rowOff>
    </xdr:to>
    <xdr:sp macro="" textlink="languages_ex!B58">
      <xdr:nvSpPr>
        <xdr:cNvPr id="67" name="Textfeld 1">
          <a:extLst>
            <a:ext uri="{FF2B5EF4-FFF2-40B4-BE49-F238E27FC236}">
              <a16:creationId xmlns:a16="http://schemas.microsoft.com/office/drawing/2014/main" id="{00000000-0008-0000-0900-000043000000}"/>
            </a:ext>
          </a:extLst>
        </xdr:cNvPr>
        <xdr:cNvSpPr/>
      </xdr:nvSpPr>
      <xdr:spPr>
        <a:xfrm>
          <a:off x="15007680" y="1344240"/>
          <a:ext cx="3190680" cy="10404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EA637BF9-CED5-4065-8DD6-4E147132760B}" type="TxLink">
            <a:rPr lang="en-US" sz="1100" b="0" i="0" u="none" strike="noStrike">
              <a:solidFill>
                <a:schemeClr val="bg1"/>
              </a:solidFill>
              <a:effectLst/>
              <a:uFillTx/>
              <a:latin typeface="Calibri"/>
              <a:ea typeface="Calibri"/>
              <a:cs typeface="Calibri"/>
            </a:rPr>
            <a:pPr>
              <a:lnSpc>
                <a:spcPct val="100000"/>
              </a:lnSpc>
              <a:tabLst>
                <a:tab pos="0" algn="l"/>
              </a:tabLst>
            </a:pPr>
            <a:t>This example shows how more costs can be reported for the employee with mixed financing (EU project and institutional budget) than were incurred for the EU project.</a:t>
          </a:fld>
          <a:endParaRPr lang="de-DE" sz="1100" b="0" u="none" strike="noStrike">
            <a:solidFill>
              <a:schemeClr val="bg1"/>
            </a:solidFill>
            <a:effectLst/>
            <a:uFillTx/>
            <a:latin typeface="Calibri"/>
          </a:endParaRPr>
        </a:p>
      </xdr:txBody>
    </xdr:sp>
    <xdr:clientData/>
  </xdr:twoCellAnchor>
  <xdr:twoCellAnchor>
    <xdr:from>
      <xdr:col>11</xdr:col>
      <xdr:colOff>119520</xdr:colOff>
      <xdr:row>5</xdr:row>
      <xdr:rowOff>135720</xdr:rowOff>
    </xdr:from>
    <xdr:to>
      <xdr:col>13</xdr:col>
      <xdr:colOff>81000</xdr:colOff>
      <xdr:row>9</xdr:row>
      <xdr:rowOff>159120</xdr:rowOff>
    </xdr:to>
    <xdr:sp macro="" textlink="languages_ex!B59">
      <xdr:nvSpPr>
        <xdr:cNvPr id="68" name="Textfeld 2">
          <a:extLst>
            <a:ext uri="{FF2B5EF4-FFF2-40B4-BE49-F238E27FC236}">
              <a16:creationId xmlns:a16="http://schemas.microsoft.com/office/drawing/2014/main" id="{00000000-0008-0000-0900-000044000000}"/>
            </a:ext>
          </a:extLst>
        </xdr:cNvPr>
        <xdr:cNvSpPr/>
      </xdr:nvSpPr>
      <xdr:spPr>
        <a:xfrm>
          <a:off x="15007680" y="2431080"/>
          <a:ext cx="3190680" cy="9036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926DE062-22F3-4E26-A817-A75D48D0AE4E}" type="TxLink">
            <a:rPr lang="en-US" sz="1100" b="0" i="0" u="none" strike="noStrike">
              <a:solidFill>
                <a:schemeClr val="bg1"/>
              </a:solidFill>
              <a:effectLst/>
              <a:uFillTx/>
              <a:latin typeface="Calibri"/>
              <a:ea typeface="Calibri"/>
              <a:cs typeface="Calibri"/>
            </a:rPr>
            <a:pPr>
              <a:lnSpc>
                <a:spcPct val="100000"/>
              </a:lnSpc>
              <a:tabLst>
                <a:tab pos="0" algn="l"/>
              </a:tabLst>
            </a:pPr>
            <a:t>There is no capping at project level. Instead, the total personnel costs and day equivalents are used as base measures.</a:t>
          </a:fld>
          <a:endParaRPr lang="de-DE" sz="1100" b="0" u="none" strike="noStrike">
            <a:solidFill>
              <a:schemeClr val="bg1"/>
            </a:solidFill>
            <a:effectLst/>
            <a:uFillTx/>
            <a:latin typeface="Calibri"/>
          </a:endParaRPr>
        </a:p>
      </xdr:txBody>
    </xdr:sp>
    <xdr:clientData/>
  </xdr:twoCellAnchor>
  <xdr:twoCellAnchor>
    <xdr:from>
      <xdr:col>11</xdr:col>
      <xdr:colOff>119520</xdr:colOff>
      <xdr:row>0</xdr:row>
      <xdr:rowOff>66600</xdr:rowOff>
    </xdr:from>
    <xdr:to>
      <xdr:col>13</xdr:col>
      <xdr:colOff>81000</xdr:colOff>
      <xdr:row>2</xdr:row>
      <xdr:rowOff>487440</xdr:rowOff>
    </xdr:to>
    <xdr:sp macro="" textlink="languages_ex!B57">
      <xdr:nvSpPr>
        <xdr:cNvPr id="69" name="Textfeld 3">
          <a:extLst>
            <a:ext uri="{FF2B5EF4-FFF2-40B4-BE49-F238E27FC236}">
              <a16:creationId xmlns:a16="http://schemas.microsoft.com/office/drawing/2014/main" id="{00000000-0008-0000-0900-000045000000}"/>
            </a:ext>
          </a:extLst>
        </xdr:cNvPr>
        <xdr:cNvSpPr/>
      </xdr:nvSpPr>
      <xdr:spPr>
        <a:xfrm>
          <a:off x="15007680" y="66600"/>
          <a:ext cx="3190680" cy="116388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BBA05A4D-8311-4DAB-9069-D3FF9E64111D}"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Reporting of more personnel costs than incurred in the project</a:t>
          </a:fld>
          <a:endParaRPr lang="de-DE" sz="2000" b="0" u="none" strike="noStrike">
            <a:solidFill>
              <a:schemeClr val="lt1"/>
            </a:solidFill>
            <a:effectLst/>
            <a:uFillTx/>
            <a:latin typeface="Calibri"/>
            <a:ea typeface="Calibri"/>
            <a:cs typeface="+mn-cs"/>
          </a:endParaRPr>
        </a:p>
      </xdr:txBody>
    </xdr:sp>
    <xdr:clientData/>
  </xdr:twoCellAnchor>
  <xdr:twoCellAnchor>
    <xdr:from>
      <xdr:col>11</xdr:col>
      <xdr:colOff>119520</xdr:colOff>
      <xdr:row>10</xdr:row>
      <xdr:rowOff>9360</xdr:rowOff>
    </xdr:from>
    <xdr:to>
      <xdr:col>13</xdr:col>
      <xdr:colOff>81000</xdr:colOff>
      <xdr:row>14</xdr:row>
      <xdr:rowOff>120960</xdr:rowOff>
    </xdr:to>
    <xdr:sp macro="" textlink="languages_ex!B60">
      <xdr:nvSpPr>
        <xdr:cNvPr id="70" name="Textfeld 4">
          <a:extLst>
            <a:ext uri="{FF2B5EF4-FFF2-40B4-BE49-F238E27FC236}">
              <a16:creationId xmlns:a16="http://schemas.microsoft.com/office/drawing/2014/main" id="{00000000-0008-0000-0900-000046000000}"/>
            </a:ext>
          </a:extLst>
        </xdr:cNvPr>
        <xdr:cNvSpPr/>
      </xdr:nvSpPr>
      <xdr:spPr>
        <a:xfrm>
          <a:off x="15007680" y="3405240"/>
          <a:ext cx="3190680" cy="10749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8279DE2-EE4D-4115-9089-ACCAF19870C5}" type="TxLink">
            <a:rPr lang="en-US" sz="1100" b="0" i="0" u="none" strike="noStrike">
              <a:solidFill>
                <a:schemeClr val="bg1"/>
              </a:solidFill>
              <a:effectLst/>
              <a:uFillTx/>
              <a:latin typeface="Calibri"/>
              <a:ea typeface="Calibri"/>
              <a:cs typeface="Calibri"/>
            </a:rPr>
            <a:pPr>
              <a:lnSpc>
                <a:spcPct val="100000"/>
              </a:lnSpc>
              <a:tabLst>
                <a:tab pos="0" algn="l"/>
              </a:tabLst>
            </a:pPr>
            <a:t>The key factor here is the selection of ‘No’ in cell D11. Changing this selection affects columns H and M in Table 3 and columns I, K, L and M in Table 4.</a:t>
          </a:fld>
          <a:endParaRPr lang="de-DE" sz="1100" b="0" u="none" strike="noStrike">
            <a:solidFill>
              <a:schemeClr val="bg1"/>
            </a:solidFill>
            <a:effectLst/>
            <a:uFillTx/>
            <a:latin typeface="Calibri"/>
          </a:endParaRPr>
        </a:p>
      </xdr:txBody>
    </xdr:sp>
    <xdr:clientData/>
  </xdr:twoCellAnchor>
  <xdr:twoCellAnchor>
    <xdr:from>
      <xdr:col>4</xdr:col>
      <xdr:colOff>67445</xdr:colOff>
      <xdr:row>10</xdr:row>
      <xdr:rowOff>66965</xdr:rowOff>
    </xdr:from>
    <xdr:to>
      <xdr:col>6</xdr:col>
      <xdr:colOff>879180</xdr:colOff>
      <xdr:row>12</xdr:row>
      <xdr:rowOff>161485</xdr:rowOff>
    </xdr:to>
    <xdr:sp macro="" textlink="languages_ex!B61">
      <xdr:nvSpPr>
        <xdr:cNvPr id="71" name="Textfeld 5">
          <a:extLst>
            <a:ext uri="{FF2B5EF4-FFF2-40B4-BE49-F238E27FC236}">
              <a16:creationId xmlns:a16="http://schemas.microsoft.com/office/drawing/2014/main" id="{00000000-0008-0000-0900-000047000000}"/>
            </a:ext>
          </a:extLst>
        </xdr:cNvPr>
        <xdr:cNvSpPr/>
      </xdr:nvSpPr>
      <xdr:spPr>
        <a:xfrm>
          <a:off x="4525145" y="3534065"/>
          <a:ext cx="3583510" cy="5517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10CF377-0E52-4FCB-9C62-6E8827A69F25}" type="TxLink">
            <a:rPr lang="en-US" sz="1100" b="0" i="0" u="none" strike="noStrike">
              <a:solidFill>
                <a:schemeClr val="bg1"/>
              </a:solidFill>
              <a:effectLst/>
              <a:uFillTx/>
              <a:latin typeface="Calibri"/>
              <a:ea typeface="Calibri"/>
              <a:cs typeface="Calibri"/>
            </a:rPr>
            <a:pPr>
              <a:lnSpc>
                <a:spcPct val="100000"/>
              </a:lnSpc>
              <a:tabLst>
                <a:tab pos="0" algn="l"/>
              </a:tabLst>
            </a:pPr>
            <a:t>Selecting ‘No’ allows you to report more costs than were incurred in the EU project.</a:t>
          </a:fld>
          <a:endParaRPr lang="de-DE" sz="1100" b="0" u="none" strike="noStrike">
            <a:solidFill>
              <a:schemeClr val="bg1"/>
            </a:solidFill>
            <a:effectLst/>
            <a:uFillTx/>
            <a:latin typeface="Calibri"/>
          </a:endParaRPr>
        </a:p>
      </xdr:txBody>
    </xdr:sp>
    <xdr:clientData/>
  </xdr:twoCellAnchor>
  <xdr:twoCellAnchor>
    <xdr:from>
      <xdr:col>1</xdr:col>
      <xdr:colOff>13680</xdr:colOff>
      <xdr:row>41</xdr:row>
      <xdr:rowOff>5400</xdr:rowOff>
    </xdr:from>
    <xdr:to>
      <xdr:col>5</xdr:col>
      <xdr:colOff>1032480</xdr:colOff>
      <xdr:row>42</xdr:row>
      <xdr:rowOff>288720</xdr:rowOff>
    </xdr:to>
    <xdr:sp macro="" textlink="languages_ex!B62">
      <xdr:nvSpPr>
        <xdr:cNvPr id="72" name="Abgerundetes Rechteck 16">
          <a:extLst>
            <a:ext uri="{FF2B5EF4-FFF2-40B4-BE49-F238E27FC236}">
              <a16:creationId xmlns:a16="http://schemas.microsoft.com/office/drawing/2014/main" id="{00000000-0008-0000-0900-000048000000}"/>
            </a:ext>
          </a:extLst>
        </xdr:cNvPr>
        <xdr:cNvSpPr/>
      </xdr:nvSpPr>
      <xdr:spPr>
        <a:xfrm>
          <a:off x="948960" y="11783520"/>
          <a:ext cx="6397200" cy="597600"/>
        </a:xfrm>
        <a:prstGeom prst="roundRect">
          <a:avLst>
            <a:gd name="adj" fmla="val 16667"/>
          </a:avLst>
        </a:prstGeom>
        <a:solidFill>
          <a:srgbClr val="2F559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36000" tIns="0" rIns="0" bIns="0" anchor="ctr">
          <a:noAutofit/>
        </a:bodyPr>
        <a:lstStyle/>
        <a:p>
          <a:pPr defTabSz="914400">
            <a:lnSpc>
              <a:spcPct val="100000"/>
            </a:lnSpc>
            <a:tabLst>
              <a:tab pos="0" algn="l"/>
            </a:tabLst>
          </a:pPr>
          <a:fld id="{0158A570-29A2-4B87-8412-BDF9D2309BAC}" type="TxLink">
            <a:rPr lang="en-US" sz="1100" b="0" i="0" u="none" strike="noStrike">
              <a:solidFill>
                <a:schemeClr val="bg1"/>
              </a:solidFill>
              <a:effectLst/>
              <a:uFillTx/>
              <a:latin typeface="Calibri"/>
              <a:ea typeface="Calibri"/>
              <a:cs typeface="Calibri"/>
            </a:rPr>
            <a:pPr defTabSz="914400">
              <a:lnSpc>
                <a:spcPct val="100000"/>
              </a:lnSpc>
              <a:tabLst>
                <a:tab pos="0" algn="l"/>
              </a:tabLst>
            </a:pPr>
            <a:t>The person is funded through the EU project and an institutional budget. For each calendar year, the ‘Horizontal Ceiling’ option must be answered with ‘no’.</a:t>
          </a:fld>
          <a:endParaRPr lang="de-DE" sz="1100" b="0" u="none" strike="noStrike">
            <a:solidFill>
              <a:schemeClr val="bg1"/>
            </a:solidFill>
            <a:effectLst/>
            <a:uFillTx/>
            <a:latin typeface="Calibri"/>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11</xdr:col>
      <xdr:colOff>128160</xdr:colOff>
      <xdr:row>2</xdr:row>
      <xdr:rowOff>664560</xdr:rowOff>
    </xdr:from>
    <xdr:to>
      <xdr:col>13</xdr:col>
      <xdr:colOff>68760</xdr:colOff>
      <xdr:row>5</xdr:row>
      <xdr:rowOff>140400</xdr:rowOff>
    </xdr:to>
    <xdr:sp macro="" textlink="languages_ex!B64">
      <xdr:nvSpPr>
        <xdr:cNvPr id="73" name="Textfeld 1">
          <a:extLst>
            <a:ext uri="{FF2B5EF4-FFF2-40B4-BE49-F238E27FC236}">
              <a16:creationId xmlns:a16="http://schemas.microsoft.com/office/drawing/2014/main" id="{00000000-0008-0000-0A00-000049000000}"/>
            </a:ext>
          </a:extLst>
        </xdr:cNvPr>
        <xdr:cNvSpPr/>
      </xdr:nvSpPr>
      <xdr:spPr>
        <a:xfrm>
          <a:off x="14658840" y="1407600"/>
          <a:ext cx="3169440" cy="10281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B74D16C-A111-4A25-BE46-1B17D70C7945}" type="TxLink">
            <a:rPr lang="en-US" sz="1100" b="0" i="0" u="none" strike="noStrike">
              <a:solidFill>
                <a:schemeClr val="bg1"/>
              </a:solidFill>
              <a:effectLst/>
              <a:uFillTx/>
              <a:latin typeface="Calibri"/>
              <a:ea typeface="Calibri"/>
              <a:cs typeface="Calibri"/>
            </a:rPr>
            <a:pPr>
              <a:lnSpc>
                <a:spcPct val="100000"/>
              </a:lnSpc>
              <a:tabLst>
                <a:tab pos="0" algn="l"/>
              </a:tabLst>
            </a:pPr>
            <a:t>In this example, the project employee is financed through several EU projects (30%, 30%) and a proportional institutional budget (40%). </a:t>
          </a:fld>
          <a:endParaRPr lang="de-DE" sz="1100" b="0" u="none" strike="noStrike">
            <a:solidFill>
              <a:schemeClr val="bg1"/>
            </a:solidFill>
            <a:effectLst/>
            <a:uFillTx/>
            <a:latin typeface="Calibri"/>
          </a:endParaRPr>
        </a:p>
      </xdr:txBody>
    </xdr:sp>
    <xdr:clientData/>
  </xdr:twoCellAnchor>
  <xdr:twoCellAnchor>
    <xdr:from>
      <xdr:col>4</xdr:col>
      <xdr:colOff>49680</xdr:colOff>
      <xdr:row>9</xdr:row>
      <xdr:rowOff>179280</xdr:rowOff>
    </xdr:from>
    <xdr:to>
      <xdr:col>8</xdr:col>
      <xdr:colOff>580680</xdr:colOff>
      <xdr:row>12</xdr:row>
      <xdr:rowOff>212040</xdr:rowOff>
    </xdr:to>
    <xdr:sp macro="" textlink="languages_ex!B65">
      <xdr:nvSpPr>
        <xdr:cNvPr id="74" name="Textfeld 2">
          <a:extLst>
            <a:ext uri="{FF2B5EF4-FFF2-40B4-BE49-F238E27FC236}">
              <a16:creationId xmlns:a16="http://schemas.microsoft.com/office/drawing/2014/main" id="{00000000-0008-0000-0A00-00004A000000}"/>
            </a:ext>
          </a:extLst>
        </xdr:cNvPr>
        <xdr:cNvSpPr/>
      </xdr:nvSpPr>
      <xdr:spPr>
        <a:xfrm>
          <a:off x="4251960" y="3354840"/>
          <a:ext cx="6338160" cy="6926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A95B0900-6C9A-4F50-976B-F97A48C1C1BB}" type="TxLink">
            <a:rPr lang="en-US" sz="1100" b="0" i="0" u="none" strike="noStrike">
              <a:solidFill>
                <a:schemeClr val="bg1"/>
              </a:solidFill>
              <a:effectLst/>
              <a:uFillTx/>
              <a:latin typeface="Calibri"/>
              <a:ea typeface="Calibri"/>
              <a:cs typeface="Calibri"/>
            </a:rPr>
            <a:pPr>
              <a:lnSpc>
                <a:spcPct val="100000"/>
              </a:lnSpc>
              <a:tabLst>
                <a:tab pos="0" algn="l"/>
              </a:tabLst>
            </a:pPr>
            <a:t>If possible within the institution, additional costs could be reported up to the cumulative amount of the institutional budget and the EU projects. There is no capping on project costs. ‘Capping to EU project’ is answered with ‘no’.</a:t>
          </a:fld>
          <a:endParaRPr lang="de-DE" sz="1100" b="0" u="none" strike="noStrike">
            <a:solidFill>
              <a:schemeClr val="bg1"/>
            </a:solidFill>
            <a:effectLst/>
            <a:uFillTx/>
            <a:latin typeface="Calibri"/>
          </a:endParaRPr>
        </a:p>
      </xdr:txBody>
    </xdr:sp>
    <xdr:clientData/>
  </xdr:twoCellAnchor>
  <xdr:twoCellAnchor>
    <xdr:from>
      <xdr:col>11</xdr:col>
      <xdr:colOff>128160</xdr:colOff>
      <xdr:row>0</xdr:row>
      <xdr:rowOff>166680</xdr:rowOff>
    </xdr:from>
    <xdr:to>
      <xdr:col>13</xdr:col>
      <xdr:colOff>68760</xdr:colOff>
      <xdr:row>2</xdr:row>
      <xdr:rowOff>550440</xdr:rowOff>
    </xdr:to>
    <xdr:sp macro="" textlink="languages_ex!B63">
      <xdr:nvSpPr>
        <xdr:cNvPr id="75" name="Textfeld 3">
          <a:extLst>
            <a:ext uri="{FF2B5EF4-FFF2-40B4-BE49-F238E27FC236}">
              <a16:creationId xmlns:a16="http://schemas.microsoft.com/office/drawing/2014/main" id="{00000000-0008-0000-0A00-00004B000000}"/>
            </a:ext>
          </a:extLst>
        </xdr:cNvPr>
        <xdr:cNvSpPr/>
      </xdr:nvSpPr>
      <xdr:spPr>
        <a:xfrm>
          <a:off x="14658840" y="166680"/>
          <a:ext cx="3169440" cy="112680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C60AE6DB-D9B9-4B10-A330-2797E1DFCAFE}"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Reporting on persons with different contracts (EU projects and institutional budget)</a:t>
          </a:fld>
          <a:endParaRPr lang="de-DE" sz="2000" b="0" u="none" strike="noStrike">
            <a:solidFill>
              <a:schemeClr val="lt1"/>
            </a:solidFill>
            <a:effectLst/>
            <a:uFillTx/>
            <a:latin typeface="Calibri"/>
            <a:ea typeface="Calibri"/>
            <a:cs typeface="+mn-cs"/>
          </a:endParaRPr>
        </a:p>
      </xdr:txBody>
    </xdr:sp>
    <xdr:clientData/>
  </xdr:twoCellAnchor>
  <xdr:twoCellAnchor>
    <xdr:from>
      <xdr:col>4</xdr:col>
      <xdr:colOff>38520</xdr:colOff>
      <xdr:row>13</xdr:row>
      <xdr:rowOff>11520</xdr:rowOff>
    </xdr:from>
    <xdr:to>
      <xdr:col>8</xdr:col>
      <xdr:colOff>614520</xdr:colOff>
      <xdr:row>15</xdr:row>
      <xdr:rowOff>238680</xdr:rowOff>
    </xdr:to>
    <xdr:sp macro="" textlink="languages_ex!B66">
      <xdr:nvSpPr>
        <xdr:cNvPr id="76" name="Textfeld 4">
          <a:extLst>
            <a:ext uri="{FF2B5EF4-FFF2-40B4-BE49-F238E27FC236}">
              <a16:creationId xmlns:a16="http://schemas.microsoft.com/office/drawing/2014/main" id="{00000000-0008-0000-0A00-00004C000000}"/>
            </a:ext>
          </a:extLst>
        </xdr:cNvPr>
        <xdr:cNvSpPr/>
      </xdr:nvSpPr>
      <xdr:spPr>
        <a:xfrm>
          <a:off x="4240800" y="4084920"/>
          <a:ext cx="6383160" cy="7034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2D39067C-5FB8-48D1-94BF-F0554A5C7A36}" type="TxLink">
            <a:rPr lang="en-US" sz="1100" b="0" i="0" u="none" strike="noStrike">
              <a:solidFill>
                <a:schemeClr val="bg1"/>
              </a:solidFill>
              <a:effectLst/>
              <a:uFillTx/>
              <a:latin typeface="Calibri"/>
              <a:ea typeface="Calibri"/>
              <a:cs typeface="Calibri"/>
            </a:rPr>
            <a:pPr>
              <a:lnSpc>
                <a:spcPct val="100000"/>
              </a:lnSpc>
              <a:tabLst>
                <a:tab pos="0" algn="l"/>
              </a:tabLst>
            </a:pPr>
            <a:t>PLEASE NOTE: The capping of personnel costs for the EU project and the institutional budget is not implemented in this tool. A manual adjustment must be made based on a decision at the institution level.</a:t>
          </a:fld>
          <a:endParaRPr lang="de-DE" sz="1100" b="0" u="none" strike="noStrike">
            <a:solidFill>
              <a:schemeClr val="bg1"/>
            </a:solidFill>
            <a:effectLst/>
            <a:uFillTx/>
            <a:latin typeface="Calibri"/>
          </a:endParaRPr>
        </a:p>
      </xdr:txBody>
    </xdr:sp>
    <xdr:clientData/>
  </xdr:twoCellAnchor>
  <xdr:twoCellAnchor>
    <xdr:from>
      <xdr:col>0</xdr:col>
      <xdr:colOff>906480</xdr:colOff>
      <xdr:row>39</xdr:row>
      <xdr:rowOff>120600</xdr:rowOff>
    </xdr:from>
    <xdr:to>
      <xdr:col>5</xdr:col>
      <xdr:colOff>997200</xdr:colOff>
      <xdr:row>42</xdr:row>
      <xdr:rowOff>178920</xdr:rowOff>
    </xdr:to>
    <xdr:sp macro="" textlink="languages_ex!B67">
      <xdr:nvSpPr>
        <xdr:cNvPr id="77" name="Textfeld 5">
          <a:extLst>
            <a:ext uri="{FF2B5EF4-FFF2-40B4-BE49-F238E27FC236}">
              <a16:creationId xmlns:a16="http://schemas.microsoft.com/office/drawing/2014/main" id="{00000000-0008-0000-0A00-00004D000000}"/>
            </a:ext>
          </a:extLst>
        </xdr:cNvPr>
        <xdr:cNvSpPr/>
      </xdr:nvSpPr>
      <xdr:spPr>
        <a:xfrm>
          <a:off x="906480" y="11517480"/>
          <a:ext cx="6046920" cy="7538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pPr>
          <a:fld id="{506FA921-6EFE-4E67-85AA-966D56DB9BAC}" type="TxLink">
            <a:rPr lang="en-US" sz="1100" b="0" i="0" u="none" strike="noStrike">
              <a:solidFill>
                <a:schemeClr val="bg1"/>
              </a:solidFill>
              <a:effectLst/>
              <a:uFillTx/>
              <a:latin typeface="Calibri"/>
              <a:ea typeface="Calibri"/>
              <a:cs typeface="Calibri"/>
            </a:rPr>
            <a:pPr>
              <a:lnSpc>
                <a:spcPct val="100000"/>
              </a:lnSpc>
            </a:pPr>
            <a:t>The project employee is in parallel financed through several EU projects (30%, 30%) and a proportional budget item (40%), so that the option ’Horizontal Ceiling‘ must be answered with ’yes" per calendar year.</a:t>
          </a:fld>
          <a:endParaRPr lang="de-DE" sz="1100" b="0" u="none" strike="noStrike">
            <a:solidFill>
              <a:schemeClr val="bg1"/>
            </a:solidFill>
            <a:effectLst/>
            <a:uFillTx/>
            <a:latin typeface="Calibri"/>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162000</xdr:colOff>
      <xdr:row>1</xdr:row>
      <xdr:rowOff>352440</xdr:rowOff>
    </xdr:from>
    <xdr:to>
      <xdr:col>13</xdr:col>
      <xdr:colOff>123480</xdr:colOff>
      <xdr:row>3</xdr:row>
      <xdr:rowOff>372960</xdr:rowOff>
    </xdr:to>
    <xdr:sp macro="" textlink="languages_ex!B68">
      <xdr:nvSpPr>
        <xdr:cNvPr id="78" name="Textfeld 1">
          <a:extLst>
            <a:ext uri="{FF2B5EF4-FFF2-40B4-BE49-F238E27FC236}">
              <a16:creationId xmlns:a16="http://schemas.microsoft.com/office/drawing/2014/main" id="{00000000-0008-0000-0B00-00004E000000}"/>
            </a:ext>
          </a:extLst>
        </xdr:cNvPr>
        <xdr:cNvSpPr/>
      </xdr:nvSpPr>
      <xdr:spPr>
        <a:xfrm>
          <a:off x="15044040" y="723960"/>
          <a:ext cx="3190320" cy="116352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B8A87E55-BA60-4146-BADB-706A8197389A}"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Reporting of a student assistant</a:t>
          </a:fld>
          <a:endParaRPr lang="de-DE" sz="2000" b="0" u="none" strike="noStrike">
            <a:solidFill>
              <a:schemeClr val="lt1"/>
            </a:solidFill>
            <a:effectLst/>
            <a:uFillTx/>
            <a:latin typeface="Calibri"/>
            <a:ea typeface="Calibri"/>
            <a:cs typeface="+mn-cs"/>
          </a:endParaRPr>
        </a:p>
      </xdr:txBody>
    </xdr:sp>
    <xdr:clientData/>
  </xdr:twoCellAnchor>
  <xdr:twoCellAnchor>
    <xdr:from>
      <xdr:col>8</xdr:col>
      <xdr:colOff>97200</xdr:colOff>
      <xdr:row>0</xdr:row>
      <xdr:rowOff>27000</xdr:rowOff>
    </xdr:from>
    <xdr:to>
      <xdr:col>10</xdr:col>
      <xdr:colOff>742680</xdr:colOff>
      <xdr:row>2</xdr:row>
      <xdr:rowOff>199800</xdr:rowOff>
    </xdr:to>
    <xdr:sp macro="" textlink="languages_ex!B69">
      <xdr:nvSpPr>
        <xdr:cNvPr id="79" name="Textfeld 2">
          <a:extLst>
            <a:ext uri="{FF2B5EF4-FFF2-40B4-BE49-F238E27FC236}">
              <a16:creationId xmlns:a16="http://schemas.microsoft.com/office/drawing/2014/main" id="{00000000-0008-0000-0B00-00004F000000}"/>
            </a:ext>
          </a:extLst>
        </xdr:cNvPr>
        <xdr:cNvSpPr/>
      </xdr:nvSpPr>
      <xdr:spPr>
        <a:xfrm>
          <a:off x="10458000" y="27000"/>
          <a:ext cx="3730680" cy="9158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F2776A9F-A7C5-4D3A-9911-F5B5999527D4}" type="TxLink">
            <a:rPr lang="en-US" sz="1100" b="0" i="0" u="none" strike="noStrike">
              <a:solidFill>
                <a:schemeClr val="bg1"/>
              </a:solidFill>
              <a:effectLst/>
              <a:uFillTx/>
              <a:latin typeface="Calibri"/>
              <a:ea typeface="Calibri"/>
              <a:cs typeface="Calibri"/>
            </a:rPr>
            <a:pPr>
              <a:lnSpc>
                <a:spcPct val="100000"/>
              </a:lnSpc>
              <a:tabLst>
                <a:tab pos="0" algn="l"/>
              </a:tabLst>
            </a:pPr>
            <a:t>Student assistants sometimes do not have employment contracts that specify fixed hourly wages. In this case, a day equivalent must equal 8 hours (see. AGA V2.0 p 56, Contracts without fixed salary/hours).</a:t>
          </a:fld>
          <a:endParaRPr lang="de-DE" sz="1100" b="0" u="none" strike="noStrike">
            <a:solidFill>
              <a:schemeClr val="bg1"/>
            </a:solidFill>
            <a:effectLst/>
            <a:uFillTx/>
            <a:latin typeface="Calibri"/>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190440</xdr:colOff>
      <xdr:row>2</xdr:row>
      <xdr:rowOff>729720</xdr:rowOff>
    </xdr:from>
    <xdr:to>
      <xdr:col>13</xdr:col>
      <xdr:colOff>156960</xdr:colOff>
      <xdr:row>5</xdr:row>
      <xdr:rowOff>208440</xdr:rowOff>
    </xdr:to>
    <xdr:sp macro="" textlink="languages_ex!B71">
      <xdr:nvSpPr>
        <xdr:cNvPr id="80" name="Textfeld 1">
          <a:extLst>
            <a:ext uri="{FF2B5EF4-FFF2-40B4-BE49-F238E27FC236}">
              <a16:creationId xmlns:a16="http://schemas.microsoft.com/office/drawing/2014/main" id="{00000000-0008-0000-0C00-000050000000}"/>
            </a:ext>
          </a:extLst>
        </xdr:cNvPr>
        <xdr:cNvSpPr/>
      </xdr:nvSpPr>
      <xdr:spPr>
        <a:xfrm>
          <a:off x="14721120" y="1472760"/>
          <a:ext cx="3195360" cy="10310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9688AD82-8C2D-4AB2-8E81-E3147C80CD02}" type="TxLink">
            <a:rPr lang="en-US" sz="1100" b="0" i="0" u="none" strike="noStrike">
              <a:solidFill>
                <a:schemeClr val="bg1"/>
              </a:solidFill>
              <a:effectLst/>
              <a:uFillTx/>
              <a:latin typeface="Calibri"/>
              <a:ea typeface="Calibri"/>
              <a:cs typeface="Calibri"/>
            </a:rPr>
            <a:pPr>
              <a:lnSpc>
                <a:spcPct val="100000"/>
              </a:lnSpc>
              <a:tabLst>
                <a:tab pos="0" algn="l"/>
              </a:tabLst>
            </a:pPr>
            <a:t>This example shows how the formulas in section 2a, columns H and J are adjusted to correctly report permanent project staff who are not directly assigned and only contribute a few day equivalents to the project.</a:t>
          </a:fld>
          <a:endParaRPr lang="de-DE" sz="1100" b="0" u="none" strike="noStrike">
            <a:solidFill>
              <a:schemeClr val="bg1"/>
            </a:solidFill>
            <a:effectLst/>
            <a:uFillTx/>
            <a:latin typeface="Calibri"/>
          </a:endParaRPr>
        </a:p>
      </xdr:txBody>
    </xdr:sp>
    <xdr:clientData/>
  </xdr:twoCellAnchor>
  <xdr:twoCellAnchor>
    <xdr:from>
      <xdr:col>4</xdr:col>
      <xdr:colOff>64440</xdr:colOff>
      <xdr:row>11</xdr:row>
      <xdr:rowOff>31680</xdr:rowOff>
    </xdr:from>
    <xdr:to>
      <xdr:col>7</xdr:col>
      <xdr:colOff>1178280</xdr:colOff>
      <xdr:row>13</xdr:row>
      <xdr:rowOff>238320</xdr:rowOff>
    </xdr:to>
    <xdr:sp macro="" textlink="languages_ex!B72">
      <xdr:nvSpPr>
        <xdr:cNvPr id="81" name="Textfeld 2">
          <a:extLst>
            <a:ext uri="{FF2B5EF4-FFF2-40B4-BE49-F238E27FC236}">
              <a16:creationId xmlns:a16="http://schemas.microsoft.com/office/drawing/2014/main" id="{00000000-0008-0000-0C00-000051000000}"/>
            </a:ext>
          </a:extLst>
        </xdr:cNvPr>
        <xdr:cNvSpPr/>
      </xdr:nvSpPr>
      <xdr:spPr>
        <a:xfrm>
          <a:off x="4266720" y="3646800"/>
          <a:ext cx="5258160" cy="6649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pPr>
          <a:fld id="{ABDBC1EA-9A64-4082-B432-3FF6E8610A66}" type="TxLink">
            <a:rPr lang="en-US" sz="1100" b="0" i="0" u="none" strike="noStrike">
              <a:solidFill>
                <a:schemeClr val="bg1"/>
              </a:solidFill>
              <a:effectLst/>
              <a:uFillTx/>
              <a:latin typeface="Calibri"/>
              <a:ea typeface="Calibri"/>
              <a:cs typeface="Calibri"/>
            </a:rPr>
            <a:pPr>
              <a:lnSpc>
                <a:spcPct val="100000"/>
              </a:lnSpc>
            </a:pPr>
            <a:t>In cell D11, "no" is selected as this person is employed 100 % on a permanent institutional position, and only the hours actually documented in project timesheets should be reported. </a:t>
          </a:fld>
          <a:endParaRPr lang="de-DE" sz="1100" b="0" u="none" strike="noStrike">
            <a:solidFill>
              <a:schemeClr val="bg1"/>
            </a:solidFill>
            <a:effectLst/>
            <a:uFillTx/>
            <a:latin typeface="Calibri"/>
          </a:endParaRPr>
        </a:p>
      </xdr:txBody>
    </xdr:sp>
    <xdr:clientData/>
  </xdr:twoCellAnchor>
  <xdr:twoCellAnchor>
    <xdr:from>
      <xdr:col>11</xdr:col>
      <xdr:colOff>190440</xdr:colOff>
      <xdr:row>0</xdr:row>
      <xdr:rowOff>122400</xdr:rowOff>
    </xdr:from>
    <xdr:to>
      <xdr:col>13</xdr:col>
      <xdr:colOff>156960</xdr:colOff>
      <xdr:row>2</xdr:row>
      <xdr:rowOff>653040</xdr:rowOff>
    </xdr:to>
    <xdr:sp macro="" textlink="languages_ex!B70">
      <xdr:nvSpPr>
        <xdr:cNvPr id="82" name="Textfeld 3">
          <a:extLst>
            <a:ext uri="{FF2B5EF4-FFF2-40B4-BE49-F238E27FC236}">
              <a16:creationId xmlns:a16="http://schemas.microsoft.com/office/drawing/2014/main" id="{00000000-0008-0000-0C00-000052000000}"/>
            </a:ext>
          </a:extLst>
        </xdr:cNvPr>
        <xdr:cNvSpPr/>
      </xdr:nvSpPr>
      <xdr:spPr>
        <a:xfrm>
          <a:off x="14721120" y="122400"/>
          <a:ext cx="3195360" cy="1273680"/>
        </a:xfrm>
        <a:prstGeom prst="rect">
          <a:avLst/>
        </a:prstGeom>
        <a:solidFill>
          <a:srgbClr val="70AD47"/>
        </a:solidFill>
        <a:ln w="12700">
          <a:noFill/>
        </a:ln>
      </xdr:spPr>
      <xdr:style>
        <a:lnRef idx="2">
          <a:schemeClr val="accent1">
            <a:shade val="50000"/>
          </a:schemeClr>
        </a:lnRef>
        <a:fillRef idx="1">
          <a:schemeClr val="accent1"/>
        </a:fillRef>
        <a:effectRef idx="0">
          <a:schemeClr val="accent1"/>
        </a:effectRef>
        <a:fontRef idx="minor"/>
      </xdr:style>
      <xdr:txBody>
        <a:bodyPr vertOverflow="clip" horzOverflow="clip" lIns="0" tIns="0" rIns="0" bIns="0" anchor="ctr">
          <a:noAutofit/>
        </a:bodyPr>
        <a:lstStyle/>
        <a:p>
          <a:pPr marL="0" indent="0" algn="ctr">
            <a:lnSpc>
              <a:spcPct val="100000"/>
            </a:lnSpc>
            <a:tabLst>
              <a:tab pos="0" algn="l"/>
            </a:tabLst>
          </a:pPr>
          <a:fld id="{74B815AD-979C-4834-B490-0EFF4F11D860}" type="TxLink">
            <a:rPr lang="en-US" sz="2000" b="0" u="none" strike="noStrike">
              <a:solidFill>
                <a:schemeClr val="lt1"/>
              </a:solidFill>
              <a:effectLst/>
              <a:uFillTx/>
              <a:latin typeface="Calibri"/>
              <a:ea typeface="Calibri"/>
              <a:cs typeface="+mn-cs"/>
            </a:rPr>
            <a:pPr marL="0" indent="0" algn="ctr">
              <a:lnSpc>
                <a:spcPct val="100000"/>
              </a:lnSpc>
              <a:tabLst>
                <a:tab pos="0" algn="l"/>
              </a:tabLst>
            </a:pPr>
            <a:t>Hourly-based reporting for an employee with a permanent work contract</a:t>
          </a:fld>
          <a:endParaRPr lang="de-DE" sz="2000" b="0" u="none" strike="noStrike">
            <a:solidFill>
              <a:schemeClr val="lt1"/>
            </a:solidFill>
            <a:effectLst/>
            <a:uFillTx/>
            <a:latin typeface="Calibri"/>
            <a:ea typeface="Calibri"/>
            <a:cs typeface="+mn-cs"/>
          </a:endParaRPr>
        </a:p>
      </xdr:txBody>
    </xdr:sp>
    <xdr:clientData/>
  </xdr:twoCellAnchor>
  <xdr:twoCellAnchor>
    <xdr:from>
      <xdr:col>4</xdr:col>
      <xdr:colOff>64440</xdr:colOff>
      <xdr:row>14</xdr:row>
      <xdr:rowOff>12240</xdr:rowOff>
    </xdr:from>
    <xdr:to>
      <xdr:col>7</xdr:col>
      <xdr:colOff>1178280</xdr:colOff>
      <xdr:row>15</xdr:row>
      <xdr:rowOff>78840</xdr:rowOff>
    </xdr:to>
    <xdr:sp macro="" textlink="languages_ex!B73">
      <xdr:nvSpPr>
        <xdr:cNvPr id="83" name="Textfeld 4">
          <a:extLst>
            <a:ext uri="{FF2B5EF4-FFF2-40B4-BE49-F238E27FC236}">
              <a16:creationId xmlns:a16="http://schemas.microsoft.com/office/drawing/2014/main" id="{00000000-0008-0000-0C00-000053000000}"/>
            </a:ext>
          </a:extLst>
        </xdr:cNvPr>
        <xdr:cNvSpPr/>
      </xdr:nvSpPr>
      <xdr:spPr>
        <a:xfrm>
          <a:off x="4266720" y="4371480"/>
          <a:ext cx="5258160" cy="257040"/>
        </a:xfrm>
        <a:prstGeom prst="roundRect">
          <a:avLst>
            <a:gd name="adj" fmla="val 36828"/>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5058F75C-FFFE-4DDF-803B-4FBA6F215C8F}" type="TxLink">
            <a:rPr lang="en-US" sz="1100" b="0" i="0" u="none" strike="noStrike">
              <a:solidFill>
                <a:schemeClr val="bg1"/>
              </a:solidFill>
              <a:effectLst/>
              <a:uFillTx/>
              <a:latin typeface="Calibri"/>
              <a:ea typeface="Calibri"/>
              <a:cs typeface="Calibri"/>
            </a:rPr>
            <a:pPr>
              <a:lnSpc>
                <a:spcPct val="100000"/>
              </a:lnSpc>
              <a:tabLst>
                <a:tab pos="0" algn="l"/>
              </a:tabLst>
            </a:pPr>
            <a:t>Thus, the institutional budget is offset by the project work.</a:t>
          </a:fld>
          <a:endParaRPr lang="de-DE" sz="1100" b="0" u="none" strike="noStrike">
            <a:solidFill>
              <a:schemeClr val="bg1"/>
            </a:solidFill>
            <a:effectLst/>
            <a:uFillTx/>
            <a:latin typeface="Calibri"/>
          </a:endParaRPr>
        </a:p>
      </xdr:txBody>
    </xdr:sp>
    <xdr:clientData/>
  </xdr:twoCellAnchor>
  <xdr:twoCellAnchor>
    <xdr:from>
      <xdr:col>9</xdr:col>
      <xdr:colOff>31125</xdr:colOff>
      <xdr:row>21</xdr:row>
      <xdr:rowOff>162075</xdr:rowOff>
    </xdr:from>
    <xdr:to>
      <xdr:col>10</xdr:col>
      <xdr:colOff>6765</xdr:colOff>
      <xdr:row>28</xdr:row>
      <xdr:rowOff>96650</xdr:rowOff>
    </xdr:to>
    <xdr:sp macro="" textlink="languages_ex!B74">
      <xdr:nvSpPr>
        <xdr:cNvPr id="84" name="Textfeld 5">
          <a:extLst>
            <a:ext uri="{FF2B5EF4-FFF2-40B4-BE49-F238E27FC236}">
              <a16:creationId xmlns:a16="http://schemas.microsoft.com/office/drawing/2014/main" id="{00000000-0008-0000-0C00-000054000000}"/>
            </a:ext>
          </a:extLst>
        </xdr:cNvPr>
        <xdr:cNvSpPr/>
      </xdr:nvSpPr>
      <xdr:spPr>
        <a:xfrm>
          <a:off x="11184900" y="6591450"/>
          <a:ext cx="1632990" cy="1668125"/>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72000" tIns="0" rIns="72000" bIns="0" anchor="ctr">
          <a:noAutofit/>
        </a:bodyPr>
        <a:lstStyle/>
        <a:p>
          <a:pPr>
            <a:lnSpc>
              <a:spcPct val="100000"/>
            </a:lnSpc>
            <a:tabLst>
              <a:tab pos="0" algn="l"/>
            </a:tabLst>
          </a:pPr>
          <a:fld id="{4CEA2C2E-4576-4BA3-BD1A-87E7263AB679}" type="TxLink">
            <a:rPr lang="en-US" sz="1100" b="0" i="0" u="none" strike="noStrike">
              <a:solidFill>
                <a:schemeClr val="bg1"/>
              </a:solidFill>
              <a:effectLst/>
              <a:uFillTx/>
              <a:latin typeface="Calibri"/>
              <a:ea typeface="Calibri"/>
              <a:cs typeface="Calibri"/>
            </a:rPr>
            <a:pPr>
              <a:lnSpc>
                <a:spcPct val="100000"/>
              </a:lnSpc>
              <a:tabLst>
                <a:tab pos="0" algn="l"/>
              </a:tabLst>
            </a:pPr>
            <a:t>By rounding up the day equivalents in column J, in this example more costs can be reported than hours were recorded in the timesheets (column H).</a:t>
          </a:fld>
          <a:endParaRPr lang="de-DE" sz="1100" b="0" u="none" strike="noStrike">
            <a:solidFill>
              <a:schemeClr val="bg1"/>
            </a:solidFill>
            <a:effectLst/>
            <a:uFillTx/>
            <a:latin typeface="Calibri"/>
          </a:endParaRPr>
        </a:p>
      </xdr:txBody>
    </xdr:sp>
    <xdr:clientData/>
  </xdr:twoCellAnchor>
  <xdr:twoCellAnchor>
    <xdr:from>
      <xdr:col>7</xdr:col>
      <xdr:colOff>30600</xdr:colOff>
      <xdr:row>45</xdr:row>
      <xdr:rowOff>194040</xdr:rowOff>
    </xdr:from>
    <xdr:to>
      <xdr:col>8</xdr:col>
      <xdr:colOff>12960</xdr:colOff>
      <xdr:row>51</xdr:row>
      <xdr:rowOff>43920</xdr:rowOff>
    </xdr:to>
    <xdr:sp macro="" textlink="languages_ex!B75">
      <xdr:nvSpPr>
        <xdr:cNvPr id="85" name="Textfeld 6">
          <a:extLst>
            <a:ext uri="{FF2B5EF4-FFF2-40B4-BE49-F238E27FC236}">
              <a16:creationId xmlns:a16="http://schemas.microsoft.com/office/drawing/2014/main" id="{00000000-0008-0000-0C00-000055000000}"/>
            </a:ext>
          </a:extLst>
        </xdr:cNvPr>
        <xdr:cNvSpPr/>
      </xdr:nvSpPr>
      <xdr:spPr>
        <a:xfrm>
          <a:off x="8377200" y="13077000"/>
          <a:ext cx="1645200" cy="143100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0" tIns="0" rIns="0" bIns="0" anchor="ctr">
          <a:noAutofit/>
        </a:bodyPr>
        <a:lstStyle/>
        <a:p>
          <a:pPr>
            <a:lnSpc>
              <a:spcPct val="100000"/>
            </a:lnSpc>
            <a:tabLst>
              <a:tab pos="0" algn="l"/>
            </a:tabLst>
          </a:pPr>
          <a:fld id="{5F05EBA9-3898-4AB5-855F-DDF5A4D8BDFC}" type="TxLink">
            <a:rPr lang="en-US" sz="1100" b="0" i="0" u="none" strike="noStrike">
              <a:solidFill>
                <a:schemeClr val="bg1"/>
              </a:solidFill>
              <a:effectLst/>
              <a:uFillTx/>
              <a:latin typeface="Calibri"/>
              <a:ea typeface="Calibri"/>
              <a:cs typeface="Calibri"/>
            </a:rPr>
            <a:pPr>
              <a:lnSpc>
                <a:spcPct val="100000"/>
              </a:lnSpc>
              <a:tabLst>
                <a:tab pos="0" algn="l"/>
              </a:tabLst>
            </a:pPr>
            <a:t>In this column, the formula for determining the actual FTEs must be changed manually in the Excel template. </a:t>
          </a:fld>
          <a:endParaRPr lang="de-DE" sz="1100" b="0" u="none" strike="noStrike">
            <a:solidFill>
              <a:schemeClr val="bg1"/>
            </a:solidFill>
            <a:effectLst/>
            <a:uFillTx/>
            <a:latin typeface="Calibri"/>
          </a:endParaRPr>
        </a:p>
      </xdr:txBody>
    </xdr:sp>
    <xdr:clientData/>
  </xdr:twoCellAnchor>
  <xdr:twoCellAnchor>
    <xdr:from>
      <xdr:col>8</xdr:col>
      <xdr:colOff>45000</xdr:colOff>
      <xdr:row>45</xdr:row>
      <xdr:rowOff>212040</xdr:rowOff>
    </xdr:from>
    <xdr:to>
      <xdr:col>8</xdr:col>
      <xdr:colOff>1388160</xdr:colOff>
      <xdr:row>51</xdr:row>
      <xdr:rowOff>32760</xdr:rowOff>
    </xdr:to>
    <xdr:sp macro="" textlink="languages_ex!B76">
      <xdr:nvSpPr>
        <xdr:cNvPr id="86" name="Textfeld 7">
          <a:extLst>
            <a:ext uri="{FF2B5EF4-FFF2-40B4-BE49-F238E27FC236}">
              <a16:creationId xmlns:a16="http://schemas.microsoft.com/office/drawing/2014/main" id="{00000000-0008-0000-0C00-000056000000}"/>
            </a:ext>
          </a:extLst>
        </xdr:cNvPr>
        <xdr:cNvSpPr/>
      </xdr:nvSpPr>
      <xdr:spPr>
        <a:xfrm>
          <a:off x="10054440" y="13095000"/>
          <a:ext cx="1343160" cy="140184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0" tIns="0" rIns="0" bIns="0" anchor="ctr">
          <a:noAutofit/>
        </a:bodyPr>
        <a:lstStyle/>
        <a:p>
          <a:pPr>
            <a:lnSpc>
              <a:spcPct val="100000"/>
            </a:lnSpc>
            <a:tabLst>
              <a:tab pos="0" algn="l"/>
            </a:tabLst>
          </a:pPr>
          <a:fld id="{1428E6A8-14A4-4BE8-A920-999135FFFDFC}" type="TxLink">
            <a:rPr lang="en-US" sz="1100" b="0" i="0" u="none" strike="noStrike">
              <a:solidFill>
                <a:schemeClr val="bg1"/>
              </a:solidFill>
              <a:effectLst/>
              <a:uFillTx/>
              <a:latin typeface="Calibri"/>
              <a:ea typeface="Calibri"/>
              <a:cs typeface="Calibri"/>
            </a:rPr>
            <a:pPr>
              <a:lnSpc>
                <a:spcPct val="100000"/>
              </a:lnSpc>
              <a:tabLst>
                <a:tab pos="0" algn="l"/>
              </a:tabLst>
            </a:pPr>
            <a:t>The actual day equivalents are calculated automatically from column H.</a:t>
          </a:fld>
          <a:endParaRPr lang="de-DE" sz="1100" b="0" u="none" strike="noStrike">
            <a:solidFill>
              <a:schemeClr val="bg1"/>
            </a:solidFill>
            <a:effectLst/>
            <a:uFillTx/>
            <a:latin typeface="Calibri"/>
          </a:endParaRPr>
        </a:p>
      </xdr:txBody>
    </xdr:sp>
    <xdr:clientData/>
  </xdr:twoCellAnchor>
  <xdr:twoCellAnchor>
    <xdr:from>
      <xdr:col>9</xdr:col>
      <xdr:colOff>27720</xdr:colOff>
      <xdr:row>45</xdr:row>
      <xdr:rowOff>227880</xdr:rowOff>
    </xdr:from>
    <xdr:to>
      <xdr:col>10</xdr:col>
      <xdr:colOff>1309320</xdr:colOff>
      <xdr:row>47</xdr:row>
      <xdr:rowOff>126000</xdr:rowOff>
    </xdr:to>
    <xdr:sp macro="" textlink="languages_ex!B77">
      <xdr:nvSpPr>
        <xdr:cNvPr id="87" name="Textfeld 8">
          <a:extLst>
            <a:ext uri="{FF2B5EF4-FFF2-40B4-BE49-F238E27FC236}">
              <a16:creationId xmlns:a16="http://schemas.microsoft.com/office/drawing/2014/main" id="{00000000-0008-0000-0C00-000057000000}"/>
            </a:ext>
          </a:extLst>
        </xdr:cNvPr>
        <xdr:cNvSpPr/>
      </xdr:nvSpPr>
      <xdr:spPr>
        <a:xfrm>
          <a:off x="11427120" y="13110840"/>
          <a:ext cx="2977200" cy="71712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0" tIns="0" rIns="0" bIns="0" anchor="ctr">
          <a:noAutofit/>
        </a:bodyPr>
        <a:lstStyle/>
        <a:p>
          <a:pPr>
            <a:lnSpc>
              <a:spcPct val="100000"/>
            </a:lnSpc>
            <a:tabLst>
              <a:tab pos="0" algn="l"/>
            </a:tabLst>
          </a:pPr>
          <a:fld id="{8D6C7C24-1F9A-4DCA-B194-5DA240333D8B}" type="TxLink">
            <a:rPr lang="en-US" sz="1100" b="0" i="0" u="none" strike="noStrike">
              <a:solidFill>
                <a:schemeClr val="bg1"/>
              </a:solidFill>
              <a:effectLst/>
              <a:uFillTx/>
              <a:latin typeface="Calibri"/>
              <a:ea typeface="Calibri"/>
              <a:cs typeface="Calibri"/>
            </a:rPr>
            <a:pPr>
              <a:lnSpc>
                <a:spcPct val="100000"/>
              </a:lnSpc>
              <a:tabLst>
                <a:tab pos="0" algn="l"/>
              </a:tabLst>
            </a:pPr>
            <a:t>To calculate the reportable costs per project month, you must adjust the formula in column J manually as shown in this example here.</a:t>
          </a:fld>
          <a:endParaRPr lang="de-DE" sz="1100" b="0" u="none" strike="noStrike">
            <a:solidFill>
              <a:schemeClr val="bg1"/>
            </a:solidFill>
            <a:effectLst/>
            <a:uFillTx/>
            <a:latin typeface="Calibri"/>
          </a:endParaRPr>
        </a:p>
      </xdr:txBody>
    </xdr:sp>
    <xdr:clientData/>
  </xdr:twoCellAnchor>
  <xdr:twoCellAnchor>
    <xdr:from>
      <xdr:col>9</xdr:col>
      <xdr:colOff>36720</xdr:colOff>
      <xdr:row>47</xdr:row>
      <xdr:rowOff>185400</xdr:rowOff>
    </xdr:from>
    <xdr:to>
      <xdr:col>10</xdr:col>
      <xdr:colOff>1298160</xdr:colOff>
      <xdr:row>51</xdr:row>
      <xdr:rowOff>39240</xdr:rowOff>
    </xdr:to>
    <xdr:sp macro="" textlink="languages_ex!B78">
      <xdr:nvSpPr>
        <xdr:cNvPr id="88" name="Textfeld 9">
          <a:extLst>
            <a:ext uri="{FF2B5EF4-FFF2-40B4-BE49-F238E27FC236}">
              <a16:creationId xmlns:a16="http://schemas.microsoft.com/office/drawing/2014/main" id="{00000000-0008-0000-0C00-000058000000}"/>
            </a:ext>
          </a:extLst>
        </xdr:cNvPr>
        <xdr:cNvSpPr/>
      </xdr:nvSpPr>
      <xdr:spPr>
        <a:xfrm>
          <a:off x="11436120" y="13887360"/>
          <a:ext cx="2957040" cy="615960"/>
        </a:xfrm>
        <a:prstGeom prst="roundRect">
          <a:avLst>
            <a:gd name="adj" fmla="val 16667"/>
          </a:avLst>
        </a:prstGeom>
        <a:solidFill>
          <a:srgbClr val="2F5597"/>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0" tIns="0" rIns="0" bIns="0" anchor="ctr">
          <a:noAutofit/>
        </a:bodyPr>
        <a:lstStyle/>
        <a:p>
          <a:pPr>
            <a:lnSpc>
              <a:spcPct val="100000"/>
            </a:lnSpc>
            <a:tabLst>
              <a:tab pos="0" algn="l"/>
            </a:tabLst>
          </a:pPr>
          <a:fld id="{7D9F307E-37B8-48FF-A72A-1F1CA697E689}" type="TxLink">
            <a:rPr lang="en-US" sz="1100" b="0" i="0" u="none" strike="noStrike">
              <a:solidFill>
                <a:schemeClr val="bg1"/>
              </a:solidFill>
              <a:effectLst/>
              <a:uFillTx/>
              <a:latin typeface="Calibri"/>
              <a:ea typeface="Calibri"/>
              <a:cs typeface="Calibri"/>
            </a:rPr>
            <a:pPr>
              <a:lnSpc>
                <a:spcPct val="100000"/>
              </a:lnSpc>
              <a:tabLst>
                <a:tab pos="0" algn="l"/>
              </a:tabLst>
            </a:pPr>
            <a:t>Caution: The daily rate must be selected manually from section 4, column E, for each calendar year and reporting period.</a:t>
          </a:fld>
          <a:endParaRPr lang="de-DE" sz="1100" b="0" u="none" strike="noStrike">
            <a:solidFill>
              <a:schemeClr val="bg1"/>
            </a:solidFill>
            <a:effectLst/>
            <a:uFillTx/>
            <a:latin typeface="Calibri"/>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No" displayName="No" ref="C1:C2" totalsRowShown="0">
  <autoFilter ref="C1:C2" xr:uid="{00000000-0009-0000-0100-000001000000}"/>
  <tableColumns count="1">
    <tableColumn id="1" xr3:uid="{00000000-0010-0000-0000-000001000000}" name="No"/>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Yes" displayName="Yes" ref="B1:B3" totalsRowShown="0">
  <autoFilter ref="B1:B3" xr:uid="{00000000-0009-0000-0100-000002000000}"/>
  <tableColumns count="1">
    <tableColumn id="1" xr3:uid="{00000000-0010-0000-0100-000001000000}" name="Yes"/>
  </tableColumns>
  <tableStyleInfo showFirstColumn="0" showLastColumn="0" showRowStripes="1" showColumnStripes="0"/>
</table>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3"/>
  <sheetViews>
    <sheetView showGridLines="0" tabSelected="1" zoomScaleNormal="100" workbookViewId="0">
      <selection activeCell="A15" sqref="A15"/>
    </sheetView>
  </sheetViews>
  <sheetFormatPr baseColWidth="10" defaultColWidth="11.5546875" defaultRowHeight="15" customHeight="1" x14ac:dyDescent="0.2"/>
  <cols>
    <col min="1" max="1" width="111.21875" customWidth="1"/>
  </cols>
  <sheetData>
    <row r="1" spans="1:7" ht="15.75" x14ac:dyDescent="0.25">
      <c r="A1" s="1" t="s">
        <v>0</v>
      </c>
    </row>
    <row r="2" spans="1:7" ht="15.75" x14ac:dyDescent="0.25">
      <c r="A2" s="366">
        <v>46010</v>
      </c>
      <c r="B2" s="2"/>
      <c r="C2" s="3"/>
      <c r="D2" s="3"/>
      <c r="E2" s="3"/>
      <c r="F2" s="3"/>
      <c r="G2" s="3"/>
    </row>
    <row r="3" spans="1:7" ht="15.75" x14ac:dyDescent="0.25">
      <c r="A3" s="4"/>
      <c r="B3" s="2"/>
      <c r="C3" s="3"/>
      <c r="D3" s="3"/>
      <c r="E3" s="3"/>
      <c r="F3" s="3"/>
      <c r="G3" s="3"/>
    </row>
    <row r="4" spans="1:7" ht="18.75" x14ac:dyDescent="0.3">
      <c r="A4" s="5" t="s">
        <v>1</v>
      </c>
      <c r="B4" s="3"/>
      <c r="C4" s="3"/>
      <c r="D4" s="3"/>
      <c r="E4" s="3"/>
      <c r="F4" s="3"/>
      <c r="G4" s="3"/>
    </row>
    <row r="5" spans="1:7" ht="15.75" x14ac:dyDescent="0.25">
      <c r="A5" s="6"/>
      <c r="B5" s="3"/>
      <c r="C5" s="3"/>
      <c r="D5" s="3"/>
      <c r="E5" s="3"/>
      <c r="F5" s="3"/>
      <c r="G5" s="3"/>
    </row>
    <row r="6" spans="1:7" ht="45" x14ac:dyDescent="0.25">
      <c r="A6" s="7" t="s">
        <v>2</v>
      </c>
      <c r="B6" s="3"/>
      <c r="C6" s="8"/>
      <c r="D6" s="3"/>
      <c r="E6" s="3"/>
      <c r="F6" s="3"/>
      <c r="G6" s="3"/>
    </row>
    <row r="7" spans="1:7" ht="15.75" x14ac:dyDescent="0.25">
      <c r="A7" s="7" t="s">
        <v>3</v>
      </c>
      <c r="B7" s="3"/>
      <c r="C7" s="3"/>
      <c r="D7" s="3"/>
      <c r="E7" s="3"/>
      <c r="F7" s="3"/>
      <c r="G7" s="3"/>
    </row>
    <row r="8" spans="1:7" ht="15.75" x14ac:dyDescent="0.25">
      <c r="A8" s="7" t="s">
        <v>4</v>
      </c>
      <c r="B8" s="3"/>
      <c r="C8" s="3"/>
      <c r="D8" s="3"/>
      <c r="E8" s="3"/>
      <c r="F8" s="3"/>
      <c r="G8" s="3"/>
    </row>
    <row r="9" spans="1:7" ht="15.75" x14ac:dyDescent="0.25">
      <c r="A9" s="7" t="s">
        <v>5</v>
      </c>
      <c r="B9" s="3"/>
      <c r="C9" s="3"/>
      <c r="D9" s="3"/>
      <c r="E9" s="3"/>
      <c r="F9" s="3"/>
      <c r="G9" s="3"/>
    </row>
    <row r="10" spans="1:7" ht="15.75" x14ac:dyDescent="0.25">
      <c r="A10" s="7"/>
      <c r="B10" s="3"/>
      <c r="C10" s="3"/>
      <c r="D10" s="3"/>
      <c r="E10" s="3"/>
      <c r="F10" s="3"/>
      <c r="G10" s="3"/>
    </row>
    <row r="11" spans="1:7" ht="18.75" x14ac:dyDescent="0.3">
      <c r="A11" s="9" t="s">
        <v>6</v>
      </c>
      <c r="B11" s="3"/>
      <c r="C11" s="3"/>
      <c r="D11" s="3"/>
      <c r="E11" s="3"/>
      <c r="F11" s="3"/>
      <c r="G11" s="3"/>
    </row>
    <row r="12" spans="1:7" ht="110.25" customHeight="1" x14ac:dyDescent="0.2">
      <c r="A12" s="10" t="s">
        <v>7</v>
      </c>
      <c r="B12" s="11"/>
      <c r="C12" s="11"/>
      <c r="D12" s="11"/>
      <c r="E12" s="11"/>
      <c r="F12" s="11"/>
      <c r="G12" s="11"/>
    </row>
    <row r="13" spans="1:7" x14ac:dyDescent="0.2">
      <c r="A13" s="12"/>
      <c r="B13" s="13"/>
      <c r="C13" s="13"/>
      <c r="D13" s="13"/>
      <c r="E13" s="13"/>
      <c r="F13" s="13"/>
      <c r="G13" s="13"/>
    </row>
    <row r="14" spans="1:7" ht="18.75" x14ac:dyDescent="0.3">
      <c r="A14" s="14" t="s">
        <v>8</v>
      </c>
    </row>
    <row r="15" spans="1:7" ht="54.75" customHeight="1" x14ac:dyDescent="0.25">
      <c r="A15" s="15" t="s">
        <v>663</v>
      </c>
    </row>
    <row r="16" spans="1:7" x14ac:dyDescent="0.2">
      <c r="A16" s="16" t="s">
        <v>9</v>
      </c>
    </row>
    <row r="17" spans="1:1" x14ac:dyDescent="0.2">
      <c r="A17" s="16" t="s">
        <v>10</v>
      </c>
    </row>
    <row r="18" spans="1:1" ht="14.25" customHeight="1" x14ac:dyDescent="0.2">
      <c r="A18" s="16" t="s">
        <v>11</v>
      </c>
    </row>
    <row r="19" spans="1:1" ht="14.25" customHeight="1" x14ac:dyDescent="0.2">
      <c r="A19" s="16"/>
    </row>
    <row r="20" spans="1:1" ht="18.75" x14ac:dyDescent="0.3">
      <c r="A20" s="17" t="s">
        <v>6</v>
      </c>
    </row>
    <row r="21" spans="1:1" x14ac:dyDescent="0.2">
      <c r="A21" s="16"/>
    </row>
    <row r="22" spans="1:1" ht="30" x14ac:dyDescent="0.2">
      <c r="A22" s="16" t="s">
        <v>12</v>
      </c>
    </row>
    <row r="23" spans="1:1" ht="45" x14ac:dyDescent="0.2">
      <c r="A23" s="18" t="s">
        <v>13</v>
      </c>
    </row>
  </sheetData>
  <pageMargins left="0.7" right="0.7" top="0.78749999999999998" bottom="0.78749999999999998" header="0.511811023622047" footer="0.511811023622047"/>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79"/>
  <sheetViews>
    <sheetView showGridLines="0" zoomScale="85" zoomScaleNormal="85" workbookViewId="0">
      <selection activeCell="H1" sqref="H1"/>
    </sheetView>
  </sheetViews>
  <sheetFormatPr baseColWidth="10" defaultColWidth="11.5546875" defaultRowHeight="15" customHeight="1" outlineLevelRow="1" outlineLevelCol="1" x14ac:dyDescent="0.25"/>
  <cols>
    <col min="1" max="2" width="11.109375" style="3" customWidth="1"/>
    <col min="3" max="3" width="17.109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348</v>
      </c>
      <c r="E1" s="136"/>
      <c r="F1" s="137"/>
      <c r="G1" s="138" t="s">
        <v>265</v>
      </c>
      <c r="H1" s="139" t="s">
        <v>258</v>
      </c>
    </row>
    <row r="2" spans="2:40" ht="29.25" customHeight="1" x14ac:dyDescent="0.25">
      <c r="C2" s="140" t="s">
        <v>266</v>
      </c>
      <c r="D2" s="408"/>
      <c r="E2" s="408"/>
      <c r="G2" s="138" t="s">
        <v>267</v>
      </c>
      <c r="H2" s="275">
        <v>7.74</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231714.19593343779</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44652</v>
      </c>
      <c r="E5" s="151">
        <v>44926</v>
      </c>
      <c r="F5" s="276">
        <v>0.75</v>
      </c>
      <c r="G5" s="153">
        <v>29.024999999999999</v>
      </c>
      <c r="H5" s="153"/>
      <c r="J5" s="410" t="s">
        <v>292</v>
      </c>
      <c r="K5" s="411">
        <f>F20+F22+F24+F26+F28</f>
        <v>131317.12296671889</v>
      </c>
      <c r="O5" s="84" t="s">
        <v>32</v>
      </c>
      <c r="P5" s="154">
        <v>118.10407616051999</v>
      </c>
      <c r="Q5" s="154">
        <v>3.0136344690377701</v>
      </c>
      <c r="R5" s="154">
        <v>10.729444093520501</v>
      </c>
      <c r="S5" s="154">
        <v>18.652845276922001</v>
      </c>
      <c r="T5" s="154"/>
      <c r="U5" s="154"/>
      <c r="V5" s="154"/>
      <c r="W5" s="154"/>
      <c r="X5" s="154"/>
      <c r="Y5" s="154"/>
      <c r="Z5" s="154"/>
      <c r="AA5" s="154"/>
      <c r="AB5" s="154"/>
      <c r="AC5" s="154"/>
      <c r="AD5" s="154"/>
      <c r="AE5" s="155">
        <f t="shared" ref="AE5:AE13" si="0">SUM(P5:AD5)</f>
        <v>150.50000000000026</v>
      </c>
      <c r="AF5" s="156">
        <v>51791.67</v>
      </c>
      <c r="AG5" s="157"/>
      <c r="AM5" s="3" t="s">
        <v>293</v>
      </c>
    </row>
    <row r="6" spans="2:40" ht="18.75" outlineLevel="1" x14ac:dyDescent="0.25">
      <c r="C6" s="409"/>
      <c r="D6" s="151">
        <v>44927</v>
      </c>
      <c r="E6" s="151">
        <v>45657</v>
      </c>
      <c r="F6" s="276">
        <v>0.5</v>
      </c>
      <c r="G6" s="153">
        <v>38.700000000000003</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v>45658</v>
      </c>
      <c r="E7" s="151">
        <v>45747</v>
      </c>
      <c r="F7" s="276">
        <v>0.75</v>
      </c>
      <c r="G7" s="153">
        <v>29.024999999999999</v>
      </c>
      <c r="H7" s="153"/>
      <c r="J7" s="410" t="s">
        <v>295</v>
      </c>
      <c r="K7" s="412">
        <f>L20+L22+L24+L26+L28</f>
        <v>132305.34</v>
      </c>
      <c r="O7" s="89" t="s">
        <v>33</v>
      </c>
      <c r="P7" s="154">
        <v>62.548115683609097</v>
      </c>
      <c r="Q7" s="154">
        <v>47.770885193227798</v>
      </c>
      <c r="R7" s="154">
        <v>51.970899611013998</v>
      </c>
      <c r="S7" s="154">
        <v>11.5931506688087</v>
      </c>
      <c r="T7" s="154">
        <v>45.616948843340502</v>
      </c>
      <c r="U7" s="154"/>
      <c r="V7" s="154"/>
      <c r="W7" s="154"/>
      <c r="X7" s="154"/>
      <c r="Y7" s="154"/>
      <c r="Z7" s="154"/>
      <c r="AA7" s="154"/>
      <c r="AB7" s="154"/>
      <c r="AC7" s="154"/>
      <c r="AD7" s="154"/>
      <c r="AE7" s="155">
        <f t="shared" si="0"/>
        <v>219.50000000000011</v>
      </c>
      <c r="AF7" s="156">
        <v>80513.67</v>
      </c>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total contract vs. Calculated costs</v>
      </c>
      <c r="K9" s="411">
        <f>IF($D$11="no", K4-K7,K5-K7)</f>
        <v>99408.855933437793</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322</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total contract vs. calculated cost)</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73988.100000000006</v>
      </c>
      <c r="D20" s="425">
        <f>MROUND(SUMIF(B:B,O20,F:F),0.5)</f>
        <v>215</v>
      </c>
      <c r="E20" s="426">
        <f>IFERROR(C20/D20,0)</f>
        <v>344.13069767441863</v>
      </c>
      <c r="F20" s="424">
        <f>SUMIF(B:B,O20,J:J)</f>
        <v>52454.074999999997</v>
      </c>
      <c r="G20" s="427">
        <f>MROUND(SUMIF(B:B,O20,I:I),0.5)</f>
        <v>148</v>
      </c>
      <c r="H20" s="436">
        <f>IFERROR(((SUMIF(B:B,O20,AE:AE))/$H$2),0)</f>
        <v>150.33527131782947</v>
      </c>
      <c r="I20" s="429">
        <f>IF($D$11="no",IF((SUMIF($D$35:$D$41,O20,$G$35:$G$41)+SUMIF($I$35:$I$41,O20,$L$35:$L$41))&gt;D20,D20,(SUMIF($D$35:$D$41,O20,$G$35:$G$41)+SUMIF($I$35:$I$41,O20,$L$35:$L$41))),IF((SUMIF($D$35:$D$41,O20,$G$35:$G$41)+SUMIF($I$35:$I$41,O20,$L$35:$L$41))&gt;G20,G20,(SUMIF($D$35:$D$41,O20,$G$35:$G$41)+SUMIF($I$35:$I$41,O20,$L$35:$L$41))))</f>
        <v>150.33527131782944</v>
      </c>
      <c r="J20" s="438">
        <f>IFERROR(MROUND(IF(H20&gt;I20,I20,H20),0.5),"")</f>
        <v>150.5</v>
      </c>
      <c r="K20" s="431">
        <f>IF($D$11="no",(IF(M20&gt;=0,0,IFERROR(J20-D20,0))),IF(J20&gt;=G20,0,IFERROR(J20-G20,0)))</f>
        <v>-64.5</v>
      </c>
      <c r="L20" s="432">
        <f>ROUND(IF($D$11="no",IF(E20*J20&gt;C20,C20,E20*J20),IF(E20*J20&gt;F20,F20,E20*J20)),2)</f>
        <v>51791.67</v>
      </c>
      <c r="M20" s="433">
        <f>ROUND(IF($D$11="no",IFERROR(-(C20-L20),0),IFERROR(-(F20-L20),0)),2)</f>
        <v>-22196.43</v>
      </c>
      <c r="O20" s="84" t="s">
        <v>32</v>
      </c>
      <c r="P20" s="182">
        <f t="shared" ref="P20:AD20" si="1">IFERROR($J20*(SUMIF($B:$B,$O20,P:P)/$H$2)/$H20,0)</f>
        <v>118.10407616051975</v>
      </c>
      <c r="Q20" s="182">
        <f t="shared" si="1"/>
        <v>3.0136344690377661</v>
      </c>
      <c r="R20" s="182">
        <f t="shared" si="1"/>
        <v>10.729444093520511</v>
      </c>
      <c r="S20" s="182">
        <f t="shared" si="1"/>
        <v>18.652845276921951</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150.5</v>
      </c>
      <c r="AF20" s="367">
        <f>ROUND(L20,2)</f>
        <v>51791.67</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157726.09593343778</v>
      </c>
      <c r="D22" s="425">
        <f>MROUND(SUMIF(B:B,O22,F:F),0.5)</f>
        <v>430</v>
      </c>
      <c r="E22" s="426">
        <f>IFERROR(C22/D22,0)</f>
        <v>366.80487426380881</v>
      </c>
      <c r="F22" s="424">
        <f>SUMIF(B:B,O22,J:J)</f>
        <v>78863.047966718892</v>
      </c>
      <c r="G22" s="427">
        <f>MROUND(SUMIF(B:B,O22,I:I),0.5)</f>
        <v>215</v>
      </c>
      <c r="H22" s="436">
        <f>IFERROR(((SUMIF(B:B,O22,AE:AE))/$H$2),0)</f>
        <v>219.54651162790694</v>
      </c>
      <c r="I22" s="429">
        <f>IF($D$11="no",IF((SUMIF($D$35:$D$41,O22,$G$35:$G$41)+SUMIF($I$35:$I$41,O22,$L$35:$L$41))&gt;D22,D22,(SUMIF($D$35:$D$41,O22,$G$35:$G$41)+SUMIF($I$35:$I$41,O22,$L$35:$L$41))),IF((SUMIF($D$35:$D$41,O22,$G$35:$G$41)+SUMIF($I$35:$I$41,O22,$L$35:$L$41))&gt;G22,G22,(SUMIF($D$35:$D$41,O22,$G$35:$G$41)+SUMIF($I$35:$I$41,O22,$L$35:$L$41))))</f>
        <v>219.54651162790699</v>
      </c>
      <c r="J22" s="438">
        <f>IFERROR(MROUND(IF(H22&gt;I22,I22,H22),0.5),"")</f>
        <v>219.5</v>
      </c>
      <c r="K22" s="431">
        <f>IF($D$11="no",(IF(M22&gt;=0,0,IFERROR(J22-D22,0))),IF(J22&gt;=G22,0,IFERROR(J22-G22,0)))</f>
        <v>-210.5</v>
      </c>
      <c r="L22" s="432">
        <f>ROUND(IF($D$11="no",IF(E22*J22&gt;C22,C22,E22*J22),IF(E22*J22&gt;F22,F22,E22*J22)),2)</f>
        <v>80513.67</v>
      </c>
      <c r="M22" s="433">
        <f>ROUND(IF($D$11="no",IFERROR(-(C22-L22),0),IFERROR(-(F22-L22),0)),2)</f>
        <v>-77212.429999999993</v>
      </c>
      <c r="O22" s="89" t="s">
        <v>33</v>
      </c>
      <c r="P22" s="182">
        <f t="shared" ref="P22:AD22" si="3">IFERROR($J22*(SUMIF($B:$B,$O22,P:P)/$H$2)/$H22,0)</f>
        <v>62.548115683609055</v>
      </c>
      <c r="Q22" s="182">
        <f t="shared" si="3"/>
        <v>47.770885193227784</v>
      </c>
      <c r="R22" s="182">
        <f t="shared" si="3"/>
        <v>51.970899611014019</v>
      </c>
      <c r="S22" s="182">
        <f t="shared" si="3"/>
        <v>11.59315066880874</v>
      </c>
      <c r="T22" s="182">
        <f t="shared" si="3"/>
        <v>45.61694884334046</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219.50000000000003</v>
      </c>
      <c r="AF22" s="367">
        <f>ROUND(L22,2)</f>
        <v>80513.67</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231714.19593343779</v>
      </c>
      <c r="D30" s="191">
        <f>SUM(D20:D28)</f>
        <v>645</v>
      </c>
      <c r="E30" s="192"/>
      <c r="F30" s="193">
        <f>SUM(F20:F28)</f>
        <v>131317.12296671889</v>
      </c>
      <c r="G30" s="194">
        <f>SUM(G20:G28)</f>
        <v>363</v>
      </c>
      <c r="H30" s="195">
        <f>SUM(H20:H28)</f>
        <v>369.8817829457364</v>
      </c>
      <c r="I30" s="196"/>
      <c r="J30" s="197">
        <f>SUM(J20:J28)</f>
        <v>370</v>
      </c>
      <c r="K30" s="198"/>
      <c r="L30" s="199">
        <f>SUM(L20:L28)</f>
        <v>132305.34</v>
      </c>
      <c r="M30" s="200">
        <f>SUM(M20:M28)</f>
        <v>-99408.859999999986</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322</v>
      </c>
      <c r="C35" s="220">
        <f>IF('Basic project data'!C5=0,0,DATE(YEAR('Basic project data'!C5),1,1))</f>
        <v>44562</v>
      </c>
      <c r="D35" s="221" t="str">
        <f>IFERROR(INDEX(B47:B58,MATCH("P*",B47:B58,0)),"")</f>
        <v>P1</v>
      </c>
      <c r="E35" s="181">
        <f>IF(D35="",0,IF($D$11="no",SUMIF(B47:B58,D35,F47:F58),SUMIF(B47:B58,D35,I47:I58)))</f>
        <v>161.25</v>
      </c>
      <c r="F35" s="181">
        <f>IFERROR(SUMIF($B47:$B58,$D35,$AE47:$AE58)/$H$2,0)</f>
        <v>123.05297157622738</v>
      </c>
      <c r="G35" s="181">
        <f t="shared" ref="G35:G41" si="10">IFERROR(IF(D35="","",(IF(B35="yes",(IF(E35&lt;F35,E35,F35)),F35))),"")</f>
        <v>123.05297157622738</v>
      </c>
      <c r="H35" s="222">
        <f t="shared" ref="H35:H41" si="11">ROUND(-IFERROR(E35-F35,""),2)</f>
        <v>-38.200000000000003</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322</v>
      </c>
      <c r="C36" s="220">
        <f>IFERROR(IF(EDATE(C35,12)&lt;=(DATE(YEAR('Basic project data'!$C$6),1,1)),EDATE(C35,12),""),"")</f>
        <v>44927</v>
      </c>
      <c r="D36" s="221" t="str">
        <f>IFERROR(INDEX(B62:B73,MATCH("P*",B62:B73,0)),"")</f>
        <v>P1</v>
      </c>
      <c r="E36" s="181">
        <f>IF(D36="",0,IF($D$11="no",SUMIF(B62:B73,D36,F62:F73),SUMIF(B62:B73,D36,I62:I73)))</f>
        <v>53.75</v>
      </c>
      <c r="F36" s="181">
        <f>IFERROR(SUMIF($B62:$B73,$D36,$AE62:$AE73)/$H$2,0)</f>
        <v>27.282299741602063</v>
      </c>
      <c r="G36" s="181">
        <f t="shared" si="10"/>
        <v>27.282299741602063</v>
      </c>
      <c r="H36" s="222">
        <f t="shared" si="11"/>
        <v>-26.47</v>
      </c>
      <c r="I36" s="221" t="str">
        <f>IF(IFERROR(INDEX(B62:B73,MATCH("P*",B62:B73,-1)),"")=D36,"",IFERROR(INDEX(B62:B73,MATCH("P*",B62:B73,-1)),""))</f>
        <v>P2</v>
      </c>
      <c r="J36" s="181">
        <f>IF(I36="",0,IF($D$11="no",MROUND(SUMIF(B62:B73,I36,F62:F73),0.5),MROUND(SUMIF(B62:B73,I36,I62:I73),0.5)))</f>
        <v>161.5</v>
      </c>
      <c r="K36" s="181">
        <f>IFERROR(SUMIF($B62:$B73,$I36,$AE62:$AE73)/$H$2,0)</f>
        <v>81.995478036175712</v>
      </c>
      <c r="L36" s="181">
        <f t="shared" si="12"/>
        <v>81.995478036175712</v>
      </c>
      <c r="M36" s="222">
        <f t="shared" si="13"/>
        <v>-79.5</v>
      </c>
      <c r="N36" s="224"/>
      <c r="O36" s="225"/>
    </row>
    <row r="37" spans="1:33" outlineLevel="1" x14ac:dyDescent="0.25">
      <c r="B37" s="219" t="s">
        <v>322</v>
      </c>
      <c r="C37" s="220">
        <f>IFERROR(IF(EDATE(C36,12)&lt;=(DATE(YEAR('Basic project data'!$C$6),1,1)),EDATE(C36,12),""),"")</f>
        <v>45292</v>
      </c>
      <c r="D37" s="221" t="str">
        <f>IFERROR(INDEX(B77:B88,MATCH("P*",B77:B88,0)),"")</f>
        <v>P2</v>
      </c>
      <c r="E37" s="181">
        <f>IF(D37="",0,IF($D$11="no",SUMIF(B77:B88,D37,F77:F88),SUMIF(B77:B88,D37,I77:I88)))</f>
        <v>214.99999999999997</v>
      </c>
      <c r="F37" s="181">
        <f>IFERROR(SUMIF($B77:$B88,$D37,$AE77:$AE88)/$H$2,0)</f>
        <v>107.64470284237727</v>
      </c>
      <c r="G37" s="181">
        <f t="shared" si="10"/>
        <v>107.64470284237727</v>
      </c>
      <c r="H37" s="222">
        <f t="shared" si="11"/>
        <v>-107.36</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322</v>
      </c>
      <c r="C38" s="220">
        <f>IFERROR(IF(EDATE(C37,12)&lt;=(DATE(YEAR('Basic project data'!$C$6),1,1)),EDATE(C37,12),""),"")</f>
        <v>45658</v>
      </c>
      <c r="D38" s="221" t="str">
        <f>IFERROR(INDEX(B92:B103,MATCH("P*",B92:B103,0)),"")</f>
        <v>P2</v>
      </c>
      <c r="E38" s="181">
        <f>IF(D38="",0,IF($D$11="no",SUMIF(B92:B103,D38,F92:F103),SUMIF(B92:B103,D38,I92:I103)))</f>
        <v>53.75</v>
      </c>
      <c r="F38" s="181">
        <f>IFERROR(SUMIF($B92:$B103,$D38,$AE92:$AE103)/$H$2,0)</f>
        <v>29.906330749354005</v>
      </c>
      <c r="G38" s="181">
        <f t="shared" si="10"/>
        <v>29.906330749354005</v>
      </c>
      <c r="H38" s="222">
        <f t="shared" si="11"/>
        <v>-23.84</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v>1</v>
      </c>
      <c r="F50" s="182">
        <f t="shared" si="14"/>
        <v>17.916666666666668</v>
      </c>
      <c r="G50" s="245">
        <v>6115.43</v>
      </c>
      <c r="H50" s="244">
        <v>0.75</v>
      </c>
      <c r="I50" s="182">
        <f t="shared" si="15"/>
        <v>13.4375</v>
      </c>
      <c r="J50" s="246">
        <v>4570.32</v>
      </c>
      <c r="O50" s="243">
        <f t="shared" si="16"/>
        <v>44652</v>
      </c>
      <c r="P50" s="219">
        <v>102.9</v>
      </c>
      <c r="Q50" s="219"/>
      <c r="R50" s="219"/>
      <c r="S50" s="219">
        <v>12.1</v>
      </c>
      <c r="T50" s="219"/>
      <c r="U50" s="219"/>
      <c r="V50" s="219"/>
      <c r="W50" s="219"/>
      <c r="X50" s="219"/>
      <c r="Y50" s="219"/>
      <c r="Z50" s="219"/>
      <c r="AA50" s="219"/>
      <c r="AB50" s="219"/>
      <c r="AC50" s="219"/>
      <c r="AD50" s="219"/>
      <c r="AE50" s="247">
        <f t="shared" si="17"/>
        <v>115</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6115.43</v>
      </c>
      <c r="H51" s="244">
        <v>0.75</v>
      </c>
      <c r="I51" s="182">
        <f t="shared" si="15"/>
        <v>13.4375</v>
      </c>
      <c r="J51" s="246">
        <v>4570.32</v>
      </c>
      <c r="O51" s="243">
        <f t="shared" si="16"/>
        <v>44682</v>
      </c>
      <c r="P51" s="219">
        <v>91.2</v>
      </c>
      <c r="Q51" s="219"/>
      <c r="R51" s="219"/>
      <c r="S51" s="219">
        <v>21.45</v>
      </c>
      <c r="T51" s="219"/>
      <c r="U51" s="219"/>
      <c r="V51" s="219"/>
      <c r="W51" s="219"/>
      <c r="X51" s="219"/>
      <c r="Y51" s="219"/>
      <c r="Z51" s="219"/>
      <c r="AA51" s="219"/>
      <c r="AB51" s="219"/>
      <c r="AC51" s="219"/>
      <c r="AD51" s="219"/>
      <c r="AE51" s="247">
        <f t="shared" si="17"/>
        <v>112.65</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6115.43</v>
      </c>
      <c r="H52" s="244">
        <v>0.75</v>
      </c>
      <c r="I52" s="182">
        <f t="shared" si="15"/>
        <v>13.4375</v>
      </c>
      <c r="J52" s="246">
        <v>4570.32</v>
      </c>
      <c r="O52" s="243">
        <f t="shared" si="16"/>
        <v>44713</v>
      </c>
      <c r="P52" s="219">
        <v>108.75</v>
      </c>
      <c r="Q52" s="219"/>
      <c r="R52" s="219"/>
      <c r="S52" s="219">
        <v>17</v>
      </c>
      <c r="T52" s="219"/>
      <c r="U52" s="219"/>
      <c r="V52" s="219"/>
      <c r="W52" s="219"/>
      <c r="X52" s="219"/>
      <c r="Y52" s="219"/>
      <c r="Z52" s="219"/>
      <c r="AA52" s="219"/>
      <c r="AB52" s="219"/>
      <c r="AC52" s="219"/>
      <c r="AD52" s="219"/>
      <c r="AE52" s="247">
        <f t="shared" si="17"/>
        <v>125.75</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6115.43</v>
      </c>
      <c r="H53" s="244">
        <v>0.75</v>
      </c>
      <c r="I53" s="182">
        <f t="shared" si="15"/>
        <v>13.4375</v>
      </c>
      <c r="J53" s="246">
        <v>4570.32</v>
      </c>
      <c r="O53" s="243">
        <f t="shared" si="16"/>
        <v>44743</v>
      </c>
      <c r="P53" s="219">
        <v>79.2</v>
      </c>
      <c r="Q53" s="219"/>
      <c r="R53" s="219"/>
      <c r="S53" s="219">
        <v>7</v>
      </c>
      <c r="T53" s="219"/>
      <c r="U53" s="219"/>
      <c r="V53" s="219"/>
      <c r="W53" s="219"/>
      <c r="X53" s="219"/>
      <c r="Y53" s="219"/>
      <c r="Z53" s="219"/>
      <c r="AA53" s="219"/>
      <c r="AB53" s="219"/>
      <c r="AC53" s="219"/>
      <c r="AD53" s="219"/>
      <c r="AE53" s="247">
        <f t="shared" si="17"/>
        <v>86.2</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6115.43</v>
      </c>
      <c r="H54" s="244">
        <v>0.75</v>
      </c>
      <c r="I54" s="182">
        <f t="shared" si="15"/>
        <v>13.4375</v>
      </c>
      <c r="J54" s="246">
        <v>4570.32</v>
      </c>
      <c r="O54" s="243">
        <f t="shared" si="16"/>
        <v>44774</v>
      </c>
      <c r="P54" s="219">
        <v>82.2</v>
      </c>
      <c r="Q54" s="219"/>
      <c r="R54" s="219">
        <v>12</v>
      </c>
      <c r="S54" s="219">
        <v>12.25</v>
      </c>
      <c r="T54" s="219"/>
      <c r="U54" s="219"/>
      <c r="V54" s="219"/>
      <c r="W54" s="219"/>
      <c r="X54" s="219"/>
      <c r="Y54" s="219"/>
      <c r="Z54" s="219"/>
      <c r="AA54" s="219"/>
      <c r="AB54" s="219"/>
      <c r="AC54" s="219"/>
      <c r="AD54" s="219"/>
      <c r="AE54" s="247">
        <f t="shared" si="17"/>
        <v>106.45</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6115.43</v>
      </c>
      <c r="H55" s="244">
        <v>0.75</v>
      </c>
      <c r="I55" s="182">
        <f t="shared" si="15"/>
        <v>13.4375</v>
      </c>
      <c r="J55" s="246">
        <v>4570.32</v>
      </c>
      <c r="O55" s="243">
        <f t="shared" si="16"/>
        <v>44805</v>
      </c>
      <c r="P55" s="219">
        <v>74.25</v>
      </c>
      <c r="Q55" s="219"/>
      <c r="R55" s="219">
        <v>16</v>
      </c>
      <c r="S55" s="219">
        <v>15</v>
      </c>
      <c r="T55" s="219"/>
      <c r="U55" s="219"/>
      <c r="V55" s="219"/>
      <c r="W55" s="219"/>
      <c r="X55" s="219"/>
      <c r="Y55" s="219"/>
      <c r="Z55" s="219"/>
      <c r="AA55" s="219"/>
      <c r="AB55" s="219"/>
      <c r="AC55" s="219"/>
      <c r="AD55" s="219"/>
      <c r="AE55" s="247">
        <f t="shared" si="17"/>
        <v>105.25</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6115.43</v>
      </c>
      <c r="H56" s="244">
        <v>0.75</v>
      </c>
      <c r="I56" s="182">
        <f t="shared" si="15"/>
        <v>13.4375</v>
      </c>
      <c r="J56" s="246">
        <v>4570.32</v>
      </c>
      <c r="O56" s="243">
        <f t="shared" si="16"/>
        <v>44835</v>
      </c>
      <c r="P56" s="219">
        <v>87.4</v>
      </c>
      <c r="Q56" s="219"/>
      <c r="R56" s="219">
        <v>13</v>
      </c>
      <c r="S56" s="219">
        <v>12</v>
      </c>
      <c r="T56" s="219"/>
      <c r="U56" s="219"/>
      <c r="V56" s="219"/>
      <c r="W56" s="219"/>
      <c r="X56" s="219"/>
      <c r="Y56" s="219"/>
      <c r="Z56" s="219"/>
      <c r="AA56" s="219"/>
      <c r="AB56" s="219"/>
      <c r="AC56" s="219"/>
      <c r="AD56" s="219"/>
      <c r="AE56" s="247">
        <f t="shared" si="17"/>
        <v>112.4</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6718.37</v>
      </c>
      <c r="H57" s="244">
        <v>0.75</v>
      </c>
      <c r="I57" s="182">
        <f t="shared" si="15"/>
        <v>13.4375</v>
      </c>
      <c r="J57" s="246">
        <v>6718.37</v>
      </c>
      <c r="O57" s="243">
        <f t="shared" si="16"/>
        <v>44866</v>
      </c>
      <c r="P57" s="219">
        <v>84.25</v>
      </c>
      <c r="Q57" s="219"/>
      <c r="R57" s="219">
        <v>11</v>
      </c>
      <c r="S57" s="219">
        <v>15.74</v>
      </c>
      <c r="T57" s="219"/>
      <c r="U57" s="219"/>
      <c r="V57" s="219"/>
      <c r="W57" s="219"/>
      <c r="X57" s="219"/>
      <c r="Y57" s="219"/>
      <c r="Z57" s="219"/>
      <c r="AA57" s="219"/>
      <c r="AB57" s="219"/>
      <c r="AC57" s="219"/>
      <c r="AD57" s="219"/>
      <c r="AE57" s="247">
        <f t="shared" si="17"/>
        <v>110.99</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6115.43</v>
      </c>
      <c r="H58" s="244">
        <v>0.75</v>
      </c>
      <c r="I58" s="182">
        <f t="shared" si="15"/>
        <v>13.4375</v>
      </c>
      <c r="J58" s="246">
        <v>4570.32</v>
      </c>
      <c r="O58" s="243">
        <f t="shared" si="16"/>
        <v>44896</v>
      </c>
      <c r="P58" s="219">
        <v>66</v>
      </c>
      <c r="Q58" s="219"/>
      <c r="R58" s="219">
        <v>7.74</v>
      </c>
      <c r="S58" s="219">
        <v>4</v>
      </c>
      <c r="T58" s="219"/>
      <c r="U58" s="219"/>
      <c r="V58" s="219"/>
      <c r="W58" s="219"/>
      <c r="X58" s="219"/>
      <c r="Y58" s="219"/>
      <c r="Z58" s="219"/>
      <c r="AA58" s="219"/>
      <c r="AB58" s="219"/>
      <c r="AC58" s="219"/>
      <c r="AD58" s="219"/>
      <c r="AE58" s="247">
        <f t="shared" si="17"/>
        <v>77.739999999999995</v>
      </c>
      <c r="AF58" s="248"/>
    </row>
    <row r="59" spans="2:33" x14ac:dyDescent="0.25">
      <c r="B59" s="250"/>
      <c r="C59" s="251"/>
      <c r="D59" s="252">
        <f>D58</f>
        <v>44896</v>
      </c>
      <c r="E59" s="253"/>
      <c r="F59" s="254">
        <f>SUM(F47:F58)</f>
        <v>161.25</v>
      </c>
      <c r="G59" s="255">
        <f>SUM(G47:G58)</f>
        <v>55641.810000000005</v>
      </c>
      <c r="H59" s="256"/>
      <c r="I59" s="254">
        <f>SUM(I47:I58)</f>
        <v>120.9375</v>
      </c>
      <c r="J59" s="255">
        <f>SUM(J47:J58)</f>
        <v>43280.93</v>
      </c>
      <c r="O59" s="252">
        <f t="shared" si="16"/>
        <v>44896</v>
      </c>
      <c r="P59" s="257">
        <f t="shared" ref="P59:AE59" si="19">SUM(P47:P58)</f>
        <v>776.15</v>
      </c>
      <c r="Q59" s="257">
        <f t="shared" si="19"/>
        <v>0</v>
      </c>
      <c r="R59" s="257">
        <f t="shared" si="19"/>
        <v>59.74</v>
      </c>
      <c r="S59" s="257">
        <f t="shared" si="19"/>
        <v>116.53999999999999</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952.43</v>
      </c>
      <c r="AF59" s="248"/>
    </row>
    <row r="60" spans="2:33" ht="28.5" customHeight="1" x14ac:dyDescent="0.25">
      <c r="B60" s="8"/>
      <c r="C60" s="8"/>
      <c r="F60" s="249"/>
      <c r="I60" s="249"/>
      <c r="P60" s="257">
        <f t="shared" ref="P60:AE60" si="20">IFERROR(P59/$H$2,0)</f>
        <v>100.27777777777777</v>
      </c>
      <c r="Q60" s="257">
        <f t="shared" si="20"/>
        <v>0</v>
      </c>
      <c r="R60" s="257">
        <f t="shared" si="20"/>
        <v>7.7183462532299743</v>
      </c>
      <c r="S60" s="257">
        <f t="shared" si="20"/>
        <v>15.056847545219636</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123.05297157622738</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21">215/12*E62</f>
        <v>17.916666666666668</v>
      </c>
      <c r="G62" s="267">
        <v>6115.43</v>
      </c>
      <c r="H62" s="265">
        <v>0.5</v>
      </c>
      <c r="I62" s="266">
        <f t="shared" ref="I62:I73" si="22">215/12*H62</f>
        <v>8.9583333333333339</v>
      </c>
      <c r="J62" s="267">
        <v>3057.7150000000001</v>
      </c>
      <c r="O62" s="243">
        <f t="shared" ref="O62:O74" si="23">D62</f>
        <v>44927</v>
      </c>
      <c r="P62" s="219">
        <v>37</v>
      </c>
      <c r="Q62" s="219">
        <v>10.6</v>
      </c>
      <c r="R62" s="219">
        <v>8.7149999999999999</v>
      </c>
      <c r="S62" s="219">
        <v>13.55</v>
      </c>
      <c r="T62" s="219"/>
      <c r="U62" s="219"/>
      <c r="V62" s="219"/>
      <c r="W62" s="219"/>
      <c r="X62" s="219"/>
      <c r="Y62" s="219"/>
      <c r="Z62" s="219"/>
      <c r="AA62" s="219"/>
      <c r="AB62" s="219"/>
      <c r="AC62" s="219"/>
      <c r="AD62" s="219"/>
      <c r="AE62" s="247">
        <f t="shared" ref="AE62:AE73" si="24">SUM(P62:AD62)</f>
        <v>69.864999999999995</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6">
        <v>6115.43</v>
      </c>
      <c r="H63" s="244">
        <v>0.5</v>
      </c>
      <c r="I63" s="182">
        <f t="shared" si="22"/>
        <v>8.9583333333333339</v>
      </c>
      <c r="J63" s="246">
        <v>3057.7150000000001</v>
      </c>
      <c r="O63" s="243">
        <f t="shared" si="23"/>
        <v>44958</v>
      </c>
      <c r="P63" s="219">
        <v>45.6</v>
      </c>
      <c r="Q63" s="219">
        <v>5.5</v>
      </c>
      <c r="R63" s="219">
        <v>8</v>
      </c>
      <c r="S63" s="219">
        <v>5.625</v>
      </c>
      <c r="T63" s="219"/>
      <c r="U63" s="219"/>
      <c r="V63" s="219"/>
      <c r="W63" s="219"/>
      <c r="X63" s="219"/>
      <c r="Y63" s="219"/>
      <c r="Z63" s="219"/>
      <c r="AA63" s="219"/>
      <c r="AB63" s="219"/>
      <c r="AC63" s="219"/>
      <c r="AD63" s="219"/>
      <c r="AE63" s="247">
        <f t="shared" si="24"/>
        <v>64.724999999999994</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6">
        <v>6115.43</v>
      </c>
      <c r="H64" s="244">
        <v>0.5</v>
      </c>
      <c r="I64" s="182">
        <f t="shared" si="22"/>
        <v>8.9583333333333339</v>
      </c>
      <c r="J64" s="246">
        <v>3057.7150000000001</v>
      </c>
      <c r="O64" s="243">
        <f t="shared" si="23"/>
        <v>44986</v>
      </c>
      <c r="P64" s="219">
        <v>54.375</v>
      </c>
      <c r="Q64" s="219">
        <v>7.2</v>
      </c>
      <c r="R64" s="219">
        <v>6.5</v>
      </c>
      <c r="S64" s="219">
        <v>8.5</v>
      </c>
      <c r="T64" s="219"/>
      <c r="U64" s="219"/>
      <c r="V64" s="219"/>
      <c r="W64" s="219"/>
      <c r="X64" s="219"/>
      <c r="Y64" s="219"/>
      <c r="Z64" s="219"/>
      <c r="AA64" s="219"/>
      <c r="AB64" s="219"/>
      <c r="AC64" s="219"/>
      <c r="AD64" s="219"/>
      <c r="AE64" s="247">
        <f t="shared" si="24"/>
        <v>76.575000000000003</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v>1</v>
      </c>
      <c r="F65" s="182">
        <f t="shared" si="21"/>
        <v>17.916666666666668</v>
      </c>
      <c r="G65" s="246">
        <v>6276.57</v>
      </c>
      <c r="H65" s="244">
        <v>0.5</v>
      </c>
      <c r="I65" s="182">
        <f t="shared" si="22"/>
        <v>8.9583333333333339</v>
      </c>
      <c r="J65" s="246">
        <v>3138.2849999999999</v>
      </c>
      <c r="O65" s="243">
        <f t="shared" si="23"/>
        <v>45017</v>
      </c>
      <c r="P65" s="219">
        <v>39.6</v>
      </c>
      <c r="Q65" s="219">
        <v>8.75</v>
      </c>
      <c r="R65" s="219">
        <v>15.7</v>
      </c>
      <c r="S65" s="219">
        <v>12</v>
      </c>
      <c r="T65" s="219"/>
      <c r="U65" s="219"/>
      <c r="V65" s="219"/>
      <c r="W65" s="219"/>
      <c r="X65" s="219"/>
      <c r="Y65" s="219"/>
      <c r="Z65" s="219"/>
      <c r="AA65" s="219"/>
      <c r="AB65" s="219"/>
      <c r="AC65" s="219"/>
      <c r="AD65" s="219"/>
      <c r="AE65" s="247">
        <f t="shared" si="24"/>
        <v>76.05</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v>1</v>
      </c>
      <c r="F66" s="182">
        <f t="shared" si="21"/>
        <v>17.916666666666668</v>
      </c>
      <c r="G66" s="246">
        <v>6276.57</v>
      </c>
      <c r="H66" s="244">
        <v>0.5</v>
      </c>
      <c r="I66" s="182">
        <f t="shared" si="22"/>
        <v>8.9583333333333339</v>
      </c>
      <c r="J66" s="246">
        <v>3138.2849999999999</v>
      </c>
      <c r="O66" s="243">
        <f t="shared" si="23"/>
        <v>45047</v>
      </c>
      <c r="P66" s="219">
        <v>41.1</v>
      </c>
      <c r="Q66" s="219">
        <v>10.125</v>
      </c>
      <c r="R66" s="219">
        <v>13.75</v>
      </c>
      <c r="S66" s="219">
        <v>6.125</v>
      </c>
      <c r="T66" s="219"/>
      <c r="U66" s="219"/>
      <c r="V66" s="219"/>
      <c r="W66" s="219"/>
      <c r="X66" s="219"/>
      <c r="Y66" s="219"/>
      <c r="Z66" s="219"/>
      <c r="AA66" s="219"/>
      <c r="AB66" s="219"/>
      <c r="AC66" s="219"/>
      <c r="AD66" s="219"/>
      <c r="AE66" s="247">
        <f t="shared" si="24"/>
        <v>71.099999999999994</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v>1</v>
      </c>
      <c r="F67" s="182">
        <f t="shared" si="21"/>
        <v>17.916666666666668</v>
      </c>
      <c r="G67" s="246">
        <v>6276.57</v>
      </c>
      <c r="H67" s="244">
        <v>0.5</v>
      </c>
      <c r="I67" s="182">
        <f t="shared" si="22"/>
        <v>8.9583333333333339</v>
      </c>
      <c r="J67" s="246">
        <v>3138.2849999999999</v>
      </c>
      <c r="O67" s="243">
        <f t="shared" si="23"/>
        <v>45078</v>
      </c>
      <c r="P67" s="219">
        <v>37.125</v>
      </c>
      <c r="Q67" s="219">
        <v>21.5</v>
      </c>
      <c r="R67" s="219">
        <v>5.5</v>
      </c>
      <c r="S67" s="219">
        <v>7.5</v>
      </c>
      <c r="T67" s="219"/>
      <c r="U67" s="219"/>
      <c r="V67" s="219"/>
      <c r="W67" s="219"/>
      <c r="X67" s="219"/>
      <c r="Y67" s="219"/>
      <c r="Z67" s="219"/>
      <c r="AA67" s="219"/>
      <c r="AB67" s="219"/>
      <c r="AC67" s="219"/>
      <c r="AD67" s="219"/>
      <c r="AE67" s="247">
        <f t="shared" si="24"/>
        <v>71.625</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v>1</v>
      </c>
      <c r="F68" s="182">
        <f t="shared" si="21"/>
        <v>17.916666666666668</v>
      </c>
      <c r="G68" s="246">
        <v>6276.57</v>
      </c>
      <c r="H68" s="244">
        <v>0.5</v>
      </c>
      <c r="I68" s="182">
        <f t="shared" si="22"/>
        <v>8.9583333333333339</v>
      </c>
      <c r="J68" s="246">
        <v>3138.2849999999999</v>
      </c>
      <c r="O68" s="243">
        <f t="shared" si="23"/>
        <v>45108</v>
      </c>
      <c r="P68" s="219">
        <v>43.7</v>
      </c>
      <c r="Q68" s="219">
        <v>10.75</v>
      </c>
      <c r="R68" s="219">
        <v>16.600000000000001</v>
      </c>
      <c r="S68" s="219">
        <v>6</v>
      </c>
      <c r="T68" s="219"/>
      <c r="U68" s="219"/>
      <c r="V68" s="219"/>
      <c r="W68" s="219"/>
      <c r="X68" s="219"/>
      <c r="Y68" s="219"/>
      <c r="Z68" s="219"/>
      <c r="AA68" s="219"/>
      <c r="AB68" s="219"/>
      <c r="AC68" s="219"/>
      <c r="AD68" s="219"/>
      <c r="AE68" s="247">
        <f t="shared" si="24"/>
        <v>77.050000000000011</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v>1</v>
      </c>
      <c r="F69" s="182">
        <f t="shared" si="21"/>
        <v>17.916666666666668</v>
      </c>
      <c r="G69" s="246">
        <v>6276.57</v>
      </c>
      <c r="H69" s="244">
        <v>0.5</v>
      </c>
      <c r="I69" s="182">
        <f t="shared" si="22"/>
        <v>8.9583333333333339</v>
      </c>
      <c r="J69" s="246">
        <v>3138.2849999999999</v>
      </c>
      <c r="O69" s="243">
        <f t="shared" si="23"/>
        <v>45139</v>
      </c>
      <c r="P69" s="219">
        <v>22.55</v>
      </c>
      <c r="Q69" s="219">
        <v>7.2</v>
      </c>
      <c r="R69" s="219">
        <v>6.1</v>
      </c>
      <c r="S69" s="219">
        <v>8.5</v>
      </c>
      <c r="T69" s="219"/>
      <c r="U69" s="219"/>
      <c r="V69" s="219"/>
      <c r="W69" s="219"/>
      <c r="X69" s="219"/>
      <c r="Y69" s="219"/>
      <c r="Z69" s="219"/>
      <c r="AA69" s="219"/>
      <c r="AB69" s="219"/>
      <c r="AC69" s="219"/>
      <c r="AD69" s="219"/>
      <c r="AE69" s="247">
        <f t="shared" si="24"/>
        <v>44.35</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v>1</v>
      </c>
      <c r="F70" s="182">
        <f t="shared" si="21"/>
        <v>17.916666666666668</v>
      </c>
      <c r="G70" s="246">
        <v>6276.57</v>
      </c>
      <c r="H70" s="244">
        <v>0.5</v>
      </c>
      <c r="I70" s="182">
        <f t="shared" si="22"/>
        <v>8.9583333333333339</v>
      </c>
      <c r="J70" s="246">
        <v>3138.2849999999999</v>
      </c>
      <c r="O70" s="243">
        <f t="shared" si="23"/>
        <v>45170</v>
      </c>
      <c r="P70" s="219">
        <v>37.125</v>
      </c>
      <c r="Q70" s="219">
        <v>12.5</v>
      </c>
      <c r="R70" s="219">
        <v>9.5</v>
      </c>
      <c r="S70" s="219">
        <v>10.75</v>
      </c>
      <c r="T70" s="219"/>
      <c r="U70" s="219"/>
      <c r="V70" s="219"/>
      <c r="W70" s="219"/>
      <c r="X70" s="219"/>
      <c r="Y70" s="219"/>
      <c r="Z70" s="219"/>
      <c r="AA70" s="219"/>
      <c r="AB70" s="219"/>
      <c r="AC70" s="219"/>
      <c r="AD70" s="219"/>
      <c r="AE70" s="247">
        <f t="shared" si="24"/>
        <v>69.875</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v>1</v>
      </c>
      <c r="F71" s="182">
        <f t="shared" si="21"/>
        <v>17.916666666666668</v>
      </c>
      <c r="G71" s="246">
        <v>6276.57</v>
      </c>
      <c r="H71" s="244">
        <v>0.5</v>
      </c>
      <c r="I71" s="182">
        <f t="shared" si="22"/>
        <v>8.9583333333333339</v>
      </c>
      <c r="J71" s="246">
        <v>3138.2849999999999</v>
      </c>
      <c r="O71" s="243">
        <f t="shared" si="23"/>
        <v>45200</v>
      </c>
      <c r="P71" s="219">
        <v>43.7</v>
      </c>
      <c r="Q71" s="219">
        <v>5.5</v>
      </c>
      <c r="R71" s="219">
        <v>18.600000000000001</v>
      </c>
      <c r="S71" s="219">
        <v>6.125</v>
      </c>
      <c r="T71" s="219"/>
      <c r="U71" s="219"/>
      <c r="V71" s="219"/>
      <c r="W71" s="219"/>
      <c r="X71" s="219"/>
      <c r="Y71" s="219"/>
      <c r="Z71" s="219"/>
      <c r="AA71" s="219"/>
      <c r="AB71" s="219"/>
      <c r="AC71" s="219"/>
      <c r="AD71" s="219"/>
      <c r="AE71" s="247">
        <f t="shared" si="24"/>
        <v>73.925000000000011</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v>1</v>
      </c>
      <c r="F72" s="182">
        <f t="shared" si="21"/>
        <v>17.916666666666668</v>
      </c>
      <c r="G72" s="246">
        <v>9193.2900000000009</v>
      </c>
      <c r="H72" s="244">
        <v>0.5</v>
      </c>
      <c r="I72" s="182">
        <f t="shared" si="22"/>
        <v>8.9583333333333339</v>
      </c>
      <c r="J72" s="246">
        <f>0.5*G72</f>
        <v>4596.6450000000004</v>
      </c>
      <c r="O72" s="243">
        <f t="shared" si="23"/>
        <v>45231</v>
      </c>
      <c r="P72" s="219">
        <v>45.6</v>
      </c>
      <c r="Q72" s="219">
        <v>8.75</v>
      </c>
      <c r="R72" s="219">
        <v>13.75</v>
      </c>
      <c r="S72" s="219">
        <v>5.625</v>
      </c>
      <c r="T72" s="219"/>
      <c r="U72" s="219"/>
      <c r="V72" s="219"/>
      <c r="W72" s="219"/>
      <c r="X72" s="219"/>
      <c r="Y72" s="219"/>
      <c r="Z72" s="219"/>
      <c r="AA72" s="219"/>
      <c r="AB72" s="219"/>
      <c r="AC72" s="219"/>
      <c r="AD72" s="219"/>
      <c r="AE72" s="247">
        <f t="shared" si="24"/>
        <v>73.724999999999994</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v>1</v>
      </c>
      <c r="F73" s="182">
        <f t="shared" si="21"/>
        <v>17.916666666666668</v>
      </c>
      <c r="G73" s="246">
        <v>6276.57</v>
      </c>
      <c r="H73" s="244">
        <v>0.5</v>
      </c>
      <c r="I73" s="182">
        <f t="shared" si="22"/>
        <v>8.9583333333333339</v>
      </c>
      <c r="J73" s="246">
        <v>3138.2849999999999</v>
      </c>
      <c r="O73" s="243">
        <f t="shared" si="23"/>
        <v>45261</v>
      </c>
      <c r="P73" s="219">
        <v>50.32</v>
      </c>
      <c r="Q73" s="219">
        <v>10.125</v>
      </c>
      <c r="R73" s="219">
        <v>15.5</v>
      </c>
      <c r="S73" s="219">
        <v>1</v>
      </c>
      <c r="T73" s="219"/>
      <c r="U73" s="219"/>
      <c r="V73" s="219"/>
      <c r="W73" s="219"/>
      <c r="X73" s="219"/>
      <c r="Y73" s="219"/>
      <c r="Z73" s="219"/>
      <c r="AA73" s="219"/>
      <c r="AB73" s="219"/>
      <c r="AC73" s="219"/>
      <c r="AD73" s="219"/>
      <c r="AE73" s="247">
        <f t="shared" si="24"/>
        <v>76.944999999999993</v>
      </c>
      <c r="AF73" s="248"/>
    </row>
    <row r="74" spans="2:32" x14ac:dyDescent="0.25">
      <c r="B74" s="250"/>
      <c r="C74" s="251"/>
      <c r="D74" s="252">
        <f>D73</f>
        <v>45261</v>
      </c>
      <c r="E74" s="253"/>
      <c r="F74" s="254">
        <f>SUM(F62:F73)</f>
        <v>214.99999999999997</v>
      </c>
      <c r="G74" s="255">
        <f>SUM(G62:G73)</f>
        <v>77752.140000000014</v>
      </c>
      <c r="H74" s="268"/>
      <c r="I74" s="254">
        <f>SUM(I62:I73)</f>
        <v>107.49999999999999</v>
      </c>
      <c r="J74" s="255">
        <f>SUM(J62:J73)</f>
        <v>38876.070000000007</v>
      </c>
      <c r="O74" s="252">
        <f t="shared" si="23"/>
        <v>45261</v>
      </c>
      <c r="P74" s="257">
        <f t="shared" ref="P74:AE74" si="26">SUM(P62:P73)</f>
        <v>497.79500000000002</v>
      </c>
      <c r="Q74" s="257">
        <f t="shared" si="26"/>
        <v>118.5</v>
      </c>
      <c r="R74" s="257">
        <f t="shared" si="26"/>
        <v>138.215</v>
      </c>
      <c r="S74" s="257">
        <f t="shared" si="26"/>
        <v>91.3</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845.81</v>
      </c>
      <c r="AF74" s="248"/>
    </row>
    <row r="75" spans="2:32" ht="28.5" customHeight="1" x14ac:dyDescent="0.25">
      <c r="B75" s="8"/>
      <c r="C75" s="8"/>
      <c r="F75" s="249"/>
      <c r="I75" s="249"/>
      <c r="P75" s="257">
        <f t="shared" ref="P75:AE75" si="27">IFERROR(P74/$H$2,0)</f>
        <v>64.314599483204134</v>
      </c>
      <c r="Q75" s="257">
        <f t="shared" si="27"/>
        <v>15.310077519379844</v>
      </c>
      <c r="R75" s="257">
        <f t="shared" si="27"/>
        <v>17.857235142118864</v>
      </c>
      <c r="S75" s="257">
        <f t="shared" si="27"/>
        <v>11.795865633074934</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109.27777777777777</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28">215/12*E77</f>
        <v>17.916666666666668</v>
      </c>
      <c r="G77" s="267">
        <v>6276.57</v>
      </c>
      <c r="H77" s="265">
        <v>0.5</v>
      </c>
      <c r="I77" s="266">
        <f t="shared" ref="I77:I88" si="29">215/12*H77</f>
        <v>8.9583333333333339</v>
      </c>
      <c r="J77" s="267">
        <v>3138.2849999999999</v>
      </c>
      <c r="O77" s="243">
        <f t="shared" ref="O77:O89" si="30">D77</f>
        <v>45292</v>
      </c>
      <c r="P77" s="219">
        <v>45.6</v>
      </c>
      <c r="Q77" s="219">
        <v>18.5</v>
      </c>
      <c r="R77" s="219">
        <v>8</v>
      </c>
      <c r="S77" s="219">
        <v>5.625</v>
      </c>
      <c r="T77" s="219"/>
      <c r="U77" s="219"/>
      <c r="V77" s="219"/>
      <c r="W77" s="219"/>
      <c r="X77" s="219"/>
      <c r="Y77" s="219"/>
      <c r="Z77" s="219"/>
      <c r="AA77" s="219"/>
      <c r="AB77" s="219"/>
      <c r="AC77" s="219"/>
      <c r="AD77" s="219"/>
      <c r="AE77" s="247">
        <f t="shared" ref="AE77:AE88" si="31">SUM(P77:AD77)</f>
        <v>77.724999999999994</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v>1</v>
      </c>
      <c r="F78" s="182">
        <f t="shared" si="28"/>
        <v>17.916666666666668</v>
      </c>
      <c r="G78" s="246">
        <v>6276.57</v>
      </c>
      <c r="H78" s="244">
        <v>0.5</v>
      </c>
      <c r="I78" s="182">
        <f t="shared" si="29"/>
        <v>8.9583333333333339</v>
      </c>
      <c r="J78" s="246">
        <v>3138.2849999999999</v>
      </c>
      <c r="O78" s="243">
        <f t="shared" si="30"/>
        <v>45323</v>
      </c>
      <c r="P78" s="219">
        <v>54.375</v>
      </c>
      <c r="Q78" s="219">
        <v>7.2</v>
      </c>
      <c r="R78" s="219">
        <v>6.5</v>
      </c>
      <c r="S78" s="219">
        <v>8.5</v>
      </c>
      <c r="T78" s="219"/>
      <c r="U78" s="219"/>
      <c r="V78" s="219"/>
      <c r="W78" s="219"/>
      <c r="X78" s="219"/>
      <c r="Y78" s="219"/>
      <c r="Z78" s="219"/>
      <c r="AA78" s="219"/>
      <c r="AB78" s="219"/>
      <c r="AC78" s="219"/>
      <c r="AD78" s="219"/>
      <c r="AE78" s="247">
        <f t="shared" si="31"/>
        <v>76.575000000000003</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v>1</v>
      </c>
      <c r="F79" s="182">
        <f t="shared" si="28"/>
        <v>17.916666666666668</v>
      </c>
      <c r="G79" s="246">
        <v>6276.57</v>
      </c>
      <c r="H79" s="244">
        <v>0.5</v>
      </c>
      <c r="I79" s="182">
        <f t="shared" si="29"/>
        <v>8.9583333333333339</v>
      </c>
      <c r="J79" s="246">
        <v>3138.2849999999999</v>
      </c>
      <c r="O79" s="243">
        <f t="shared" si="30"/>
        <v>45352</v>
      </c>
      <c r="P79" s="219">
        <v>23.43</v>
      </c>
      <c r="Q79" s="219">
        <v>8.75</v>
      </c>
      <c r="R79" s="219">
        <v>15.7</v>
      </c>
      <c r="S79" s="219">
        <v>12</v>
      </c>
      <c r="T79" s="219">
        <v>12.1</v>
      </c>
      <c r="U79" s="219"/>
      <c r="V79" s="219"/>
      <c r="W79" s="219"/>
      <c r="X79" s="219"/>
      <c r="Y79" s="219"/>
      <c r="Z79" s="219"/>
      <c r="AA79" s="219"/>
      <c r="AB79" s="219"/>
      <c r="AC79" s="219"/>
      <c r="AD79" s="219"/>
      <c r="AE79" s="247">
        <f t="shared" si="31"/>
        <v>71.97999999999999</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v>1</v>
      </c>
      <c r="F80" s="182">
        <f t="shared" si="28"/>
        <v>17.916666666666668</v>
      </c>
      <c r="G80" s="246">
        <v>6276.57</v>
      </c>
      <c r="H80" s="244">
        <v>0.5</v>
      </c>
      <c r="I80" s="182">
        <f t="shared" si="29"/>
        <v>8.9583333333333339</v>
      </c>
      <c r="J80" s="246">
        <v>3138.2849999999999</v>
      </c>
      <c r="O80" s="243">
        <f t="shared" si="30"/>
        <v>45383</v>
      </c>
      <c r="P80" s="219"/>
      <c r="Q80" s="219">
        <v>37.125</v>
      </c>
      <c r="R80" s="219">
        <v>21.5</v>
      </c>
      <c r="S80" s="219"/>
      <c r="T80" s="219">
        <v>11.25</v>
      </c>
      <c r="U80" s="219"/>
      <c r="V80" s="219"/>
      <c r="W80" s="219"/>
      <c r="X80" s="219"/>
      <c r="Y80" s="219"/>
      <c r="Z80" s="219"/>
      <c r="AA80" s="219"/>
      <c r="AB80" s="219"/>
      <c r="AC80" s="219"/>
      <c r="AD80" s="219"/>
      <c r="AE80" s="247">
        <f t="shared" si="31"/>
        <v>69.875</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v>1</v>
      </c>
      <c r="F81" s="182">
        <f t="shared" si="28"/>
        <v>17.916666666666668</v>
      </c>
      <c r="G81" s="246">
        <v>6276.57</v>
      </c>
      <c r="H81" s="244">
        <v>0.5</v>
      </c>
      <c r="I81" s="182">
        <f t="shared" si="29"/>
        <v>8.9583333333333339</v>
      </c>
      <c r="J81" s="246">
        <v>3138.2849999999999</v>
      </c>
      <c r="O81" s="243">
        <f t="shared" si="30"/>
        <v>45413</v>
      </c>
      <c r="P81" s="219"/>
      <c r="Q81" s="219">
        <v>43.7</v>
      </c>
      <c r="R81" s="219">
        <v>10.75</v>
      </c>
      <c r="S81" s="219"/>
      <c r="T81" s="219">
        <v>17</v>
      </c>
      <c r="U81" s="219"/>
      <c r="V81" s="219"/>
      <c r="W81" s="219"/>
      <c r="X81" s="219"/>
      <c r="Y81" s="219"/>
      <c r="Z81" s="219"/>
      <c r="AA81" s="219"/>
      <c r="AB81" s="219"/>
      <c r="AC81" s="219"/>
      <c r="AD81" s="219"/>
      <c r="AE81" s="247">
        <f t="shared" si="31"/>
        <v>71.45</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v>1</v>
      </c>
      <c r="F82" s="182">
        <f t="shared" si="28"/>
        <v>17.916666666666668</v>
      </c>
      <c r="G82" s="246">
        <v>6276.57</v>
      </c>
      <c r="H82" s="244">
        <v>0.5</v>
      </c>
      <c r="I82" s="182">
        <f t="shared" si="29"/>
        <v>8.9583333333333339</v>
      </c>
      <c r="J82" s="246">
        <v>3138.2849999999999</v>
      </c>
      <c r="O82" s="243">
        <f t="shared" si="30"/>
        <v>45444</v>
      </c>
      <c r="P82" s="219"/>
      <c r="Q82" s="219">
        <v>22.55</v>
      </c>
      <c r="R82" s="219">
        <v>37.200000000000003</v>
      </c>
      <c r="S82" s="219"/>
      <c r="T82" s="219">
        <v>17.43</v>
      </c>
      <c r="U82" s="219"/>
      <c r="V82" s="219"/>
      <c r="W82" s="219"/>
      <c r="X82" s="219"/>
      <c r="Y82" s="219"/>
      <c r="Z82" s="219"/>
      <c r="AA82" s="219"/>
      <c r="AB82" s="219"/>
      <c r="AC82" s="219"/>
      <c r="AD82" s="219"/>
      <c r="AE82" s="247">
        <f t="shared" si="31"/>
        <v>77.180000000000007</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v>1</v>
      </c>
      <c r="F83" s="182">
        <f t="shared" si="28"/>
        <v>17.916666666666668</v>
      </c>
      <c r="G83" s="246">
        <v>6276.57</v>
      </c>
      <c r="H83" s="244">
        <v>0.5</v>
      </c>
      <c r="I83" s="182">
        <f t="shared" si="29"/>
        <v>8.9583333333333339</v>
      </c>
      <c r="J83" s="246">
        <v>3138.2849999999999</v>
      </c>
      <c r="O83" s="243">
        <f t="shared" si="30"/>
        <v>45474</v>
      </c>
      <c r="P83" s="219"/>
      <c r="Q83" s="219">
        <v>37.125</v>
      </c>
      <c r="R83" s="219">
        <v>28.56</v>
      </c>
      <c r="S83" s="219"/>
      <c r="T83" s="219">
        <v>12.25</v>
      </c>
      <c r="U83" s="219"/>
      <c r="V83" s="219"/>
      <c r="W83" s="219"/>
      <c r="X83" s="219"/>
      <c r="Y83" s="219"/>
      <c r="Z83" s="219"/>
      <c r="AA83" s="219"/>
      <c r="AB83" s="219"/>
      <c r="AC83" s="219"/>
      <c r="AD83" s="219"/>
      <c r="AE83" s="247">
        <f t="shared" si="31"/>
        <v>77.935000000000002</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v>1</v>
      </c>
      <c r="F84" s="182">
        <f t="shared" si="28"/>
        <v>17.916666666666668</v>
      </c>
      <c r="G84" s="246">
        <v>6276.57</v>
      </c>
      <c r="H84" s="244">
        <v>0.5</v>
      </c>
      <c r="I84" s="182">
        <f t="shared" si="29"/>
        <v>8.9583333333333339</v>
      </c>
      <c r="J84" s="246">
        <v>3138.2849999999999</v>
      </c>
      <c r="O84" s="243">
        <f t="shared" si="30"/>
        <v>45505</v>
      </c>
      <c r="P84" s="219"/>
      <c r="Q84" s="219">
        <v>6.1</v>
      </c>
      <c r="R84" s="219">
        <v>13.4</v>
      </c>
      <c r="S84" s="219"/>
      <c r="T84" s="219">
        <v>23</v>
      </c>
      <c r="U84" s="219"/>
      <c r="V84" s="219"/>
      <c r="W84" s="219"/>
      <c r="X84" s="219"/>
      <c r="Y84" s="219"/>
      <c r="Z84" s="219"/>
      <c r="AA84" s="219"/>
      <c r="AB84" s="219"/>
      <c r="AC84" s="219"/>
      <c r="AD84" s="219"/>
      <c r="AE84" s="247">
        <f t="shared" si="31"/>
        <v>42.5</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v>1</v>
      </c>
      <c r="F85" s="182">
        <f t="shared" si="28"/>
        <v>17.916666666666668</v>
      </c>
      <c r="G85" s="246">
        <v>6276.57</v>
      </c>
      <c r="H85" s="244">
        <v>0.5</v>
      </c>
      <c r="I85" s="182">
        <f t="shared" si="29"/>
        <v>8.9583333333333339</v>
      </c>
      <c r="J85" s="246">
        <v>3138.2849999999999</v>
      </c>
      <c r="O85" s="243">
        <f t="shared" si="30"/>
        <v>45536</v>
      </c>
      <c r="P85" s="219"/>
      <c r="Q85" s="219">
        <v>9.5</v>
      </c>
      <c r="R85" s="219">
        <v>10.75</v>
      </c>
      <c r="S85" s="219"/>
      <c r="T85" s="219">
        <v>42.3</v>
      </c>
      <c r="U85" s="219"/>
      <c r="V85" s="219"/>
      <c r="W85" s="219"/>
      <c r="X85" s="219"/>
      <c r="Y85" s="219"/>
      <c r="Z85" s="219"/>
      <c r="AA85" s="219"/>
      <c r="AB85" s="219"/>
      <c r="AC85" s="219"/>
      <c r="AD85" s="219"/>
      <c r="AE85" s="247">
        <f t="shared" si="31"/>
        <v>62.55</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v>1</v>
      </c>
      <c r="F86" s="182">
        <f t="shared" si="28"/>
        <v>17.916666666666668</v>
      </c>
      <c r="G86" s="246">
        <v>6276.57</v>
      </c>
      <c r="H86" s="244">
        <v>0.5</v>
      </c>
      <c r="I86" s="182">
        <f t="shared" si="29"/>
        <v>8.9583333333333339</v>
      </c>
      <c r="J86" s="246">
        <v>3138.2849999999999</v>
      </c>
      <c r="O86" s="243">
        <f t="shared" si="30"/>
        <v>45566</v>
      </c>
      <c r="P86" s="219"/>
      <c r="Q86" s="219">
        <v>18.600000000000001</v>
      </c>
      <c r="R86" s="219">
        <v>26.1</v>
      </c>
      <c r="S86" s="219"/>
      <c r="T86" s="219">
        <v>23.5</v>
      </c>
      <c r="U86" s="219"/>
      <c r="V86" s="219"/>
      <c r="W86" s="219"/>
      <c r="X86" s="219"/>
      <c r="Y86" s="219"/>
      <c r="Z86" s="219"/>
      <c r="AA86" s="219"/>
      <c r="AB86" s="219"/>
      <c r="AC86" s="219"/>
      <c r="AD86" s="219"/>
      <c r="AE86" s="247">
        <f t="shared" si="31"/>
        <v>68.2</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v>1</v>
      </c>
      <c r="F87" s="182">
        <f t="shared" si="28"/>
        <v>17.916666666666668</v>
      </c>
      <c r="G87" s="246">
        <v>9481.9509724406307</v>
      </c>
      <c r="H87" s="244">
        <v>0.5</v>
      </c>
      <c r="I87" s="182">
        <f t="shared" si="29"/>
        <v>8.9583333333333339</v>
      </c>
      <c r="J87" s="246">
        <v>4740.9754862203099</v>
      </c>
      <c r="O87" s="243">
        <f t="shared" si="30"/>
        <v>45597</v>
      </c>
      <c r="P87" s="219"/>
      <c r="Q87" s="219">
        <v>13.75</v>
      </c>
      <c r="R87" s="219">
        <v>15.63</v>
      </c>
      <c r="S87" s="219"/>
      <c r="T87" s="219">
        <v>44</v>
      </c>
      <c r="U87" s="219"/>
      <c r="V87" s="219"/>
      <c r="W87" s="219"/>
      <c r="X87" s="219"/>
      <c r="Y87" s="219"/>
      <c r="Z87" s="219"/>
      <c r="AA87" s="219"/>
      <c r="AB87" s="219"/>
      <c r="AC87" s="219"/>
      <c r="AD87" s="219"/>
      <c r="AE87" s="247">
        <f t="shared" si="31"/>
        <v>73.38</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v>1</v>
      </c>
      <c r="F88" s="182">
        <f t="shared" si="28"/>
        <v>17.916666666666668</v>
      </c>
      <c r="G88" s="246">
        <v>6518.1487402492803</v>
      </c>
      <c r="H88" s="244">
        <v>0.5</v>
      </c>
      <c r="I88" s="182">
        <f t="shared" si="29"/>
        <v>8.9583333333333339</v>
      </c>
      <c r="J88" s="246">
        <v>3259.0743701246402</v>
      </c>
      <c r="O88" s="243">
        <f t="shared" si="30"/>
        <v>45627</v>
      </c>
      <c r="P88" s="219"/>
      <c r="Q88" s="219">
        <v>5.5</v>
      </c>
      <c r="R88" s="219">
        <v>8</v>
      </c>
      <c r="S88" s="219"/>
      <c r="T88" s="219">
        <v>50.32</v>
      </c>
      <c r="U88" s="219"/>
      <c r="V88" s="219"/>
      <c r="W88" s="219"/>
      <c r="X88" s="219"/>
      <c r="Y88" s="219"/>
      <c r="Z88" s="219"/>
      <c r="AA88" s="219"/>
      <c r="AB88" s="219"/>
      <c r="AC88" s="219"/>
      <c r="AD88" s="219"/>
      <c r="AE88" s="247">
        <f t="shared" si="31"/>
        <v>63.82</v>
      </c>
      <c r="AF88" s="248"/>
    </row>
    <row r="89" spans="2:32" x14ac:dyDescent="0.25">
      <c r="B89" s="250"/>
      <c r="C89" s="251"/>
      <c r="D89" s="252">
        <f>D88</f>
        <v>45627</v>
      </c>
      <c r="E89" s="253"/>
      <c r="F89" s="254">
        <f>SUM(F77:F88)</f>
        <v>214.99999999999997</v>
      </c>
      <c r="G89" s="255">
        <f>SUM(G77:G88)</f>
        <v>78765.799712689914</v>
      </c>
      <c r="H89" s="268"/>
      <c r="I89" s="254">
        <f>SUM(I77:I88)</f>
        <v>107.49999999999999</v>
      </c>
      <c r="J89" s="255">
        <f>SUM(J77:J88)</f>
        <v>39382.89985634495</v>
      </c>
      <c r="O89" s="252">
        <f t="shared" si="30"/>
        <v>45627</v>
      </c>
      <c r="P89" s="257">
        <f t="shared" ref="P89:AE89" si="33">SUM(P77:P88)</f>
        <v>123.405</v>
      </c>
      <c r="Q89" s="257">
        <f t="shared" si="33"/>
        <v>228.4</v>
      </c>
      <c r="R89" s="257">
        <f t="shared" si="33"/>
        <v>202.09</v>
      </c>
      <c r="S89" s="257">
        <f t="shared" si="33"/>
        <v>26.125</v>
      </c>
      <c r="T89" s="257">
        <f t="shared" si="33"/>
        <v>253.14999999999998</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833.17000000000007</v>
      </c>
      <c r="AF89" s="248"/>
    </row>
    <row r="90" spans="2:32" ht="28.5" customHeight="1" x14ac:dyDescent="0.25">
      <c r="B90" s="8"/>
      <c r="C90" s="8"/>
      <c r="F90" s="249"/>
      <c r="I90" s="249"/>
      <c r="P90" s="257">
        <f t="shared" ref="P90:AE90" si="34">IFERROR(P89/$H$2,0)</f>
        <v>15.943798449612403</v>
      </c>
      <c r="Q90" s="257">
        <f t="shared" si="34"/>
        <v>29.50904392764858</v>
      </c>
      <c r="R90" s="257">
        <f t="shared" si="34"/>
        <v>26.109819121447028</v>
      </c>
      <c r="S90" s="257">
        <f t="shared" si="34"/>
        <v>3.3753229974160206</v>
      </c>
      <c r="T90" s="257">
        <f t="shared" si="34"/>
        <v>32.706718346253226</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107.64470284237727</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5">215/12*E92</f>
        <v>17.916666666666668</v>
      </c>
      <c r="G92" s="267">
        <v>6518.1487402492803</v>
      </c>
      <c r="H92" s="265">
        <v>0.5</v>
      </c>
      <c r="I92" s="266">
        <f t="shared" ref="I92:I103" si="36">215/12*H92</f>
        <v>8.9583333333333339</v>
      </c>
      <c r="J92" s="267">
        <v>3259.0743701246402</v>
      </c>
      <c r="O92" s="243">
        <f t="shared" ref="O92:O104" si="37">D92</f>
        <v>45658</v>
      </c>
      <c r="P92" s="219"/>
      <c r="Q92" s="219">
        <v>14.6</v>
      </c>
      <c r="R92" s="219">
        <v>28.75</v>
      </c>
      <c r="S92" s="219"/>
      <c r="T92" s="219">
        <v>36</v>
      </c>
      <c r="U92" s="219"/>
      <c r="V92" s="219"/>
      <c r="W92" s="219"/>
      <c r="X92" s="219"/>
      <c r="Y92" s="219"/>
      <c r="Z92" s="219"/>
      <c r="AA92" s="219"/>
      <c r="AB92" s="219"/>
      <c r="AC92" s="219"/>
      <c r="AD92" s="219"/>
      <c r="AE92" s="247">
        <f t="shared" ref="AE92:AE103" si="38">SUM(P92:AD92)</f>
        <v>79.349999999999994</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v>1</v>
      </c>
      <c r="F93" s="182">
        <f t="shared" si="35"/>
        <v>17.916666666666668</v>
      </c>
      <c r="G93" s="246">
        <v>6518.1487402492803</v>
      </c>
      <c r="H93" s="244">
        <v>0.5</v>
      </c>
      <c r="I93" s="182">
        <f t="shared" si="36"/>
        <v>8.9583333333333339</v>
      </c>
      <c r="J93" s="246">
        <v>3259.0743701246402</v>
      </c>
      <c r="O93" s="243">
        <f t="shared" si="37"/>
        <v>45689</v>
      </c>
      <c r="P93" s="219"/>
      <c r="Q93" s="219">
        <v>21.5</v>
      </c>
      <c r="R93" s="219">
        <v>18</v>
      </c>
      <c r="S93" s="219"/>
      <c r="T93" s="219">
        <v>36.5</v>
      </c>
      <c r="U93" s="219"/>
      <c r="V93" s="219"/>
      <c r="W93" s="219"/>
      <c r="X93" s="219"/>
      <c r="Y93" s="219"/>
      <c r="Z93" s="219"/>
      <c r="AA93" s="219"/>
      <c r="AB93" s="219"/>
      <c r="AC93" s="219"/>
      <c r="AD93" s="219"/>
      <c r="AE93" s="247">
        <f t="shared" si="38"/>
        <v>76</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v>1</v>
      </c>
      <c r="F94" s="182">
        <f t="shared" si="35"/>
        <v>17.916666666666668</v>
      </c>
      <c r="G94" s="246">
        <v>6518.1487402492803</v>
      </c>
      <c r="H94" s="244">
        <v>0.5</v>
      </c>
      <c r="I94" s="182">
        <f t="shared" si="36"/>
        <v>8.9583333333333339</v>
      </c>
      <c r="J94" s="246">
        <v>3259.0743701246402</v>
      </c>
      <c r="O94" s="243">
        <f t="shared" si="37"/>
        <v>45717</v>
      </c>
      <c r="P94" s="219"/>
      <c r="Q94" s="219">
        <v>10.125</v>
      </c>
      <c r="R94" s="219">
        <v>38.5</v>
      </c>
      <c r="S94" s="219"/>
      <c r="T94" s="219">
        <v>27.5</v>
      </c>
      <c r="U94" s="219"/>
      <c r="V94" s="219"/>
      <c r="W94" s="219"/>
      <c r="X94" s="219"/>
      <c r="Y94" s="219"/>
      <c r="Z94" s="219"/>
      <c r="AA94" s="219"/>
      <c r="AB94" s="219"/>
      <c r="AC94" s="219"/>
      <c r="AD94" s="219"/>
      <c r="AE94" s="247">
        <f t="shared" si="38"/>
        <v>76.125</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53.75</v>
      </c>
      <c r="G104" s="255">
        <f>SUM(G92:G103)</f>
        <v>19554.446220747843</v>
      </c>
      <c r="H104" s="256"/>
      <c r="I104" s="254">
        <f>SUM(I92:I103)</f>
        <v>26.875</v>
      </c>
      <c r="J104" s="255">
        <f>SUM(J92:J103)</f>
        <v>9777.2231103739214</v>
      </c>
      <c r="O104" s="252">
        <f t="shared" si="37"/>
        <v>45992</v>
      </c>
      <c r="P104" s="257">
        <f t="shared" ref="P104:AE104" si="40">SUM(P92:P103)</f>
        <v>0</v>
      </c>
      <c r="Q104" s="257">
        <f t="shared" si="40"/>
        <v>46.225000000000001</v>
      </c>
      <c r="R104" s="257">
        <f t="shared" si="40"/>
        <v>85.25</v>
      </c>
      <c r="S104" s="257">
        <f t="shared" si="40"/>
        <v>0</v>
      </c>
      <c r="T104" s="257">
        <f t="shared" si="40"/>
        <v>100</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231.47499999999999</v>
      </c>
      <c r="AF104" s="248"/>
    </row>
    <row r="105" spans="2:32" ht="28.5" customHeight="1" x14ac:dyDescent="0.25">
      <c r="B105" s="8"/>
      <c r="C105" s="8"/>
      <c r="F105" s="249"/>
      <c r="I105" s="249"/>
      <c r="P105" s="257">
        <f t="shared" ref="P105:AE105" si="41">IFERROR(P104/$H$2,0)</f>
        <v>0</v>
      </c>
      <c r="Q105" s="257">
        <f t="shared" si="41"/>
        <v>5.9722222222222223</v>
      </c>
      <c r="R105" s="257">
        <f t="shared" si="41"/>
        <v>11.01421188630491</v>
      </c>
      <c r="S105" s="257">
        <f t="shared" si="41"/>
        <v>0</v>
      </c>
      <c r="T105" s="257">
        <f t="shared" si="41"/>
        <v>12.919896640826874</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29.906330749354005</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1131" priority="45">
      <formula>$C35&lt;&gt;0</formula>
    </cfRule>
  </conditionalFormatting>
  <conditionalFormatting sqref="B36:B41">
    <cfRule type="expression" dxfId="1130" priority="44">
      <formula>$C36&lt;&gt;""</formula>
    </cfRule>
  </conditionalFormatting>
  <conditionalFormatting sqref="B47:B58 B92:B103 B107:B118 B121:B133 B137:B148">
    <cfRule type="cellIs" dxfId="1129" priority="124" operator="equal">
      <formula>"P1"</formula>
    </cfRule>
    <cfRule type="cellIs" dxfId="1128" priority="122" operator="equal">
      <formula>"P3"</formula>
    </cfRule>
    <cfRule type="cellIs" dxfId="1127" priority="121" operator="equal">
      <formula>"P4"</formula>
    </cfRule>
    <cfRule type="cellIs" dxfId="1126" priority="123" operator="equal">
      <formula>"P2"</formula>
    </cfRule>
  </conditionalFormatting>
  <conditionalFormatting sqref="B47:B58 B92:B103 B107:B118 B122:B133 B137:B148">
    <cfRule type="cellIs" dxfId="1125" priority="120" operator="equal">
      <formula>"P5"</formula>
    </cfRule>
  </conditionalFormatting>
  <conditionalFormatting sqref="B62:B73">
    <cfRule type="cellIs" dxfId="1124" priority="90" operator="equal">
      <formula>"P1"</formula>
    </cfRule>
    <cfRule type="cellIs" dxfId="1123" priority="89" operator="equal">
      <formula>"P2"</formula>
    </cfRule>
    <cfRule type="cellIs" dxfId="1122" priority="88" operator="equal">
      <formula>"P3"</formula>
    </cfRule>
    <cfRule type="cellIs" dxfId="1121" priority="87" operator="equal">
      <formula>"P4"</formula>
    </cfRule>
    <cfRule type="cellIs" dxfId="1120" priority="86" operator="equal">
      <formula>"P5"</formula>
    </cfRule>
  </conditionalFormatting>
  <conditionalFormatting sqref="B77:B88">
    <cfRule type="cellIs" dxfId="1119" priority="91" operator="equal">
      <formula>"P5"</formula>
    </cfRule>
    <cfRule type="cellIs" dxfId="1118" priority="93" operator="equal">
      <formula>"P3"</formula>
    </cfRule>
    <cfRule type="cellIs" dxfId="1117" priority="92" operator="equal">
      <formula>"P4"</formula>
    </cfRule>
    <cfRule type="cellIs" dxfId="1116" priority="95" operator="equal">
      <formula>"P1"</formula>
    </cfRule>
    <cfRule type="cellIs" dxfId="1115" priority="94" operator="equal">
      <formula>"P2"</formula>
    </cfRule>
  </conditionalFormatting>
  <conditionalFormatting sqref="C62:C73">
    <cfRule type="cellIs" dxfId="1113" priority="97" operator="equal">
      <formula>0</formula>
    </cfRule>
  </conditionalFormatting>
  <conditionalFormatting sqref="C77:C88">
    <cfRule type="cellIs" dxfId="1112" priority="96" operator="equal">
      <formula>0</formula>
    </cfRule>
  </conditionalFormatting>
  <conditionalFormatting sqref="C35:D41">
    <cfRule type="cellIs" dxfId="1111" priority="40" operator="equal">
      <formula>0</formula>
    </cfRule>
  </conditionalFormatting>
  <conditionalFormatting sqref="D34:D41">
    <cfRule type="cellIs" dxfId="1110" priority="39" operator="equal">
      <formula>"P5"</formula>
    </cfRule>
  </conditionalFormatting>
  <conditionalFormatting sqref="D35:D41">
    <cfRule type="cellIs" dxfId="1109" priority="37" operator="equal">
      <formula>"P1"</formula>
    </cfRule>
    <cfRule type="cellIs" dxfId="1108" priority="36" operator="equal">
      <formula>0</formula>
    </cfRule>
    <cfRule type="cellIs" dxfId="1107" priority="35" operator="equal">
      <formula>"P1"</formula>
    </cfRule>
    <cfRule type="cellIs" dxfId="1106" priority="34" operator="equal">
      <formula>"P2"</formula>
    </cfRule>
    <cfRule type="cellIs" dxfId="1105" priority="33" operator="equal">
      <formula>"P3"</formula>
    </cfRule>
    <cfRule type="cellIs" dxfId="1104" priority="32" operator="equal">
      <formula>"P4"</formula>
    </cfRule>
  </conditionalFormatting>
  <conditionalFormatting sqref="D40">
    <cfRule type="cellIs" dxfId="1103" priority="38" operator="equal">
      <formula>0</formula>
    </cfRule>
  </conditionalFormatting>
  <conditionalFormatting sqref="D47:D59">
    <cfRule type="expression" dxfId="1102" priority="85">
      <formula>$D$47=0</formula>
    </cfRule>
  </conditionalFormatting>
  <conditionalFormatting sqref="D48:D58">
    <cfRule type="cellIs" dxfId="1101" priority="84" operator="equal">
      <formula>0</formula>
    </cfRule>
  </conditionalFormatting>
  <conditionalFormatting sqref="D62:D74">
    <cfRule type="expression" dxfId="1100" priority="83">
      <formula>$D$47=0</formula>
    </cfRule>
  </conditionalFormatting>
  <conditionalFormatting sqref="D63:D73">
    <cfRule type="cellIs" dxfId="1099" priority="82" operator="equal">
      <formula>0</formula>
    </cfRule>
  </conditionalFormatting>
  <conditionalFormatting sqref="D77:D89">
    <cfRule type="expression" dxfId="1098" priority="81">
      <formula>$D$47=0</formula>
    </cfRule>
  </conditionalFormatting>
  <conditionalFormatting sqref="D78:D88">
    <cfRule type="cellIs" dxfId="1097" priority="80" operator="equal">
      <formula>0</formula>
    </cfRule>
  </conditionalFormatting>
  <conditionalFormatting sqref="D92:D104">
    <cfRule type="expression" dxfId="1096" priority="79">
      <formula>$D$47=0</formula>
    </cfRule>
  </conditionalFormatting>
  <conditionalFormatting sqref="D93:D103">
    <cfRule type="cellIs" dxfId="1095" priority="78" operator="equal">
      <formula>0</formula>
    </cfRule>
  </conditionalFormatting>
  <conditionalFormatting sqref="D107:D119">
    <cfRule type="expression" dxfId="1094" priority="77">
      <formula>$D$47=0</formula>
    </cfRule>
  </conditionalFormatting>
  <conditionalFormatting sqref="D108:D118">
    <cfRule type="cellIs" dxfId="1093" priority="76" operator="equal">
      <formula>0</formula>
    </cfRule>
  </conditionalFormatting>
  <conditionalFormatting sqref="D122:D134">
    <cfRule type="expression" dxfId="1092" priority="75">
      <formula>$D$47=0</formula>
    </cfRule>
  </conditionalFormatting>
  <conditionalFormatting sqref="D123:D133">
    <cfRule type="cellIs" dxfId="1091" priority="74" operator="equal">
      <formula>0</formula>
    </cfRule>
  </conditionalFormatting>
  <conditionalFormatting sqref="D137:D149">
    <cfRule type="expression" dxfId="1090" priority="73">
      <formula>$D$47=0</formula>
    </cfRule>
  </conditionalFormatting>
  <conditionalFormatting sqref="D138:D148">
    <cfRule type="cellIs" dxfId="1089" priority="72" operator="equal">
      <formula>0</formula>
    </cfRule>
  </conditionalFormatting>
  <conditionalFormatting sqref="E31 H31 E33 H33">
    <cfRule type="cellIs" dxfId="1088" priority="53" operator="equal">
      <formula>"P5"</formula>
    </cfRule>
  </conditionalFormatting>
  <conditionalFormatting sqref="E47:E58">
    <cfRule type="expression" dxfId="1087" priority="19">
      <formula>$B47=""</formula>
    </cfRule>
  </conditionalFormatting>
  <conditionalFormatting sqref="E62:E73">
    <cfRule type="expression" dxfId="1086" priority="16">
      <formula>$B62=""</formula>
    </cfRule>
  </conditionalFormatting>
  <conditionalFormatting sqref="E77:E88">
    <cfRule type="expression" dxfId="1085" priority="15">
      <formula>$B77=""</formula>
    </cfRule>
  </conditionalFormatting>
  <conditionalFormatting sqref="E92:E103">
    <cfRule type="expression" dxfId="1084" priority="10">
      <formula>$B92=""</formula>
    </cfRule>
  </conditionalFormatting>
  <conditionalFormatting sqref="E107:E118">
    <cfRule type="expression" dxfId="1083" priority="54">
      <formula>$B107=""</formula>
    </cfRule>
  </conditionalFormatting>
  <conditionalFormatting sqref="E122:E133">
    <cfRule type="expression" dxfId="1082" priority="51">
      <formula>$B122=""</formula>
    </cfRule>
  </conditionalFormatting>
  <conditionalFormatting sqref="E137:E148">
    <cfRule type="expression" dxfId="1081" priority="105">
      <formula>$B137=""</formula>
    </cfRule>
  </conditionalFormatting>
  <conditionalFormatting sqref="E35:H42">
    <cfRule type="cellIs" dxfId="1080" priority="21" operator="equal">
      <formula>0</formula>
    </cfRule>
  </conditionalFormatting>
  <conditionalFormatting sqref="F47:F149">
    <cfRule type="cellIs" dxfId="1079" priority="107" operator="equal">
      <formula>0</formula>
    </cfRule>
  </conditionalFormatting>
  <conditionalFormatting sqref="G47:H58">
    <cfRule type="expression" dxfId="1078" priority="18">
      <formula>$B47=""</formula>
    </cfRule>
  </conditionalFormatting>
  <conditionalFormatting sqref="G62:H73">
    <cfRule type="expression" dxfId="1077" priority="14">
      <formula>$B62=""</formula>
    </cfRule>
  </conditionalFormatting>
  <conditionalFormatting sqref="G77:H88">
    <cfRule type="expression" dxfId="1076" priority="12">
      <formula>$B77=""</formula>
    </cfRule>
  </conditionalFormatting>
  <conditionalFormatting sqref="G92:H103">
    <cfRule type="expression" dxfId="1075" priority="9">
      <formula>$B92=""</formula>
    </cfRule>
  </conditionalFormatting>
  <conditionalFormatting sqref="G107:H118">
    <cfRule type="expression" dxfId="1074" priority="50">
      <formula>$B107=""</formula>
    </cfRule>
  </conditionalFormatting>
  <conditionalFormatting sqref="G122:H133">
    <cfRule type="expression" dxfId="1073" priority="52">
      <formula>$B122=""</formula>
    </cfRule>
  </conditionalFormatting>
  <conditionalFormatting sqref="G137:H148">
    <cfRule type="expression" dxfId="1072" priority="104">
      <formula>$B137=""</formula>
    </cfRule>
  </conditionalFormatting>
  <conditionalFormatting sqref="H35:H41">
    <cfRule type="cellIs" dxfId="1071" priority="24" operator="greaterThan">
      <formula>0</formula>
    </cfRule>
    <cfRule type="cellIs" dxfId="1070" priority="25" operator="lessThan">
      <formula>0</formula>
    </cfRule>
  </conditionalFormatting>
  <conditionalFormatting sqref="H61">
    <cfRule type="cellIs" dxfId="1069" priority="118" operator="equal">
      <formula>0</formula>
    </cfRule>
  </conditionalFormatting>
  <conditionalFormatting sqref="H76">
    <cfRule type="cellIs" dxfId="1068" priority="117" operator="equal">
      <formula>0</formula>
    </cfRule>
  </conditionalFormatting>
  <conditionalFormatting sqref="H91">
    <cfRule type="cellIs" dxfId="1067" priority="116" operator="equal">
      <formula>0</formula>
    </cfRule>
  </conditionalFormatting>
  <conditionalFormatting sqref="H106">
    <cfRule type="cellIs" dxfId="1066" priority="115" operator="equal">
      <formula>0</formula>
    </cfRule>
  </conditionalFormatting>
  <conditionalFormatting sqref="H121">
    <cfRule type="cellIs" dxfId="1065" priority="114" operator="equal">
      <formula>0</formula>
    </cfRule>
  </conditionalFormatting>
  <conditionalFormatting sqref="H136">
    <cfRule type="cellIs" dxfId="1064" priority="113" operator="equal">
      <formula>0</formula>
    </cfRule>
  </conditionalFormatting>
  <conditionalFormatting sqref="I34:I41">
    <cfRule type="cellIs" dxfId="1063" priority="26" operator="equal">
      <formula>"P5"</formula>
    </cfRule>
  </conditionalFormatting>
  <conditionalFormatting sqref="I35:I41">
    <cfRule type="cellIs" dxfId="1062" priority="27" operator="equal">
      <formula>"P4"</formula>
    </cfRule>
    <cfRule type="cellIs" dxfId="1061" priority="28" operator="equal">
      <formula>"P3"</formula>
    </cfRule>
    <cfRule type="cellIs" dxfId="1060" priority="30" operator="equal">
      <formula>"P1"</formula>
    </cfRule>
    <cfRule type="cellIs" dxfId="1059" priority="29" operator="equal">
      <formula>"P2"</formula>
    </cfRule>
    <cfRule type="cellIs" dxfId="1058" priority="31" operator="equal">
      <formula>0</formula>
    </cfRule>
  </conditionalFormatting>
  <conditionalFormatting sqref="I47:I59">
    <cfRule type="cellIs" dxfId="1057" priority="119" operator="equal">
      <formula>0</formula>
    </cfRule>
  </conditionalFormatting>
  <conditionalFormatting sqref="I62:I74">
    <cfRule type="cellIs" dxfId="1056" priority="112" operator="equal">
      <formula>0</formula>
    </cfRule>
  </conditionalFormatting>
  <conditionalFormatting sqref="I77:I89">
    <cfRule type="cellIs" dxfId="1055" priority="111" operator="equal">
      <formula>0</formula>
    </cfRule>
  </conditionalFormatting>
  <conditionalFormatting sqref="I92:I104">
    <cfRule type="cellIs" dxfId="1054" priority="110" operator="equal">
      <formula>0</formula>
    </cfRule>
  </conditionalFormatting>
  <conditionalFormatting sqref="I107:I119">
    <cfRule type="cellIs" dxfId="1053" priority="109" operator="equal">
      <formula>0</formula>
    </cfRule>
  </conditionalFormatting>
  <conditionalFormatting sqref="I122:I134">
    <cfRule type="cellIs" dxfId="1052" priority="108" operator="equal">
      <formula>0</formula>
    </cfRule>
  </conditionalFormatting>
  <conditionalFormatting sqref="I137:I149">
    <cfRule type="cellIs" dxfId="1051" priority="106" operator="equal">
      <formula>0</formula>
    </cfRule>
  </conditionalFormatting>
  <conditionalFormatting sqref="I42:J42">
    <cfRule type="cellIs" dxfId="1050" priority="126" operator="notEqual">
      <formula>0</formula>
    </cfRule>
  </conditionalFormatting>
  <conditionalFormatting sqref="J47:J58">
    <cfRule type="expression" dxfId="1049" priority="17">
      <formula>$B47=""</formula>
    </cfRule>
  </conditionalFormatting>
  <conditionalFormatting sqref="J62:J73">
    <cfRule type="expression" dxfId="1048" priority="13">
      <formula>$B62=""</formula>
    </cfRule>
  </conditionalFormatting>
  <conditionalFormatting sqref="J77:J88">
    <cfRule type="expression" dxfId="1047" priority="11">
      <formula>$B77=""</formula>
    </cfRule>
  </conditionalFormatting>
  <conditionalFormatting sqref="J92:J103">
    <cfRule type="expression" dxfId="1046" priority="8">
      <formula>$B92=""</formula>
    </cfRule>
  </conditionalFormatting>
  <conditionalFormatting sqref="J107:J118">
    <cfRule type="expression" dxfId="1045" priority="49">
      <formula>$B107=""</formula>
    </cfRule>
  </conditionalFormatting>
  <conditionalFormatting sqref="J122:J133">
    <cfRule type="expression" dxfId="1044" priority="48">
      <formula>$B122=""</formula>
    </cfRule>
  </conditionalFormatting>
  <conditionalFormatting sqref="J137:J148">
    <cfRule type="expression" dxfId="1043" priority="103">
      <formula>$B137=""</formula>
    </cfRule>
  </conditionalFormatting>
  <conditionalFormatting sqref="J35:M41">
    <cfRule type="cellIs" dxfId="1042" priority="20" operator="equal">
      <formula>0</formula>
    </cfRule>
  </conditionalFormatting>
  <conditionalFormatting sqref="K20:K29">
    <cfRule type="cellIs" dxfId="1041" priority="43" operator="lessThan">
      <formula>0</formula>
    </cfRule>
  </conditionalFormatting>
  <conditionalFormatting sqref="K30:K31">
    <cfRule type="cellIs" dxfId="1040" priority="125" operator="notEqual">
      <formula>0</formula>
    </cfRule>
  </conditionalFormatting>
  <conditionalFormatting sqref="M20:M29">
    <cfRule type="expression" dxfId="1039" priority="41">
      <formula>$K20&lt;0</formula>
    </cfRule>
    <cfRule type="cellIs" dxfId="1038" priority="42" operator="notEqual">
      <formula>0</formula>
    </cfRule>
  </conditionalFormatting>
  <conditionalFormatting sqref="M35:M41">
    <cfRule type="cellIs" dxfId="1037" priority="22" operator="greaterThan">
      <formula>0</formula>
    </cfRule>
    <cfRule type="cellIs" dxfId="1036" priority="23" operator="lessThan">
      <formula>0</formula>
    </cfRule>
  </conditionalFormatting>
  <conditionalFormatting sqref="O47:O59">
    <cfRule type="expression" dxfId="1035" priority="68">
      <formula>$D$47=0</formula>
    </cfRule>
  </conditionalFormatting>
  <conditionalFormatting sqref="O48:O58">
    <cfRule type="cellIs" dxfId="1034" priority="71" operator="equal">
      <formula>0</formula>
    </cfRule>
  </conditionalFormatting>
  <conditionalFormatting sqref="O62:O74">
    <cfRule type="expression" dxfId="1033" priority="67">
      <formula>$D$47=0</formula>
    </cfRule>
  </conditionalFormatting>
  <conditionalFormatting sqref="O63:O73">
    <cfRule type="cellIs" dxfId="1032" priority="66" operator="equal">
      <formula>0</formula>
    </cfRule>
  </conditionalFormatting>
  <conditionalFormatting sqref="O77:O89">
    <cfRule type="expression" dxfId="1031" priority="65">
      <formula>$D$47=0</formula>
    </cfRule>
  </conditionalFormatting>
  <conditionalFormatting sqref="O78:O88">
    <cfRule type="cellIs" dxfId="1030" priority="64" operator="equal">
      <formula>0</formula>
    </cfRule>
  </conditionalFormatting>
  <conditionalFormatting sqref="O92:O104">
    <cfRule type="expression" dxfId="1029" priority="63">
      <formula>$D$47=0</formula>
    </cfRule>
  </conditionalFormatting>
  <conditionalFormatting sqref="O93:O103">
    <cfRule type="cellIs" dxfId="1028" priority="62" operator="equal">
      <formula>0</formula>
    </cfRule>
  </conditionalFormatting>
  <conditionalFormatting sqref="O107:O119">
    <cfRule type="expression" dxfId="1027" priority="61">
      <formula>$D$47=0</formula>
    </cfRule>
  </conditionalFormatting>
  <conditionalFormatting sqref="O108:O118">
    <cfRule type="cellIs" dxfId="1026" priority="60" operator="equal">
      <formula>0</formula>
    </cfRule>
  </conditionalFormatting>
  <conditionalFormatting sqref="O122:O134">
    <cfRule type="expression" dxfId="1025" priority="59">
      <formula>$D$47=0</formula>
    </cfRule>
  </conditionalFormatting>
  <conditionalFormatting sqref="O123:O133">
    <cfRule type="cellIs" dxfId="1024" priority="58" operator="equal">
      <formula>0</formula>
    </cfRule>
  </conditionalFormatting>
  <conditionalFormatting sqref="O137:O149">
    <cfRule type="expression" dxfId="1023" priority="57">
      <formula>$D$47=0</formula>
    </cfRule>
  </conditionalFormatting>
  <conditionalFormatting sqref="O138:O148">
    <cfRule type="cellIs" dxfId="1022" priority="56" operator="equal">
      <formula>0</formula>
    </cfRule>
  </conditionalFormatting>
  <conditionalFormatting sqref="P5">
    <cfRule type="cellIs" dxfId="1021" priority="7" operator="equal">
      <formula>0</formula>
    </cfRule>
  </conditionalFormatting>
  <conditionalFormatting sqref="P10:T13">
    <cfRule type="cellIs" dxfId="1013" priority="102" operator="equal">
      <formula>0</formula>
    </cfRule>
  </conditionalFormatting>
  <conditionalFormatting sqref="P5:AD13">
    <cfRule type="cellIs" dxfId="1012" priority="6" operator="equal">
      <formula>0</formula>
    </cfRule>
  </conditionalFormatting>
  <conditionalFormatting sqref="P20:AE28">
    <cfRule type="cellIs" dxfId="1011" priority="55" operator="equal">
      <formula>0</formula>
    </cfRule>
  </conditionalFormatting>
  <conditionalFormatting sqref="P59:AE60 P61:U61 P74:AE75 P76:U76 P89:AE90 P91:U91 P104:AE105 P106:U106 P119:AE120 P121:U121 P134:AE135 P136:U136 P149:AE150">
    <cfRule type="cellIs" dxfId="1010" priority="70" operator="equal">
      <formula>0</formula>
    </cfRule>
  </conditionalFormatting>
  <conditionalFormatting sqref="W61:AE61 AE62:AE73 W76:AE76 AE77:AE88 W91:AE91 AE92:AE103 W106:AE106 AE107:AE118 W121:AE121 AE122:AE133 W136:AE136 AE137:AE148">
    <cfRule type="cellIs" dxfId="995" priority="69" operator="equal">
      <formula>0</formula>
    </cfRule>
  </conditionalFormatting>
  <conditionalFormatting sqref="AE5:AE13 AE47:AE58">
    <cfRule type="cellIs" dxfId="980" priority="127" operator="equal">
      <formula>0</formula>
    </cfRule>
  </conditionalFormatting>
  <conditionalFormatting sqref="AE15 C47:C58 C92:C103 C107:C118 C122:C133 C137:C148 G150:G185">
    <cfRule type="cellIs" dxfId="979" priority="128" operator="equal">
      <formula>0</formula>
    </cfRule>
  </conditionalFormatting>
  <conditionalFormatting sqref="AF20:AF28">
    <cfRule type="cellIs" dxfId="978" priority="3" operator="equal">
      <formula>0</formula>
    </cfRule>
  </conditionalFormatting>
  <conditionalFormatting sqref="AF21 AF23 AF25 AF27">
    <cfRule type="cellIs" dxfId="977" priority="4" operator="equal">
      <formula>0</formula>
    </cfRule>
  </conditionalFormatting>
  <conditionalFormatting sqref="AG5:AG13">
    <cfRule type="cellIs" dxfId="976" priority="46" operator="equal">
      <formula>0</formula>
    </cfRule>
    <cfRule type="cellIs" dxfId="975" priority="47" operator="equal">
      <formula>0</formula>
    </cfRule>
  </conditionalFormatting>
  <conditionalFormatting sqref="AG20:AG27">
    <cfRule type="cellIs" dxfId="974" priority="1" operator="equal">
      <formula>"adjustment needed"</formula>
    </cfRule>
    <cfRule type="cellIs" dxfId="973" priority="2" operator="equal">
      <formula>"""adjustment needed"""</formula>
    </cfRule>
  </conditionalFormatting>
  <dataValidations count="1">
    <dataValidation type="list" allowBlank="1" showInputMessage="1" showErrorMessage="1" sqref="B35:B41" xr:uid="{00000000-0002-0000-09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541931D0-F919-47D6-B02D-B1D4FBE1595F}">
            <xm:f>'Basic project data'!$C$7</xm:f>
            <x14:dxf>
              <font>
                <color rgb="FFF2F2F2"/>
              </font>
            </x14:dxf>
          </x14:cfRule>
          <xm:sqref>C47:C148</xm:sqref>
        </x14:conditionalFormatting>
        <x14:conditionalFormatting xmlns:xm="http://schemas.microsoft.com/office/excel/2006/main">
          <x14:cfRule type="expression" priority="130" id="{41FDA05F-7228-4C70-99A9-6570BECC8913}">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70A0A980-F36B-43F4-9D8F-BA838BB025A2}">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434DE694-D8E7-466A-86B5-B2584271683E}">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FEE0B9E8-2AB6-46E1-84E5-4C4F90F07B5B}">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EE402630-E917-4D6B-A5D6-8EA27680C7C2}">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168ADF41-4144-4A87-9A61-7E2735F54FB5}">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D2BAFB93-1650-46F1-B4AD-D8D5B122B031}">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C650C92D-AFE1-43A4-BD6C-4CF04ECEB8DD}">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D9B15E81-2EC0-45BD-B670-7D1E811ABE3B}">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20575EC3-45C2-4365-BA79-F4A8D2E5939B}">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2D61B2A8-5170-47D6-A6C0-76E6C5FC4BDA}">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7677D118-80AD-45F1-AA41-253C8B386A50}">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E3FCD748-4E96-4B8D-98FC-B83F357BC6C9}">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D74B5CF4-1FC2-4DEB-8E5B-50CDB49BB820}">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F7905F90-702D-48B1-8383-511FBD6B424A}">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E9B657DC-7E75-4975-B42F-2D96F9A14D6E}">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0019E2DB-F031-405B-913D-DBC1659C58C0}">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5D667177-9AD2-4C21-A3CA-FC4988415ABD}">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222BEDA3-B3D5-43DB-B917-30DF6C9ED030}">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CB22C3FA-F54C-4B7A-B9CA-60C4BBEF2893}">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7892F5D0-1593-4E9F-A813-DD6BC06E8D16}">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B54C8939-4AEE-4075-B7E8-AD2F1E5081B3}">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D477EE59-546D-4C35-B215-B34E933C43F4}">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35365B18-C5C2-4FC8-AACA-3AF0568CCAFC}">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97322A1C-D0A9-45EC-972A-D2859A747F28}">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D071E99E-52D3-4742-A4F7-8053D1EF1917}">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5C8FF231-B3E5-48C5-AB40-9B3095B82BEA}">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00D0A63F-4B60-471D-A0D0-828A10627241}">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B13E2A12-5DF4-44D9-9D77-20FEADB09036}">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EBE85C3B-A331-423D-A253-A0126FCC86A1}">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7662C0FF-566C-494F-AE97-706B659D9A4A}">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72ECC69D-B1B8-4CE0-B6B6-2FB347A31589}">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C5E4478D-9B4B-4F34-81B0-3940A078D881}">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C5CB3338-586B-4969-AFDD-BB19CB31D930}">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3F53CB88-3CBE-4B29-8F30-63A0CDA2C9CD}">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'Drop-down Liste'!$B$2:$B$3</xm:f>
          </x14:formula1>
          <x14:formula2>
            <xm:f>0</xm:f>
          </x14:formula2>
          <xm:sqref>D11:D12</xm:sqref>
        </x14:dataValidation>
        <x14:dataValidation type="list" allowBlank="1" showInputMessage="1" showErrorMessage="1" xr:uid="{18521463-50E2-4993-A5E5-52A60CEF55A8}">
          <x14:formula1>
            <xm:f>'Overview reports'!$A$6:$A$10</xm:f>
          </x14:formula1>
          <xm:sqref>H1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179"/>
  <sheetViews>
    <sheetView showGridLines="0" zoomScaleNormal="100" workbookViewId="0">
      <selection activeCell="H1" sqref="H1"/>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349</v>
      </c>
      <c r="E1" s="136"/>
      <c r="F1" s="137"/>
      <c r="G1" s="138" t="s">
        <v>265</v>
      </c>
      <c r="H1" s="139" t="s">
        <v>257</v>
      </c>
    </row>
    <row r="2" spans="2:40" ht="29.25" customHeight="1" x14ac:dyDescent="0.25">
      <c r="C2" s="140" t="s">
        <v>266</v>
      </c>
      <c r="D2" s="408"/>
      <c r="E2" s="408"/>
      <c r="G2" s="138" t="s">
        <v>267</v>
      </c>
      <c r="H2" s="275">
        <v>8</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220438.96999999991</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44652</v>
      </c>
      <c r="E5" s="151">
        <v>45747</v>
      </c>
      <c r="F5" s="276">
        <v>0.3</v>
      </c>
      <c r="G5" s="153">
        <v>12</v>
      </c>
      <c r="H5" s="153"/>
      <c r="J5" s="410" t="s">
        <v>292</v>
      </c>
      <c r="K5" s="411">
        <f>F20+F22+F24+F26+F28</f>
        <v>66131.51999999999</v>
      </c>
      <c r="O5" s="84" t="s">
        <v>32</v>
      </c>
      <c r="P5" s="154">
        <v>14.4</v>
      </c>
      <c r="Q5" s="154">
        <v>19.8</v>
      </c>
      <c r="R5" s="154">
        <v>20.100000000000001</v>
      </c>
      <c r="S5" s="154">
        <v>11.7</v>
      </c>
      <c r="T5" s="154"/>
      <c r="U5" s="154"/>
      <c r="V5" s="154"/>
      <c r="W5" s="154"/>
      <c r="X5" s="154"/>
      <c r="Y5" s="154"/>
      <c r="Z5" s="154"/>
      <c r="AA5" s="154"/>
      <c r="AB5" s="154"/>
      <c r="AC5" s="154"/>
      <c r="AD5" s="154"/>
      <c r="AE5" s="155">
        <f t="shared" ref="AE5:AE13" si="0">SUM(P5:AD5)</f>
        <v>66</v>
      </c>
      <c r="AF5" s="156">
        <v>21903.85</v>
      </c>
      <c r="AG5" s="157"/>
      <c r="AM5" s="3" t="s">
        <v>293</v>
      </c>
    </row>
    <row r="6" spans="2:40" ht="18.75" outlineLevel="1" x14ac:dyDescent="0.25">
      <c r="C6" s="409"/>
      <c r="D6" s="151">
        <v>44652</v>
      </c>
      <c r="E6" s="151">
        <v>45747</v>
      </c>
      <c r="F6" s="276">
        <v>0.3</v>
      </c>
      <c r="G6" s="153">
        <v>12</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v>44652</v>
      </c>
      <c r="E7" s="151">
        <v>45747</v>
      </c>
      <c r="F7" s="276">
        <v>0.4</v>
      </c>
      <c r="G7" s="153">
        <v>16</v>
      </c>
      <c r="H7" s="153"/>
      <c r="J7" s="410" t="s">
        <v>295</v>
      </c>
      <c r="K7" s="412">
        <f>L20+L22+L24+L26+L28</f>
        <v>67322.929999999993</v>
      </c>
      <c r="O7" s="89" t="s">
        <v>33</v>
      </c>
      <c r="P7" s="154">
        <v>14.7210702341137</v>
      </c>
      <c r="Q7" s="154">
        <v>37.8541806020067</v>
      </c>
      <c r="R7" s="154">
        <v>57.394648829431397</v>
      </c>
      <c r="S7" s="154">
        <v>8.7124701385570908</v>
      </c>
      <c r="T7" s="154">
        <v>12.3176301958911</v>
      </c>
      <c r="U7" s="154"/>
      <c r="V7" s="154"/>
      <c r="W7" s="154"/>
      <c r="X7" s="154"/>
      <c r="Y7" s="154"/>
      <c r="Z7" s="154"/>
      <c r="AA7" s="154"/>
      <c r="AB7" s="154"/>
      <c r="AC7" s="154"/>
      <c r="AD7" s="154"/>
      <c r="AE7" s="155">
        <f t="shared" si="0"/>
        <v>131</v>
      </c>
      <c r="AF7" s="156">
        <v>45419.08</v>
      </c>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total contract vs. Calculated costs</v>
      </c>
      <c r="K9" s="411">
        <f>IF($D$11="no", K4-K7,K5-K7)</f>
        <v>153116.03999999992</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322</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total contract vs. calculated cost)</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71353.440000000002</v>
      </c>
      <c r="D20" s="425">
        <f>MROUND(SUMIF(B:B,O20,F:F),0.5)</f>
        <v>215</v>
      </c>
      <c r="E20" s="426">
        <f>IFERROR(C20/D20,0)</f>
        <v>331.87646511627906</v>
      </c>
      <c r="F20" s="424">
        <f>SUMIF(B:B,O20,J:J)</f>
        <v>21405.99</v>
      </c>
      <c r="G20" s="427">
        <f>MROUND(SUMIF(B:B,O20,I:I),0.5)</f>
        <v>64.5</v>
      </c>
      <c r="H20" s="436">
        <f>IFERROR(((SUMIF(B:B,O20,AE:AE))/$H$2),0)</f>
        <v>66.000000000000014</v>
      </c>
      <c r="I20" s="429">
        <f>IF($D$11="no",IF((SUMIF($D$35:$D$41,O20,$G$35:$G$41)+SUMIF($I$35:$I$41,O20,$L$35:$L$41))&gt;D20,D20,(SUMIF($D$35:$D$41,O20,$G$35:$G$41)+SUMIF($I$35:$I$41,O20,$L$35:$L$41))),IF((SUMIF($D$35:$D$41,O20,$G$35:$G$41)+SUMIF($I$35:$I$41,O20,$L$35:$L$41))&gt;G20,G20,(SUMIF($D$35:$D$41,O20,$G$35:$G$41)+SUMIF($I$35:$I$41,O20,$L$35:$L$41))))</f>
        <v>66</v>
      </c>
      <c r="J20" s="438">
        <f>IFERROR(MROUND(IF(H20&gt;I20,I20,H20),0.5),"")</f>
        <v>66</v>
      </c>
      <c r="K20" s="431">
        <f>IF($D$11="no",(IF(M20&gt;=0,0,IFERROR(J20-D20,0))),IF(J20&gt;=G20,0,IFERROR(J20-G20,0)))</f>
        <v>-149</v>
      </c>
      <c r="L20" s="432">
        <f>ROUND(IF($D$11="no",IF(E20*J20&gt;C20,C20,E20*J20),IF(E20*J20&gt;F20,F20,E20*J20)),2)</f>
        <v>21903.85</v>
      </c>
      <c r="M20" s="433">
        <f>ROUND(IF($D$11="no",IFERROR(-(C20-L20),0),IFERROR(-(F20-L20),0)),2)</f>
        <v>-49449.59</v>
      </c>
      <c r="O20" s="84" t="s">
        <v>32</v>
      </c>
      <c r="P20" s="182">
        <f t="shared" ref="P20:AD20" si="1">IFERROR($J20*(SUMIF($B:$B,$O20,P:P)/$H$2)/$H20,0)</f>
        <v>14.399999999999997</v>
      </c>
      <c r="Q20" s="182">
        <f t="shared" si="1"/>
        <v>19.79999999999999</v>
      </c>
      <c r="R20" s="182">
        <f t="shared" si="1"/>
        <v>20.099999999999994</v>
      </c>
      <c r="S20" s="182">
        <f t="shared" si="1"/>
        <v>11.699999999999996</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65.999999999999972</v>
      </c>
      <c r="AF20" s="367">
        <f>ROUND(L20,2)</f>
        <v>21903.85</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149085.52999999991</v>
      </c>
      <c r="D22" s="425">
        <f>MROUND(SUMIF(B:B,O22,F:F),0.5)</f>
        <v>430</v>
      </c>
      <c r="E22" s="426">
        <f>IFERROR(C22/D22,0)</f>
        <v>346.7105348837207</v>
      </c>
      <c r="F22" s="424">
        <f>SUMIF(B:B,O22,J:J)</f>
        <v>44725.529999999992</v>
      </c>
      <c r="G22" s="427">
        <f>MROUND(SUMIF(B:B,O22,I:I),0.5)</f>
        <v>129</v>
      </c>
      <c r="H22" s="436">
        <f>IFERROR(((SUMIF(B:B,O22,AE:AE))/$H$2),0)</f>
        <v>130.8125</v>
      </c>
      <c r="I22" s="429">
        <f>IF($D$11="no",IF((SUMIF($D$35:$D$41,O22,$G$35:$G$41)+SUMIF($I$35:$I$41,O22,$L$35:$L$41))&gt;D22,D22,(SUMIF($D$35:$D$41,O22,$G$35:$G$41)+SUMIF($I$35:$I$41,O22,$L$35:$L$41))),IF((SUMIF($D$35:$D$41,O22,$G$35:$G$41)+SUMIF($I$35:$I$41,O22,$L$35:$L$41))&gt;G22,G22,(SUMIF($D$35:$D$41,O22,$G$35:$G$41)+SUMIF($I$35:$I$41,O22,$L$35:$L$41))))</f>
        <v>130.8125</v>
      </c>
      <c r="J22" s="438">
        <f>IFERROR(MROUND(IF(H22&gt;I22,I22,H22),0.5),"")</f>
        <v>131</v>
      </c>
      <c r="K22" s="431">
        <f>IF($D$11="no",(IF(M22&gt;=0,0,IFERROR(J22-D22,0))),IF(J22&gt;=G22,0,IFERROR(J22-G22,0)))</f>
        <v>-299</v>
      </c>
      <c r="L22" s="432">
        <f>ROUND(IF($D$11="no",IF(E22*J22&gt;C22,C22,E22*J22),IF(E22*J22&gt;F22,F22,E22*J22)),2)</f>
        <v>45419.08</v>
      </c>
      <c r="M22" s="433">
        <f>ROUND(IF($D$11="no",IFERROR(-(C22-L22),0),IFERROR(-(F22-L22),0)),2)</f>
        <v>-103666.45</v>
      </c>
      <c r="O22" s="89" t="s">
        <v>33</v>
      </c>
      <c r="P22" s="182">
        <f t="shared" ref="P22:AD22" si="3">IFERROR($J22*(SUMIF($B:$B,$O22,P:P)/$H$2)/$H22,0)</f>
        <v>14.721070234113713</v>
      </c>
      <c r="Q22" s="182">
        <f t="shared" si="3"/>
        <v>37.854180602006686</v>
      </c>
      <c r="R22" s="182">
        <f t="shared" si="3"/>
        <v>57.394648829431446</v>
      </c>
      <c r="S22" s="182">
        <f t="shared" si="3"/>
        <v>8.7124701385570944</v>
      </c>
      <c r="T22" s="182">
        <f t="shared" si="3"/>
        <v>12.317630195891066</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131</v>
      </c>
      <c r="AF22" s="367">
        <f>ROUND(L22,2)</f>
        <v>45419.08</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220438.96999999991</v>
      </c>
      <c r="D30" s="191">
        <f>SUM(D20:D28)</f>
        <v>645</v>
      </c>
      <c r="E30" s="192"/>
      <c r="F30" s="193">
        <f>SUM(F20:F28)</f>
        <v>66131.51999999999</v>
      </c>
      <c r="G30" s="194">
        <f>SUM(G20:G28)</f>
        <v>193.5</v>
      </c>
      <c r="H30" s="195">
        <f>SUM(H20:H28)</f>
        <v>196.8125</v>
      </c>
      <c r="I30" s="196"/>
      <c r="J30" s="197">
        <f>SUM(J20:J28)</f>
        <v>197</v>
      </c>
      <c r="K30" s="198"/>
      <c r="L30" s="199">
        <f>SUM(L20:L28)</f>
        <v>67322.929999999993</v>
      </c>
      <c r="M30" s="200">
        <f>SUM(M20:M28)</f>
        <v>-153116.03999999998</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297</v>
      </c>
      <c r="C35" s="220">
        <f>IF('Basic project data'!C5=0,0,DATE(YEAR('Basic project data'!C5),1,1))</f>
        <v>44562</v>
      </c>
      <c r="D35" s="221" t="str">
        <f>IFERROR(INDEX(B47:B58,MATCH("P*",B47:B58,0)),"")</f>
        <v>P1</v>
      </c>
      <c r="E35" s="181">
        <f>IF(D35="",0,IF($D$11="no",SUMIF(B47:B58,D35,F47:F58),SUMIF(B47:B58,D35,I47:I58)))</f>
        <v>161.25</v>
      </c>
      <c r="F35" s="181">
        <f>IFERROR(SUMIF($B47:$B58,$D35,$AE47:$AE58)/$H$2,0)</f>
        <v>48.300000000000004</v>
      </c>
      <c r="G35" s="181">
        <f t="shared" ref="G35:G41" si="10">IFERROR(IF(D35="","",(IF(B35="yes",(IF(E35&lt;F35,E35,F35)),F35))),"")</f>
        <v>48.300000000000004</v>
      </c>
      <c r="H35" s="222">
        <f t="shared" ref="H35:H41" si="11">ROUND(-IFERROR(E35-F35,""),2)</f>
        <v>-112.95</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297</v>
      </c>
      <c r="C36" s="220">
        <f>IFERROR(IF(EDATE(C35,12)&lt;=(DATE(YEAR('Basic project data'!$C$6),1,1)),EDATE(C35,12),""),"")</f>
        <v>44927</v>
      </c>
      <c r="D36" s="221" t="str">
        <f>IFERROR(INDEX(B62:B73,MATCH("P*",B62:B73,0)),"")</f>
        <v>P1</v>
      </c>
      <c r="E36" s="181">
        <f>IF(D36="",0,IF($D$11="no",SUMIF(B62:B73,D36,F62:F73),SUMIF(B62:B73,D36,I62:I73)))</f>
        <v>53.75</v>
      </c>
      <c r="F36" s="181">
        <f>IFERROR(SUMIF($B62:$B73,$D36,$AE62:$AE73)/$H$2,0)</f>
        <v>17.700000000000003</v>
      </c>
      <c r="G36" s="181">
        <f t="shared" si="10"/>
        <v>17.700000000000003</v>
      </c>
      <c r="H36" s="222">
        <f t="shared" si="11"/>
        <v>-36.049999999999997</v>
      </c>
      <c r="I36" s="221" t="str">
        <f>IF(IFERROR(INDEX(B62:B73,MATCH("P*",B62:B73,-1)),"")=D36,"",IFERROR(INDEX(B62:B73,MATCH("P*",B62:B73,-1)),""))</f>
        <v>P2</v>
      </c>
      <c r="J36" s="181">
        <f>IF(I36="",0,IF($D$11="no",MROUND(SUMIF(B62:B73,I36,F62:F73),0.5),MROUND(SUMIF(B62:B73,I36,I62:I73),0.5)))</f>
        <v>161.5</v>
      </c>
      <c r="K36" s="181">
        <f>IFERROR(SUMIF($B62:$B73,$I36,$AE62:$AE73)/$H$2,0)</f>
        <v>46.800000000000004</v>
      </c>
      <c r="L36" s="181">
        <f t="shared" si="12"/>
        <v>46.800000000000004</v>
      </c>
      <c r="M36" s="222">
        <f t="shared" si="13"/>
        <v>-114.7</v>
      </c>
      <c r="N36" s="224"/>
      <c r="O36" s="225"/>
    </row>
    <row r="37" spans="1:33" outlineLevel="1" x14ac:dyDescent="0.25">
      <c r="B37" s="219" t="s">
        <v>297</v>
      </c>
      <c r="C37" s="220">
        <f>IFERROR(IF(EDATE(C36,12)&lt;=(DATE(YEAR('Basic project data'!$C$6),1,1)),EDATE(C36,12),""),"")</f>
        <v>45292</v>
      </c>
      <c r="D37" s="221" t="str">
        <f>IFERROR(INDEX(B77:B88,MATCH("P*",B77:B88,0)),"")</f>
        <v>P2</v>
      </c>
      <c r="E37" s="181">
        <f>IF(D37="",0,IF($D$11="no",SUMIF(B77:B88,D37,F77:F88),SUMIF(B77:B88,D37,I77:I88)))</f>
        <v>214.99999999999997</v>
      </c>
      <c r="F37" s="181">
        <f>IFERROR(SUMIF($B77:$B88,$D37,$AE77:$AE88)/$H$2,0)</f>
        <v>66.012499999999989</v>
      </c>
      <c r="G37" s="181">
        <f t="shared" si="10"/>
        <v>66.012499999999989</v>
      </c>
      <c r="H37" s="222">
        <f t="shared" si="11"/>
        <v>-148.99</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297</v>
      </c>
      <c r="C38" s="220">
        <f>IFERROR(IF(EDATE(C37,12)&lt;=(DATE(YEAR('Basic project data'!$C$6),1,1)),EDATE(C37,12),""),"")</f>
        <v>45658</v>
      </c>
      <c r="D38" s="221" t="str">
        <f>IFERROR(INDEX(B92:B103,MATCH("P*",B92:B103,0)),"")</f>
        <v>P2</v>
      </c>
      <c r="E38" s="181">
        <f>IF(D38="",0,IF($D$11="no",SUMIF(B92:B103,D38,F92:F103),SUMIF(B92:B103,D38,I92:I103)))</f>
        <v>53.75</v>
      </c>
      <c r="F38" s="181">
        <f>IFERROR(SUMIF($B92:$B103,$D38,$AE92:$AE103)/$H$2,0)</f>
        <v>18</v>
      </c>
      <c r="G38" s="181">
        <f t="shared" si="10"/>
        <v>18</v>
      </c>
      <c r="H38" s="222">
        <f t="shared" si="11"/>
        <v>-35.75</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v>1</v>
      </c>
      <c r="F50" s="182">
        <f t="shared" si="14"/>
        <v>17.916666666666668</v>
      </c>
      <c r="G50" s="245">
        <v>5684.18</v>
      </c>
      <c r="H50" s="244">
        <v>0.3</v>
      </c>
      <c r="I50" s="182">
        <f t="shared" si="15"/>
        <v>5.375</v>
      </c>
      <c r="J50" s="246">
        <v>1705.25</v>
      </c>
      <c r="O50" s="243">
        <f t="shared" si="16"/>
        <v>44652</v>
      </c>
      <c r="P50" s="219">
        <v>14.4</v>
      </c>
      <c r="Q50" s="219">
        <v>12</v>
      </c>
      <c r="R50" s="219">
        <v>19.2</v>
      </c>
      <c r="S50" s="219"/>
      <c r="T50" s="219"/>
      <c r="U50" s="219"/>
      <c r="V50" s="219"/>
      <c r="W50" s="219"/>
      <c r="X50" s="219"/>
      <c r="Y50" s="219"/>
      <c r="Z50" s="219"/>
      <c r="AA50" s="219"/>
      <c r="AB50" s="219"/>
      <c r="AC50" s="219"/>
      <c r="AD50" s="219"/>
      <c r="AE50" s="247">
        <f t="shared" si="17"/>
        <v>45.599999999999994</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5684.18</v>
      </c>
      <c r="H51" s="244">
        <v>0.3</v>
      </c>
      <c r="I51" s="182">
        <f t="shared" si="15"/>
        <v>5.375</v>
      </c>
      <c r="J51" s="246">
        <v>1705.25</v>
      </c>
      <c r="O51" s="243">
        <f t="shared" si="16"/>
        <v>44682</v>
      </c>
      <c r="P51" s="219">
        <v>12</v>
      </c>
      <c r="Q51" s="219">
        <v>16.8</v>
      </c>
      <c r="R51" s="219">
        <v>12</v>
      </c>
      <c r="S51" s="219"/>
      <c r="T51" s="219"/>
      <c r="U51" s="219"/>
      <c r="V51" s="219"/>
      <c r="W51" s="219"/>
      <c r="X51" s="219"/>
      <c r="Y51" s="219"/>
      <c r="Z51" s="219"/>
      <c r="AA51" s="219"/>
      <c r="AB51" s="219"/>
      <c r="AC51" s="219"/>
      <c r="AD51" s="219"/>
      <c r="AE51" s="247">
        <f t="shared" si="17"/>
        <v>40.799999999999997</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5684.18</v>
      </c>
      <c r="H52" s="244">
        <v>0.3</v>
      </c>
      <c r="I52" s="182">
        <f t="shared" si="15"/>
        <v>5.375</v>
      </c>
      <c r="J52" s="246">
        <v>1705.25</v>
      </c>
      <c r="O52" s="243">
        <f t="shared" si="16"/>
        <v>44713</v>
      </c>
      <c r="P52" s="219">
        <v>7.2</v>
      </c>
      <c r="Q52" s="219">
        <v>9.6</v>
      </c>
      <c r="R52" s="219">
        <v>21.6</v>
      </c>
      <c r="S52" s="219">
        <v>12</v>
      </c>
      <c r="T52" s="219"/>
      <c r="U52" s="219"/>
      <c r="V52" s="219"/>
      <c r="W52" s="219"/>
      <c r="X52" s="219"/>
      <c r="Y52" s="219"/>
      <c r="Z52" s="219"/>
      <c r="AA52" s="219"/>
      <c r="AB52" s="219"/>
      <c r="AC52" s="219"/>
      <c r="AD52" s="219"/>
      <c r="AE52" s="247">
        <f t="shared" si="17"/>
        <v>50.400000000000006</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5684.18</v>
      </c>
      <c r="H53" s="244">
        <v>0.3</v>
      </c>
      <c r="I53" s="182">
        <f t="shared" si="15"/>
        <v>5.375</v>
      </c>
      <c r="J53" s="246">
        <v>1705.25</v>
      </c>
      <c r="O53" s="243">
        <f t="shared" si="16"/>
        <v>44743</v>
      </c>
      <c r="P53" s="219">
        <v>12</v>
      </c>
      <c r="Q53" s="219">
        <v>12</v>
      </c>
      <c r="R53" s="219">
        <v>2.4</v>
      </c>
      <c r="S53" s="219"/>
      <c r="T53" s="219"/>
      <c r="U53" s="219"/>
      <c r="V53" s="219"/>
      <c r="W53" s="219"/>
      <c r="X53" s="219"/>
      <c r="Y53" s="219"/>
      <c r="Z53" s="219"/>
      <c r="AA53" s="219"/>
      <c r="AB53" s="219"/>
      <c r="AC53" s="219"/>
      <c r="AD53" s="219"/>
      <c r="AE53" s="247">
        <f t="shared" si="17"/>
        <v>26.4</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5684.18</v>
      </c>
      <c r="H54" s="244">
        <v>0.3</v>
      </c>
      <c r="I54" s="182">
        <f t="shared" si="15"/>
        <v>5.375</v>
      </c>
      <c r="J54" s="246">
        <v>1705.25</v>
      </c>
      <c r="O54" s="243">
        <f t="shared" si="16"/>
        <v>44774</v>
      </c>
      <c r="P54" s="219">
        <v>12</v>
      </c>
      <c r="Q54" s="219">
        <v>12</v>
      </c>
      <c r="R54" s="219">
        <v>12</v>
      </c>
      <c r="S54" s="219">
        <v>19.2</v>
      </c>
      <c r="T54" s="219"/>
      <c r="U54" s="219"/>
      <c r="V54" s="219"/>
      <c r="W54" s="219"/>
      <c r="X54" s="219"/>
      <c r="Y54" s="219"/>
      <c r="Z54" s="219"/>
      <c r="AA54" s="219"/>
      <c r="AB54" s="219"/>
      <c r="AC54" s="219"/>
      <c r="AD54" s="219"/>
      <c r="AE54" s="247">
        <f t="shared" si="17"/>
        <v>55.2</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5684.18</v>
      </c>
      <c r="H55" s="244">
        <v>0.3</v>
      </c>
      <c r="I55" s="182">
        <f t="shared" si="15"/>
        <v>5.375</v>
      </c>
      <c r="J55" s="246">
        <v>1705.25</v>
      </c>
      <c r="O55" s="243">
        <f t="shared" si="16"/>
        <v>44805</v>
      </c>
      <c r="P55" s="219">
        <v>12</v>
      </c>
      <c r="Q55" s="219">
        <v>12</v>
      </c>
      <c r="R55" s="219">
        <v>16.8</v>
      </c>
      <c r="S55" s="219">
        <v>12</v>
      </c>
      <c r="T55" s="219"/>
      <c r="U55" s="219"/>
      <c r="V55" s="219"/>
      <c r="W55" s="219"/>
      <c r="X55" s="219"/>
      <c r="Y55" s="219"/>
      <c r="Z55" s="219"/>
      <c r="AA55" s="219"/>
      <c r="AB55" s="219"/>
      <c r="AC55" s="219"/>
      <c r="AD55" s="219"/>
      <c r="AE55" s="247">
        <f t="shared" si="17"/>
        <v>52.8</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5684.18</v>
      </c>
      <c r="H56" s="244">
        <v>0.3</v>
      </c>
      <c r="I56" s="182">
        <f t="shared" si="15"/>
        <v>5.375</v>
      </c>
      <c r="J56" s="246">
        <v>1705.25</v>
      </c>
      <c r="O56" s="243">
        <f t="shared" si="16"/>
        <v>44835</v>
      </c>
      <c r="P56" s="219"/>
      <c r="Q56" s="219"/>
      <c r="R56" s="219">
        <v>12</v>
      </c>
      <c r="S56" s="219">
        <v>12</v>
      </c>
      <c r="T56" s="219"/>
      <c r="U56" s="219"/>
      <c r="V56" s="219"/>
      <c r="W56" s="219"/>
      <c r="X56" s="219"/>
      <c r="Y56" s="219"/>
      <c r="Z56" s="219"/>
      <c r="AA56" s="219"/>
      <c r="AB56" s="219"/>
      <c r="AC56" s="219"/>
      <c r="AD56" s="219"/>
      <c r="AE56" s="247">
        <f t="shared" si="17"/>
        <v>24</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8324.27</v>
      </c>
      <c r="H57" s="244">
        <v>0.3</v>
      </c>
      <c r="I57" s="182">
        <f t="shared" si="15"/>
        <v>5.375</v>
      </c>
      <c r="J57" s="246">
        <v>2497.2800000000002</v>
      </c>
      <c r="O57" s="243">
        <f t="shared" si="16"/>
        <v>44866</v>
      </c>
      <c r="P57" s="219">
        <v>7.2</v>
      </c>
      <c r="Q57" s="219">
        <v>21.6</v>
      </c>
      <c r="R57" s="219">
        <v>12</v>
      </c>
      <c r="S57" s="219">
        <v>12</v>
      </c>
      <c r="T57" s="219"/>
      <c r="U57" s="219"/>
      <c r="V57" s="219"/>
      <c r="W57" s="219"/>
      <c r="X57" s="219"/>
      <c r="Y57" s="219"/>
      <c r="Z57" s="219"/>
      <c r="AA57" s="219"/>
      <c r="AB57" s="219"/>
      <c r="AC57" s="219"/>
      <c r="AD57" s="219"/>
      <c r="AE57" s="247">
        <f t="shared" si="17"/>
        <v>52.8</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5684.18</v>
      </c>
      <c r="H58" s="244">
        <v>0.3</v>
      </c>
      <c r="I58" s="182">
        <f t="shared" si="15"/>
        <v>5.375</v>
      </c>
      <c r="J58" s="246">
        <v>1705.25</v>
      </c>
      <c r="O58" s="243">
        <f t="shared" si="16"/>
        <v>44896</v>
      </c>
      <c r="P58" s="219">
        <v>12</v>
      </c>
      <c r="Q58" s="219">
        <v>4.8</v>
      </c>
      <c r="R58" s="219">
        <v>12</v>
      </c>
      <c r="S58" s="219">
        <v>9.6</v>
      </c>
      <c r="T58" s="219"/>
      <c r="U58" s="219"/>
      <c r="V58" s="219"/>
      <c r="W58" s="219"/>
      <c r="X58" s="219"/>
      <c r="Y58" s="219"/>
      <c r="Z58" s="219"/>
      <c r="AA58" s="219"/>
      <c r="AB58" s="219"/>
      <c r="AC58" s="219"/>
      <c r="AD58" s="219"/>
      <c r="AE58" s="247">
        <f t="shared" si="17"/>
        <v>38.4</v>
      </c>
      <c r="AF58" s="248"/>
    </row>
    <row r="59" spans="2:33" x14ac:dyDescent="0.25">
      <c r="B59" s="250"/>
      <c r="C59" s="251"/>
      <c r="D59" s="252">
        <f>D58</f>
        <v>44896</v>
      </c>
      <c r="E59" s="253"/>
      <c r="F59" s="254">
        <f>SUM(F47:F58)</f>
        <v>161.25</v>
      </c>
      <c r="G59" s="255">
        <f>SUM(G47:G58)</f>
        <v>53797.71</v>
      </c>
      <c r="H59" s="256"/>
      <c r="I59" s="254">
        <f>SUM(I47:I58)</f>
        <v>48.375</v>
      </c>
      <c r="J59" s="255">
        <f>SUM(J47:J58)</f>
        <v>16139.28</v>
      </c>
      <c r="O59" s="252">
        <f t="shared" si="16"/>
        <v>44896</v>
      </c>
      <c r="P59" s="257">
        <f t="shared" ref="P59:AE59" si="19">SUM(P47:P58)</f>
        <v>88.8</v>
      </c>
      <c r="Q59" s="257">
        <f t="shared" si="19"/>
        <v>100.8</v>
      </c>
      <c r="R59" s="257">
        <f t="shared" si="19"/>
        <v>119.99999999999999</v>
      </c>
      <c r="S59" s="257">
        <f t="shared" si="19"/>
        <v>76.8</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386.40000000000003</v>
      </c>
      <c r="AF59" s="248"/>
    </row>
    <row r="60" spans="2:33" ht="28.5" customHeight="1" x14ac:dyDescent="0.25">
      <c r="B60" s="8"/>
      <c r="C60" s="8"/>
      <c r="F60" s="249"/>
      <c r="I60" s="249"/>
      <c r="P60" s="257">
        <f t="shared" ref="P60:AE60" si="20">IFERROR(P59/$H$2,0)</f>
        <v>11.1</v>
      </c>
      <c r="Q60" s="257">
        <f t="shared" si="20"/>
        <v>12.6</v>
      </c>
      <c r="R60" s="257">
        <f t="shared" si="20"/>
        <v>14.999999999999998</v>
      </c>
      <c r="S60" s="257">
        <f t="shared" si="20"/>
        <v>9.6</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48.300000000000004</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44">
        <v>1</v>
      </c>
      <c r="F62" s="266">
        <f t="shared" ref="F62:F73" si="21">215/12*E62</f>
        <v>17.916666666666668</v>
      </c>
      <c r="G62" s="267">
        <v>5851.91</v>
      </c>
      <c r="H62" s="265">
        <v>0.3</v>
      </c>
      <c r="I62" s="266">
        <f t="shared" ref="I62:I73" si="22">215/12*H62</f>
        <v>5.375</v>
      </c>
      <c r="J62" s="267">
        <v>1755.57</v>
      </c>
      <c r="O62" s="243">
        <f t="shared" ref="O62:O74" si="23">D62</f>
        <v>44927</v>
      </c>
      <c r="P62" s="219">
        <v>12</v>
      </c>
      <c r="Q62" s="219">
        <v>9.6</v>
      </c>
      <c r="R62" s="219">
        <v>16.8</v>
      </c>
      <c r="S62" s="219">
        <v>12</v>
      </c>
      <c r="T62" s="219"/>
      <c r="U62" s="219"/>
      <c r="V62" s="219"/>
      <c r="W62" s="219"/>
      <c r="X62" s="219"/>
      <c r="Y62" s="219"/>
      <c r="Z62" s="219"/>
      <c r="AA62" s="219"/>
      <c r="AB62" s="219"/>
      <c r="AC62" s="219"/>
      <c r="AD62" s="219"/>
      <c r="AE62" s="247">
        <f t="shared" ref="AE62:AE73" si="24">SUM(P62:AD62)</f>
        <v>50.400000000000006</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6">
        <v>5851.91</v>
      </c>
      <c r="H63" s="244">
        <v>0.3</v>
      </c>
      <c r="I63" s="182">
        <f t="shared" si="22"/>
        <v>5.375</v>
      </c>
      <c r="J63" s="246">
        <v>1755.57</v>
      </c>
      <c r="O63" s="243">
        <f t="shared" si="23"/>
        <v>44958</v>
      </c>
      <c r="P63" s="219">
        <v>7.2</v>
      </c>
      <c r="Q63" s="219">
        <v>12</v>
      </c>
      <c r="R63" s="219">
        <v>12</v>
      </c>
      <c r="S63" s="219">
        <v>4.8</v>
      </c>
      <c r="T63" s="219"/>
      <c r="U63" s="219"/>
      <c r="V63" s="219"/>
      <c r="W63" s="219"/>
      <c r="X63" s="219"/>
      <c r="Y63" s="219"/>
      <c r="Z63" s="219"/>
      <c r="AA63" s="219"/>
      <c r="AB63" s="219"/>
      <c r="AC63" s="219"/>
      <c r="AD63" s="219"/>
      <c r="AE63" s="247">
        <f t="shared" si="24"/>
        <v>36</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6">
        <v>5851.91</v>
      </c>
      <c r="H64" s="244">
        <v>0.3</v>
      </c>
      <c r="I64" s="182">
        <f t="shared" si="22"/>
        <v>5.375</v>
      </c>
      <c r="J64" s="246">
        <v>1755.57</v>
      </c>
      <c r="O64" s="243">
        <f t="shared" si="23"/>
        <v>44986</v>
      </c>
      <c r="P64" s="219">
        <v>7.2</v>
      </c>
      <c r="Q64" s="219">
        <v>36</v>
      </c>
      <c r="R64" s="219">
        <v>12</v>
      </c>
      <c r="S64" s="219"/>
      <c r="T64" s="219"/>
      <c r="U64" s="219"/>
      <c r="V64" s="219"/>
      <c r="W64" s="219"/>
      <c r="X64" s="219"/>
      <c r="Y64" s="219"/>
      <c r="Z64" s="219"/>
      <c r="AA64" s="219"/>
      <c r="AB64" s="219"/>
      <c r="AC64" s="219"/>
      <c r="AD64" s="219"/>
      <c r="AE64" s="247">
        <f t="shared" si="24"/>
        <v>55.2</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v>1</v>
      </c>
      <c r="F65" s="182">
        <f t="shared" si="21"/>
        <v>17.916666666666668</v>
      </c>
      <c r="G65" s="246">
        <v>5851.91</v>
      </c>
      <c r="H65" s="244">
        <v>0.3</v>
      </c>
      <c r="I65" s="182">
        <f t="shared" si="22"/>
        <v>5.375</v>
      </c>
      <c r="J65" s="246">
        <v>1755.57</v>
      </c>
      <c r="O65" s="243">
        <f t="shared" si="23"/>
        <v>45017</v>
      </c>
      <c r="P65" s="219">
        <v>12</v>
      </c>
      <c r="Q65" s="219"/>
      <c r="R65" s="219">
        <v>16.8</v>
      </c>
      <c r="S65" s="219"/>
      <c r="T65" s="219"/>
      <c r="U65" s="219"/>
      <c r="V65" s="219"/>
      <c r="W65" s="219"/>
      <c r="X65" s="219"/>
      <c r="Y65" s="219"/>
      <c r="Z65" s="219"/>
      <c r="AA65" s="219"/>
      <c r="AB65" s="219"/>
      <c r="AC65" s="219"/>
      <c r="AD65" s="219"/>
      <c r="AE65" s="247">
        <f t="shared" si="24"/>
        <v>28.8</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v>1</v>
      </c>
      <c r="F66" s="182">
        <f t="shared" si="21"/>
        <v>17.916666666666668</v>
      </c>
      <c r="G66" s="246">
        <v>5851.91</v>
      </c>
      <c r="H66" s="244">
        <v>0.3</v>
      </c>
      <c r="I66" s="182">
        <f t="shared" si="22"/>
        <v>5.375</v>
      </c>
      <c r="J66" s="246">
        <v>1755.57</v>
      </c>
      <c r="O66" s="243">
        <f t="shared" si="23"/>
        <v>45047</v>
      </c>
      <c r="P66" s="219">
        <v>9.6</v>
      </c>
      <c r="Q66" s="219">
        <v>16.8</v>
      </c>
      <c r="R66" s="219">
        <v>7.2</v>
      </c>
      <c r="S66" s="219"/>
      <c r="T66" s="219"/>
      <c r="U66" s="219"/>
      <c r="V66" s="219"/>
      <c r="W66" s="219"/>
      <c r="X66" s="219"/>
      <c r="Y66" s="219"/>
      <c r="Z66" s="219"/>
      <c r="AA66" s="219"/>
      <c r="AB66" s="219"/>
      <c r="AC66" s="219"/>
      <c r="AD66" s="219"/>
      <c r="AE66" s="247">
        <f t="shared" si="24"/>
        <v>33.6</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v>1</v>
      </c>
      <c r="F67" s="182">
        <f t="shared" si="21"/>
        <v>17.916666666666668</v>
      </c>
      <c r="G67" s="246">
        <v>5851.91</v>
      </c>
      <c r="H67" s="244">
        <v>0.3</v>
      </c>
      <c r="I67" s="182">
        <f t="shared" si="22"/>
        <v>5.375</v>
      </c>
      <c r="J67" s="246">
        <v>1755.57</v>
      </c>
      <c r="O67" s="243">
        <f t="shared" si="23"/>
        <v>45078</v>
      </c>
      <c r="P67" s="219">
        <v>4.8</v>
      </c>
      <c r="Q67" s="219">
        <v>12</v>
      </c>
      <c r="R67" s="219">
        <v>24</v>
      </c>
      <c r="S67" s="219">
        <v>12</v>
      </c>
      <c r="T67" s="219"/>
      <c r="U67" s="219"/>
      <c r="V67" s="219"/>
      <c r="W67" s="219"/>
      <c r="X67" s="219"/>
      <c r="Y67" s="219"/>
      <c r="Z67" s="219"/>
      <c r="AA67" s="219"/>
      <c r="AB67" s="219"/>
      <c r="AC67" s="219"/>
      <c r="AD67" s="219"/>
      <c r="AE67" s="247">
        <f t="shared" si="24"/>
        <v>52.8</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v>1</v>
      </c>
      <c r="F68" s="182">
        <f t="shared" si="21"/>
        <v>17.916666666666668</v>
      </c>
      <c r="G68" s="246">
        <v>5851.91</v>
      </c>
      <c r="H68" s="244">
        <v>0.3</v>
      </c>
      <c r="I68" s="182">
        <f t="shared" si="22"/>
        <v>5.375</v>
      </c>
      <c r="J68" s="246">
        <v>1755.57</v>
      </c>
      <c r="O68" s="243">
        <f t="shared" si="23"/>
        <v>45108</v>
      </c>
      <c r="P68" s="219">
        <v>14.4</v>
      </c>
      <c r="Q68" s="219">
        <v>12</v>
      </c>
      <c r="R68" s="219"/>
      <c r="S68" s="219"/>
      <c r="T68" s="219"/>
      <c r="U68" s="219"/>
      <c r="V68" s="219"/>
      <c r="W68" s="219"/>
      <c r="X68" s="219"/>
      <c r="Y68" s="219"/>
      <c r="Z68" s="219"/>
      <c r="AA68" s="219"/>
      <c r="AB68" s="219"/>
      <c r="AC68" s="219"/>
      <c r="AD68" s="219"/>
      <c r="AE68" s="247">
        <f t="shared" si="24"/>
        <v>26.4</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v>1</v>
      </c>
      <c r="F69" s="182">
        <f t="shared" si="21"/>
        <v>17.916666666666668</v>
      </c>
      <c r="G69" s="246">
        <v>5851.91</v>
      </c>
      <c r="H69" s="244">
        <v>0.3</v>
      </c>
      <c r="I69" s="182">
        <f t="shared" si="22"/>
        <v>5.375</v>
      </c>
      <c r="J69" s="246">
        <v>1755.57</v>
      </c>
      <c r="O69" s="243">
        <f t="shared" si="23"/>
        <v>45139</v>
      </c>
      <c r="P69" s="219">
        <v>9.6</v>
      </c>
      <c r="Q69" s="219">
        <v>12</v>
      </c>
      <c r="R69" s="219">
        <v>12</v>
      </c>
      <c r="S69" s="219">
        <v>21.6</v>
      </c>
      <c r="T69" s="219"/>
      <c r="U69" s="219"/>
      <c r="V69" s="219"/>
      <c r="W69" s="219"/>
      <c r="X69" s="219"/>
      <c r="Y69" s="219"/>
      <c r="Z69" s="219"/>
      <c r="AA69" s="219"/>
      <c r="AB69" s="219"/>
      <c r="AC69" s="219"/>
      <c r="AD69" s="219"/>
      <c r="AE69" s="247">
        <f t="shared" si="24"/>
        <v>55.2</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v>1</v>
      </c>
      <c r="F70" s="182">
        <f t="shared" si="21"/>
        <v>17.916666666666668</v>
      </c>
      <c r="G70" s="246">
        <v>5851.91</v>
      </c>
      <c r="H70" s="244">
        <v>0.3</v>
      </c>
      <c r="I70" s="182">
        <f t="shared" si="22"/>
        <v>5.375</v>
      </c>
      <c r="J70" s="246">
        <v>1755.57</v>
      </c>
      <c r="O70" s="243">
        <f t="shared" si="23"/>
        <v>45170</v>
      </c>
      <c r="P70" s="219">
        <v>12</v>
      </c>
      <c r="Q70" s="219">
        <v>12</v>
      </c>
      <c r="R70" s="219">
        <v>14.4</v>
      </c>
      <c r="S70" s="219">
        <v>12</v>
      </c>
      <c r="T70" s="219"/>
      <c r="U70" s="219"/>
      <c r="V70" s="219"/>
      <c r="W70" s="219"/>
      <c r="X70" s="219"/>
      <c r="Y70" s="219"/>
      <c r="Z70" s="219"/>
      <c r="AA70" s="219"/>
      <c r="AB70" s="219"/>
      <c r="AC70" s="219"/>
      <c r="AD70" s="219"/>
      <c r="AE70" s="247">
        <f t="shared" si="24"/>
        <v>50.4</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v>1</v>
      </c>
      <c r="F71" s="182">
        <f t="shared" si="21"/>
        <v>17.916666666666668</v>
      </c>
      <c r="G71" s="246">
        <v>5851.91</v>
      </c>
      <c r="H71" s="244">
        <v>0.3</v>
      </c>
      <c r="I71" s="182">
        <f t="shared" si="22"/>
        <v>5.375</v>
      </c>
      <c r="J71" s="246">
        <v>1755.57</v>
      </c>
      <c r="O71" s="243">
        <f t="shared" si="23"/>
        <v>45200</v>
      </c>
      <c r="P71" s="219"/>
      <c r="Q71" s="219">
        <v>9.6</v>
      </c>
      <c r="R71" s="219">
        <v>14.4</v>
      </c>
      <c r="S71" s="219">
        <v>12</v>
      </c>
      <c r="T71" s="219"/>
      <c r="U71" s="219"/>
      <c r="V71" s="219"/>
      <c r="W71" s="219"/>
      <c r="X71" s="219"/>
      <c r="Y71" s="219"/>
      <c r="Z71" s="219"/>
      <c r="AA71" s="219"/>
      <c r="AB71" s="219"/>
      <c r="AC71" s="219"/>
      <c r="AD71" s="219"/>
      <c r="AE71" s="247">
        <f t="shared" si="24"/>
        <v>36</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v>1</v>
      </c>
      <c r="F72" s="182">
        <f t="shared" si="21"/>
        <v>17.916666666666668</v>
      </c>
      <c r="G72" s="246">
        <v>8569.9</v>
      </c>
      <c r="H72" s="244">
        <v>0.3</v>
      </c>
      <c r="I72" s="182">
        <f t="shared" si="22"/>
        <v>5.375</v>
      </c>
      <c r="J72" s="246">
        <v>2570.9699999999998</v>
      </c>
      <c r="O72" s="243">
        <f t="shared" si="23"/>
        <v>45231</v>
      </c>
      <c r="P72" s="219">
        <v>9.6</v>
      </c>
      <c r="Q72" s="219">
        <v>19.2</v>
      </c>
      <c r="R72" s="219">
        <v>24</v>
      </c>
      <c r="S72" s="219"/>
      <c r="T72" s="219"/>
      <c r="U72" s="219"/>
      <c r="V72" s="219"/>
      <c r="W72" s="219"/>
      <c r="X72" s="219"/>
      <c r="Y72" s="219"/>
      <c r="Z72" s="219"/>
      <c r="AA72" s="219"/>
      <c r="AB72" s="219"/>
      <c r="AC72" s="219"/>
      <c r="AD72" s="219"/>
      <c r="AE72" s="247">
        <f t="shared" si="24"/>
        <v>52.8</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v>1</v>
      </c>
      <c r="F73" s="182">
        <f t="shared" si="21"/>
        <v>17.916666666666668</v>
      </c>
      <c r="G73" s="246">
        <v>5851.91</v>
      </c>
      <c r="H73" s="244">
        <v>0.3</v>
      </c>
      <c r="I73" s="182">
        <f t="shared" si="22"/>
        <v>5.375</v>
      </c>
      <c r="J73" s="246">
        <v>1755.57</v>
      </c>
      <c r="O73" s="243">
        <f t="shared" si="23"/>
        <v>45261</v>
      </c>
      <c r="P73" s="219">
        <v>14.4</v>
      </c>
      <c r="Q73" s="219"/>
      <c r="R73" s="219">
        <v>24</v>
      </c>
      <c r="S73" s="219"/>
      <c r="T73" s="219"/>
      <c r="U73" s="219"/>
      <c r="V73" s="219"/>
      <c r="W73" s="219"/>
      <c r="X73" s="219"/>
      <c r="Y73" s="219"/>
      <c r="Z73" s="219"/>
      <c r="AA73" s="219"/>
      <c r="AB73" s="219"/>
      <c r="AC73" s="219"/>
      <c r="AD73" s="219"/>
      <c r="AE73" s="247">
        <f t="shared" si="24"/>
        <v>38.4</v>
      </c>
      <c r="AF73" s="248"/>
    </row>
    <row r="74" spans="2:32" x14ac:dyDescent="0.25">
      <c r="B74" s="250"/>
      <c r="C74" s="251"/>
      <c r="D74" s="252">
        <f>D73</f>
        <v>45261</v>
      </c>
      <c r="E74" s="253"/>
      <c r="F74" s="254">
        <f>SUM(F62:F73)</f>
        <v>214.99999999999997</v>
      </c>
      <c r="G74" s="255">
        <f>SUM(G62:G73)</f>
        <v>72940.91</v>
      </c>
      <c r="H74" s="268"/>
      <c r="I74" s="254">
        <f>SUM(I62:I73)</f>
        <v>64.5</v>
      </c>
      <c r="J74" s="255">
        <f>SUM(J62:J73)</f>
        <v>21882.240000000002</v>
      </c>
      <c r="O74" s="252">
        <f t="shared" si="23"/>
        <v>45261</v>
      </c>
      <c r="P74" s="257">
        <f t="shared" ref="P74:AE74" si="26">SUM(P62:P73)</f>
        <v>112.8</v>
      </c>
      <c r="Q74" s="257">
        <f t="shared" si="26"/>
        <v>151.19999999999999</v>
      </c>
      <c r="R74" s="257">
        <f t="shared" si="26"/>
        <v>177.6</v>
      </c>
      <c r="S74" s="257">
        <f t="shared" si="26"/>
        <v>74.400000000000006</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516</v>
      </c>
      <c r="AF74" s="248"/>
    </row>
    <row r="75" spans="2:32" ht="28.5" customHeight="1" x14ac:dyDescent="0.25">
      <c r="B75" s="8"/>
      <c r="C75" s="8"/>
      <c r="F75" s="249"/>
      <c r="I75" s="249"/>
      <c r="P75" s="257">
        <f t="shared" ref="P75:AE75" si="27">IFERROR(P74/$H$2,0)</f>
        <v>14.1</v>
      </c>
      <c r="Q75" s="257">
        <f t="shared" si="27"/>
        <v>18.899999999999999</v>
      </c>
      <c r="R75" s="257">
        <f t="shared" si="27"/>
        <v>22.2</v>
      </c>
      <c r="S75" s="257">
        <f t="shared" si="27"/>
        <v>9.3000000000000007</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64.5</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44">
        <v>1</v>
      </c>
      <c r="F77" s="266">
        <f t="shared" ref="F77:F88" si="28">215/12*E77</f>
        <v>17.916666666666668</v>
      </c>
      <c r="G77" s="267">
        <v>6024.59</v>
      </c>
      <c r="H77" s="265">
        <v>0.3</v>
      </c>
      <c r="I77" s="266">
        <f t="shared" ref="I77:I88" si="29">215/12*H77</f>
        <v>5.375</v>
      </c>
      <c r="J77" s="267">
        <v>1807.37</v>
      </c>
      <c r="O77" s="243">
        <f t="shared" ref="O77:O89" si="30">D77</f>
        <v>45292</v>
      </c>
      <c r="P77" s="219">
        <v>19.2</v>
      </c>
      <c r="Q77" s="219">
        <v>9.6</v>
      </c>
      <c r="R77" s="219">
        <v>12</v>
      </c>
      <c r="S77" s="219">
        <v>12</v>
      </c>
      <c r="T77" s="219"/>
      <c r="U77" s="219"/>
      <c r="V77" s="219"/>
      <c r="W77" s="219"/>
      <c r="X77" s="219"/>
      <c r="Y77" s="219"/>
      <c r="Z77" s="219"/>
      <c r="AA77" s="219"/>
      <c r="AB77" s="219"/>
      <c r="AC77" s="219"/>
      <c r="AD77" s="219"/>
      <c r="AE77" s="247">
        <f t="shared" ref="AE77:AE88" si="31">SUM(P77:AD77)</f>
        <v>52.8</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v>1</v>
      </c>
      <c r="F78" s="182">
        <f t="shared" si="28"/>
        <v>17.916666666666668</v>
      </c>
      <c r="G78" s="246">
        <v>6024.59</v>
      </c>
      <c r="H78" s="244">
        <v>0.3</v>
      </c>
      <c r="I78" s="182">
        <f t="shared" si="29"/>
        <v>5.375</v>
      </c>
      <c r="J78" s="246">
        <v>1807.37</v>
      </c>
      <c r="O78" s="243">
        <f t="shared" si="30"/>
        <v>45323</v>
      </c>
      <c r="P78" s="219">
        <v>4.8</v>
      </c>
      <c r="Q78" s="219">
        <v>12</v>
      </c>
      <c r="R78" s="219">
        <v>21.6</v>
      </c>
      <c r="S78" s="219"/>
      <c r="T78" s="219"/>
      <c r="U78" s="219"/>
      <c r="V78" s="219"/>
      <c r="W78" s="219"/>
      <c r="X78" s="219"/>
      <c r="Y78" s="219"/>
      <c r="Z78" s="219"/>
      <c r="AA78" s="219"/>
      <c r="AB78" s="219"/>
      <c r="AC78" s="219"/>
      <c r="AD78" s="219"/>
      <c r="AE78" s="247">
        <f t="shared" si="31"/>
        <v>38.400000000000006</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v>1</v>
      </c>
      <c r="F79" s="182">
        <f t="shared" si="28"/>
        <v>17.916666666666668</v>
      </c>
      <c r="G79" s="246">
        <v>6024.59</v>
      </c>
      <c r="H79" s="244">
        <v>0.3</v>
      </c>
      <c r="I79" s="182">
        <f t="shared" si="29"/>
        <v>5.375</v>
      </c>
      <c r="J79" s="246">
        <v>1807.37</v>
      </c>
      <c r="O79" s="243">
        <f t="shared" si="30"/>
        <v>45352</v>
      </c>
      <c r="P79" s="219">
        <v>7.2</v>
      </c>
      <c r="Q79" s="219">
        <v>31.2</v>
      </c>
      <c r="R79" s="219">
        <v>9.6</v>
      </c>
      <c r="S79" s="219"/>
      <c r="T79" s="219"/>
      <c r="U79" s="219"/>
      <c r="V79" s="219"/>
      <c r="W79" s="219"/>
      <c r="X79" s="219"/>
      <c r="Y79" s="219"/>
      <c r="Z79" s="219"/>
      <c r="AA79" s="219"/>
      <c r="AB79" s="219"/>
      <c r="AC79" s="219"/>
      <c r="AD79" s="219"/>
      <c r="AE79" s="247">
        <f t="shared" si="31"/>
        <v>48</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v>1</v>
      </c>
      <c r="F80" s="182">
        <f t="shared" si="28"/>
        <v>17.916666666666668</v>
      </c>
      <c r="G80" s="246">
        <v>6024.59</v>
      </c>
      <c r="H80" s="244">
        <v>0.3</v>
      </c>
      <c r="I80" s="182">
        <f t="shared" si="29"/>
        <v>5.375</v>
      </c>
      <c r="J80" s="246">
        <v>1807.37</v>
      </c>
      <c r="O80" s="243">
        <f t="shared" si="30"/>
        <v>45383</v>
      </c>
      <c r="P80" s="219"/>
      <c r="Q80" s="219"/>
      <c r="R80" s="219">
        <v>36</v>
      </c>
      <c r="S80" s="219"/>
      <c r="T80" s="219">
        <v>4.8</v>
      </c>
      <c r="U80" s="219"/>
      <c r="V80" s="219"/>
      <c r="W80" s="219"/>
      <c r="X80" s="219"/>
      <c r="Y80" s="219"/>
      <c r="Z80" s="219"/>
      <c r="AA80" s="219"/>
      <c r="AB80" s="219"/>
      <c r="AC80" s="219"/>
      <c r="AD80" s="219"/>
      <c r="AE80" s="247">
        <f t="shared" si="31"/>
        <v>40.799999999999997</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v>1</v>
      </c>
      <c r="F81" s="182">
        <f t="shared" si="28"/>
        <v>17.916666666666668</v>
      </c>
      <c r="G81" s="246">
        <v>6024.59</v>
      </c>
      <c r="H81" s="244">
        <v>0.3</v>
      </c>
      <c r="I81" s="182">
        <f t="shared" si="29"/>
        <v>5.375</v>
      </c>
      <c r="J81" s="246">
        <v>1807.37</v>
      </c>
      <c r="O81" s="243">
        <f t="shared" si="30"/>
        <v>45413</v>
      </c>
      <c r="P81" s="219"/>
      <c r="Q81" s="219">
        <v>26.4</v>
      </c>
      <c r="R81" s="219">
        <v>12</v>
      </c>
      <c r="S81" s="219"/>
      <c r="T81" s="219"/>
      <c r="U81" s="219"/>
      <c r="V81" s="219"/>
      <c r="W81" s="219"/>
      <c r="X81" s="219"/>
      <c r="Y81" s="219"/>
      <c r="Z81" s="219"/>
      <c r="AA81" s="219"/>
      <c r="AB81" s="219"/>
      <c r="AC81" s="219"/>
      <c r="AD81" s="219"/>
      <c r="AE81" s="247">
        <f t="shared" si="31"/>
        <v>38.4</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v>1</v>
      </c>
      <c r="F82" s="182">
        <f t="shared" si="28"/>
        <v>17.916666666666668</v>
      </c>
      <c r="G82" s="246">
        <v>6024.59</v>
      </c>
      <c r="H82" s="244">
        <v>0.3</v>
      </c>
      <c r="I82" s="182">
        <f t="shared" si="29"/>
        <v>5.375</v>
      </c>
      <c r="J82" s="246">
        <v>1807.37</v>
      </c>
      <c r="O82" s="243">
        <f t="shared" si="30"/>
        <v>45444</v>
      </c>
      <c r="P82" s="219"/>
      <c r="Q82" s="219">
        <v>12</v>
      </c>
      <c r="R82" s="219">
        <v>36</v>
      </c>
      <c r="S82" s="219"/>
      <c r="T82" s="219"/>
      <c r="U82" s="219"/>
      <c r="V82" s="219"/>
      <c r="W82" s="219"/>
      <c r="X82" s="219"/>
      <c r="Y82" s="219"/>
      <c r="Z82" s="219"/>
      <c r="AA82" s="219"/>
      <c r="AB82" s="219"/>
      <c r="AC82" s="219"/>
      <c r="AD82" s="219"/>
      <c r="AE82" s="247">
        <f t="shared" si="31"/>
        <v>48</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v>1</v>
      </c>
      <c r="F83" s="182">
        <f t="shared" si="28"/>
        <v>17.916666666666668</v>
      </c>
      <c r="G83" s="246">
        <v>6024.59</v>
      </c>
      <c r="H83" s="244">
        <v>0.3</v>
      </c>
      <c r="I83" s="182">
        <f t="shared" si="29"/>
        <v>5.375</v>
      </c>
      <c r="J83" s="246">
        <v>1807.37</v>
      </c>
      <c r="O83" s="243">
        <f t="shared" si="30"/>
        <v>45474</v>
      </c>
      <c r="P83" s="219"/>
      <c r="Q83" s="219">
        <v>12</v>
      </c>
      <c r="R83" s="219">
        <v>19.2</v>
      </c>
      <c r="S83" s="219"/>
      <c r="T83" s="219"/>
      <c r="U83" s="219"/>
      <c r="V83" s="219"/>
      <c r="W83" s="219"/>
      <c r="X83" s="219"/>
      <c r="Y83" s="219"/>
      <c r="Z83" s="219"/>
      <c r="AA83" s="219"/>
      <c r="AB83" s="219"/>
      <c r="AC83" s="219"/>
      <c r="AD83" s="219"/>
      <c r="AE83" s="247">
        <f t="shared" si="31"/>
        <v>31.2</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v>1</v>
      </c>
      <c r="F84" s="182">
        <f t="shared" si="28"/>
        <v>17.916666666666668</v>
      </c>
      <c r="G84" s="246">
        <v>6024.59</v>
      </c>
      <c r="H84" s="244">
        <v>0.3</v>
      </c>
      <c r="I84" s="182">
        <f t="shared" si="29"/>
        <v>5.375</v>
      </c>
      <c r="J84" s="246">
        <v>1807.37</v>
      </c>
      <c r="O84" s="243">
        <f t="shared" si="30"/>
        <v>45505</v>
      </c>
      <c r="P84" s="219"/>
      <c r="Q84" s="219">
        <v>12</v>
      </c>
      <c r="R84" s="219">
        <v>36.1</v>
      </c>
      <c r="S84" s="219"/>
      <c r="T84" s="219">
        <v>4.8</v>
      </c>
      <c r="U84" s="219"/>
      <c r="V84" s="219"/>
      <c r="W84" s="219"/>
      <c r="X84" s="219"/>
      <c r="Y84" s="219"/>
      <c r="Z84" s="219"/>
      <c r="AA84" s="219"/>
      <c r="AB84" s="219"/>
      <c r="AC84" s="219"/>
      <c r="AD84" s="219"/>
      <c r="AE84" s="247">
        <f t="shared" si="31"/>
        <v>52.9</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v>1</v>
      </c>
      <c r="F85" s="182">
        <f t="shared" si="28"/>
        <v>17.916666666666668</v>
      </c>
      <c r="G85" s="246">
        <v>6024.59</v>
      </c>
      <c r="H85" s="244">
        <v>0.3</v>
      </c>
      <c r="I85" s="182">
        <f t="shared" si="29"/>
        <v>5.375</v>
      </c>
      <c r="J85" s="246">
        <v>1807.37</v>
      </c>
      <c r="O85" s="243">
        <f t="shared" si="30"/>
        <v>45536</v>
      </c>
      <c r="P85" s="219"/>
      <c r="Q85" s="219">
        <v>12</v>
      </c>
      <c r="R85" s="219">
        <v>36</v>
      </c>
      <c r="S85" s="219"/>
      <c r="T85" s="219">
        <v>2.4</v>
      </c>
      <c r="U85" s="219"/>
      <c r="V85" s="219"/>
      <c r="W85" s="219"/>
      <c r="X85" s="219"/>
      <c r="Y85" s="219"/>
      <c r="Z85" s="219"/>
      <c r="AA85" s="219"/>
      <c r="AB85" s="219"/>
      <c r="AC85" s="219"/>
      <c r="AD85" s="219"/>
      <c r="AE85" s="247">
        <f t="shared" si="31"/>
        <v>50.4</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v>1</v>
      </c>
      <c r="F86" s="182">
        <f t="shared" si="28"/>
        <v>17.916666666666668</v>
      </c>
      <c r="G86" s="246">
        <v>6024.59</v>
      </c>
      <c r="H86" s="244">
        <v>0.3</v>
      </c>
      <c r="I86" s="182">
        <f t="shared" si="29"/>
        <v>5.375</v>
      </c>
      <c r="J86" s="246">
        <v>1807.37</v>
      </c>
      <c r="O86" s="243">
        <f t="shared" si="30"/>
        <v>45566</v>
      </c>
      <c r="P86" s="219"/>
      <c r="Q86" s="219">
        <v>7.2</v>
      </c>
      <c r="R86" s="219">
        <v>21.6</v>
      </c>
      <c r="S86" s="219"/>
      <c r="T86" s="219">
        <v>12</v>
      </c>
      <c r="U86" s="219"/>
      <c r="V86" s="219"/>
      <c r="W86" s="219"/>
      <c r="X86" s="219"/>
      <c r="Y86" s="219"/>
      <c r="Z86" s="219"/>
      <c r="AA86" s="219"/>
      <c r="AB86" s="219"/>
      <c r="AC86" s="219"/>
      <c r="AD86" s="219"/>
      <c r="AE86" s="247">
        <f t="shared" si="31"/>
        <v>40.799999999999997</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v>1</v>
      </c>
      <c r="F87" s="182">
        <f t="shared" si="28"/>
        <v>17.916666666666668</v>
      </c>
      <c r="G87" s="246">
        <v>8822.7800000000007</v>
      </c>
      <c r="H87" s="244">
        <v>0.3</v>
      </c>
      <c r="I87" s="182">
        <f t="shared" si="29"/>
        <v>5.375</v>
      </c>
      <c r="J87" s="246">
        <v>2646.83</v>
      </c>
      <c r="O87" s="243">
        <f t="shared" si="30"/>
        <v>45597</v>
      </c>
      <c r="P87" s="219"/>
      <c r="Q87" s="219">
        <v>14.4</v>
      </c>
      <c r="R87" s="219">
        <v>24</v>
      </c>
      <c r="S87" s="219"/>
      <c r="T87" s="219">
        <v>12</v>
      </c>
      <c r="U87" s="219"/>
      <c r="V87" s="219"/>
      <c r="W87" s="219"/>
      <c r="X87" s="219"/>
      <c r="Y87" s="219"/>
      <c r="Z87" s="219"/>
      <c r="AA87" s="219"/>
      <c r="AB87" s="219"/>
      <c r="AC87" s="219"/>
      <c r="AD87" s="219"/>
      <c r="AE87" s="247">
        <f t="shared" si="31"/>
        <v>50.4</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v>1</v>
      </c>
      <c r="F88" s="182">
        <f t="shared" si="28"/>
        <v>17.916666666666668</v>
      </c>
      <c r="G88" s="246">
        <v>6024.59</v>
      </c>
      <c r="H88" s="244">
        <v>0.3</v>
      </c>
      <c r="I88" s="182">
        <f t="shared" si="29"/>
        <v>5.375</v>
      </c>
      <c r="J88" s="246">
        <v>1807.37</v>
      </c>
      <c r="O88" s="243">
        <f t="shared" si="30"/>
        <v>45627</v>
      </c>
      <c r="P88" s="219"/>
      <c r="Q88" s="219">
        <v>12</v>
      </c>
      <c r="R88" s="219">
        <v>24</v>
      </c>
      <c r="S88" s="219"/>
      <c r="T88" s="219"/>
      <c r="U88" s="219"/>
      <c r="V88" s="219"/>
      <c r="W88" s="219"/>
      <c r="X88" s="219"/>
      <c r="Y88" s="219"/>
      <c r="Z88" s="219"/>
      <c r="AA88" s="219"/>
      <c r="AB88" s="219"/>
      <c r="AC88" s="219"/>
      <c r="AD88" s="219"/>
      <c r="AE88" s="247">
        <f t="shared" si="31"/>
        <v>36</v>
      </c>
      <c r="AF88" s="248"/>
    </row>
    <row r="89" spans="2:32" x14ac:dyDescent="0.25">
      <c r="B89" s="250"/>
      <c r="C89" s="251"/>
      <c r="D89" s="252">
        <f>D88</f>
        <v>45627</v>
      </c>
      <c r="E89" s="253"/>
      <c r="F89" s="254">
        <f>SUM(F77:F88)</f>
        <v>214.99999999999997</v>
      </c>
      <c r="G89" s="255">
        <f>SUM(G77:G88)</f>
        <v>75093.26999999999</v>
      </c>
      <c r="H89" s="268"/>
      <c r="I89" s="254">
        <f>SUM(I77:I88)</f>
        <v>64.5</v>
      </c>
      <c r="J89" s="255">
        <f>SUM(J77:J88)</f>
        <v>22527.899999999991</v>
      </c>
      <c r="O89" s="252">
        <f t="shared" si="30"/>
        <v>45627</v>
      </c>
      <c r="P89" s="257">
        <f t="shared" ref="P89:AE89" si="33">SUM(P77:P88)</f>
        <v>31.2</v>
      </c>
      <c r="Q89" s="257">
        <f t="shared" si="33"/>
        <v>160.79999999999998</v>
      </c>
      <c r="R89" s="257">
        <f t="shared" si="33"/>
        <v>288.10000000000002</v>
      </c>
      <c r="S89" s="257">
        <f t="shared" si="33"/>
        <v>12</v>
      </c>
      <c r="T89" s="257">
        <f t="shared" si="33"/>
        <v>36</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528.09999999999991</v>
      </c>
      <c r="AF89" s="248"/>
    </row>
    <row r="90" spans="2:32" ht="28.5" customHeight="1" x14ac:dyDescent="0.25">
      <c r="B90" s="8"/>
      <c r="C90" s="8"/>
      <c r="F90" s="249"/>
      <c r="I90" s="249"/>
      <c r="P90" s="257">
        <f t="shared" ref="P90:AE90" si="34">IFERROR(P89/$H$2,0)</f>
        <v>3.9</v>
      </c>
      <c r="Q90" s="257">
        <f t="shared" si="34"/>
        <v>20.099999999999998</v>
      </c>
      <c r="R90" s="257">
        <f t="shared" si="34"/>
        <v>36.012500000000003</v>
      </c>
      <c r="S90" s="257">
        <f t="shared" si="34"/>
        <v>1.5</v>
      </c>
      <c r="T90" s="257">
        <f t="shared" si="34"/>
        <v>4.5</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66.012499999999989</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44">
        <v>1</v>
      </c>
      <c r="F92" s="266">
        <f t="shared" ref="F92:F103" si="35">215/12*E92</f>
        <v>17.916666666666668</v>
      </c>
      <c r="G92" s="267">
        <v>6202.36</v>
      </c>
      <c r="H92" s="265">
        <v>0.3</v>
      </c>
      <c r="I92" s="266">
        <f t="shared" ref="I92:I103" si="36">215/12*H92</f>
        <v>5.375</v>
      </c>
      <c r="J92" s="267">
        <v>1860.7</v>
      </c>
      <c r="O92" s="243">
        <f t="shared" ref="O92:O104" si="37">D92</f>
        <v>45658</v>
      </c>
      <c r="P92" s="219"/>
      <c r="Q92" s="219">
        <v>12</v>
      </c>
      <c r="R92" s="219">
        <v>9.6</v>
      </c>
      <c r="S92" s="219"/>
      <c r="T92" s="219">
        <v>24</v>
      </c>
      <c r="U92" s="219"/>
      <c r="V92" s="219"/>
      <c r="W92" s="219"/>
      <c r="X92" s="219"/>
      <c r="Y92" s="219"/>
      <c r="Z92" s="219"/>
      <c r="AA92" s="219"/>
      <c r="AB92" s="219"/>
      <c r="AC92" s="219"/>
      <c r="AD92" s="219"/>
      <c r="AE92" s="247">
        <f t="shared" ref="AE92:AE103" si="38">SUM(P92:AD92)</f>
        <v>45.6</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v>1</v>
      </c>
      <c r="F93" s="182">
        <f t="shared" si="35"/>
        <v>17.916666666666668</v>
      </c>
      <c r="G93" s="246">
        <v>6202.36</v>
      </c>
      <c r="H93" s="244">
        <v>0.3</v>
      </c>
      <c r="I93" s="182">
        <f t="shared" si="36"/>
        <v>5.375</v>
      </c>
      <c r="J93" s="246">
        <v>1860.7</v>
      </c>
      <c r="O93" s="243">
        <f t="shared" si="37"/>
        <v>45689</v>
      </c>
      <c r="P93" s="219"/>
      <c r="Q93" s="219">
        <v>12</v>
      </c>
      <c r="R93" s="219">
        <v>12</v>
      </c>
      <c r="S93" s="219"/>
      <c r="T93" s="219">
        <v>24</v>
      </c>
      <c r="U93" s="219"/>
      <c r="V93" s="219"/>
      <c r="W93" s="219"/>
      <c r="X93" s="219"/>
      <c r="Y93" s="219"/>
      <c r="Z93" s="219"/>
      <c r="AA93" s="219"/>
      <c r="AB93" s="219"/>
      <c r="AC93" s="219"/>
      <c r="AD93" s="219"/>
      <c r="AE93" s="247">
        <f t="shared" si="38"/>
        <v>48</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v>1</v>
      </c>
      <c r="F94" s="182">
        <f t="shared" si="35"/>
        <v>17.916666666666668</v>
      </c>
      <c r="G94" s="246">
        <v>6202.36</v>
      </c>
      <c r="H94" s="244">
        <v>0.3</v>
      </c>
      <c r="I94" s="182">
        <f t="shared" si="36"/>
        <v>5.375</v>
      </c>
      <c r="J94" s="246">
        <v>1860.7</v>
      </c>
      <c r="O94" s="243">
        <f t="shared" si="37"/>
        <v>45717</v>
      </c>
      <c r="P94" s="219"/>
      <c r="Q94" s="219">
        <v>24</v>
      </c>
      <c r="R94" s="219">
        <v>12</v>
      </c>
      <c r="S94" s="219"/>
      <c r="T94" s="219">
        <v>14.4</v>
      </c>
      <c r="U94" s="219"/>
      <c r="V94" s="219"/>
      <c r="W94" s="219"/>
      <c r="X94" s="219"/>
      <c r="Y94" s="219"/>
      <c r="Z94" s="219"/>
      <c r="AA94" s="219"/>
      <c r="AB94" s="219"/>
      <c r="AC94" s="219"/>
      <c r="AD94" s="219"/>
      <c r="AE94" s="247">
        <f t="shared" si="38"/>
        <v>50.4</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53.75</v>
      </c>
      <c r="G104" s="255">
        <f>SUM(G92:G103)</f>
        <v>18607.079999999998</v>
      </c>
      <c r="H104" s="256"/>
      <c r="I104" s="254">
        <f>SUM(I92:I103)</f>
        <v>16.125</v>
      </c>
      <c r="J104" s="255">
        <f>SUM(J92:J103)</f>
        <v>5582.1</v>
      </c>
      <c r="O104" s="252">
        <f t="shared" si="37"/>
        <v>45992</v>
      </c>
      <c r="P104" s="257">
        <f t="shared" ref="P104:AE104" si="40">SUM(P92:P103)</f>
        <v>0</v>
      </c>
      <c r="Q104" s="257">
        <f t="shared" si="40"/>
        <v>48</v>
      </c>
      <c r="R104" s="257">
        <f t="shared" si="40"/>
        <v>33.6</v>
      </c>
      <c r="S104" s="257">
        <f t="shared" si="40"/>
        <v>0</v>
      </c>
      <c r="T104" s="257">
        <f t="shared" si="40"/>
        <v>62.4</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144</v>
      </c>
      <c r="AF104" s="248"/>
    </row>
    <row r="105" spans="2:32" ht="28.5" customHeight="1" x14ac:dyDescent="0.25">
      <c r="B105" s="8"/>
      <c r="C105" s="8"/>
      <c r="F105" s="249"/>
      <c r="I105" s="249"/>
      <c r="P105" s="257">
        <f t="shared" ref="P105:AE105" si="41">IFERROR(P104/$H$2,0)</f>
        <v>0</v>
      </c>
      <c r="Q105" s="257">
        <f t="shared" si="41"/>
        <v>6</v>
      </c>
      <c r="R105" s="257">
        <f t="shared" si="41"/>
        <v>4.2</v>
      </c>
      <c r="S105" s="257">
        <f t="shared" si="41"/>
        <v>0</v>
      </c>
      <c r="T105" s="257">
        <f t="shared" si="41"/>
        <v>7.8</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18</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972" priority="42">
      <formula>$C35&lt;&gt;0</formula>
    </cfRule>
  </conditionalFormatting>
  <conditionalFormatting sqref="B36:B41">
    <cfRule type="expression" dxfId="971" priority="41">
      <formula>$C36&lt;&gt;""</formula>
    </cfRule>
  </conditionalFormatting>
  <conditionalFormatting sqref="B47:B58 B92:B103 B107:B118 B121:B133 B137:B148">
    <cfRule type="cellIs" dxfId="970" priority="124" operator="equal">
      <formula>"P1"</formula>
    </cfRule>
    <cfRule type="cellIs" dxfId="969" priority="123" operator="equal">
      <formula>"P2"</formula>
    </cfRule>
    <cfRule type="cellIs" dxfId="968" priority="122" operator="equal">
      <formula>"P3"</formula>
    </cfRule>
    <cfRule type="cellIs" dxfId="967" priority="121" operator="equal">
      <formula>"P4"</formula>
    </cfRule>
  </conditionalFormatting>
  <conditionalFormatting sqref="B47:B58 B92:B103 B107:B118 B122:B133 B137:B148">
    <cfRule type="cellIs" dxfId="966" priority="120" operator="equal">
      <formula>"P5"</formula>
    </cfRule>
  </conditionalFormatting>
  <conditionalFormatting sqref="B62:B73">
    <cfRule type="cellIs" dxfId="965" priority="90" operator="equal">
      <formula>"P1"</formula>
    </cfRule>
    <cfRule type="cellIs" dxfId="964" priority="86" operator="equal">
      <formula>"P5"</formula>
    </cfRule>
    <cfRule type="cellIs" dxfId="963" priority="87" operator="equal">
      <formula>"P4"</formula>
    </cfRule>
    <cfRule type="cellIs" dxfId="962" priority="88" operator="equal">
      <formula>"P3"</formula>
    </cfRule>
    <cfRule type="cellIs" dxfId="961" priority="89" operator="equal">
      <formula>"P2"</formula>
    </cfRule>
  </conditionalFormatting>
  <conditionalFormatting sqref="B77:B88">
    <cfRule type="cellIs" dxfId="960" priority="94" operator="equal">
      <formula>"P2"</formula>
    </cfRule>
    <cfRule type="cellIs" dxfId="959" priority="91" operator="equal">
      <formula>"P5"</formula>
    </cfRule>
    <cfRule type="cellIs" dxfId="958" priority="92" operator="equal">
      <formula>"P4"</formula>
    </cfRule>
    <cfRule type="cellIs" dxfId="957" priority="93" operator="equal">
      <formula>"P3"</formula>
    </cfRule>
    <cfRule type="cellIs" dxfId="956" priority="95" operator="equal">
      <formula>"P1"</formula>
    </cfRule>
  </conditionalFormatting>
  <conditionalFormatting sqref="C62:C73">
    <cfRule type="cellIs" dxfId="954" priority="97" operator="equal">
      <formula>0</formula>
    </cfRule>
  </conditionalFormatting>
  <conditionalFormatting sqref="C77:C88">
    <cfRule type="cellIs" dxfId="953" priority="96" operator="equal">
      <formula>0</formula>
    </cfRule>
  </conditionalFormatting>
  <conditionalFormatting sqref="C35:D41">
    <cfRule type="cellIs" dxfId="952" priority="37" operator="equal">
      <formula>0</formula>
    </cfRule>
  </conditionalFormatting>
  <conditionalFormatting sqref="D34:D41">
    <cfRule type="cellIs" dxfId="951" priority="36" operator="equal">
      <formula>"P5"</formula>
    </cfRule>
  </conditionalFormatting>
  <conditionalFormatting sqref="D35:D41">
    <cfRule type="cellIs" dxfId="950" priority="32" operator="equal">
      <formula>"P1"</formula>
    </cfRule>
    <cfRule type="cellIs" dxfId="949" priority="33" operator="equal">
      <formula>0</formula>
    </cfRule>
    <cfRule type="cellIs" dxfId="948" priority="34" operator="equal">
      <formula>"P1"</formula>
    </cfRule>
    <cfRule type="cellIs" dxfId="947" priority="29" operator="equal">
      <formula>"P4"</formula>
    </cfRule>
    <cfRule type="cellIs" dxfId="946" priority="30" operator="equal">
      <formula>"P3"</formula>
    </cfRule>
    <cfRule type="cellIs" dxfId="945" priority="31" operator="equal">
      <formula>"P2"</formula>
    </cfRule>
  </conditionalFormatting>
  <conditionalFormatting sqref="D40">
    <cfRule type="cellIs" dxfId="944" priority="35" operator="equal">
      <formula>0</formula>
    </cfRule>
  </conditionalFormatting>
  <conditionalFormatting sqref="D47:D59">
    <cfRule type="expression" dxfId="943" priority="85">
      <formula>$D$47=0</formula>
    </cfRule>
  </conditionalFormatting>
  <conditionalFormatting sqref="D48:D58">
    <cfRule type="cellIs" dxfId="942" priority="84" operator="equal">
      <formula>0</formula>
    </cfRule>
  </conditionalFormatting>
  <conditionalFormatting sqref="D62:D74">
    <cfRule type="expression" dxfId="941" priority="83">
      <formula>$D$47=0</formula>
    </cfRule>
  </conditionalFormatting>
  <conditionalFormatting sqref="D63:D73">
    <cfRule type="cellIs" dxfId="940" priority="82" operator="equal">
      <formula>0</formula>
    </cfRule>
  </conditionalFormatting>
  <conditionalFormatting sqref="D77:D89">
    <cfRule type="expression" dxfId="939" priority="81">
      <formula>$D$47=0</formula>
    </cfRule>
  </conditionalFormatting>
  <conditionalFormatting sqref="D78:D88">
    <cfRule type="cellIs" dxfId="938" priority="80" operator="equal">
      <formula>0</formula>
    </cfRule>
  </conditionalFormatting>
  <conditionalFormatting sqref="D92:D104">
    <cfRule type="expression" dxfId="937" priority="79">
      <formula>$D$47=0</formula>
    </cfRule>
  </conditionalFormatting>
  <conditionalFormatting sqref="D93:D103">
    <cfRule type="cellIs" dxfId="936" priority="78" operator="equal">
      <formula>0</formula>
    </cfRule>
  </conditionalFormatting>
  <conditionalFormatting sqref="D107:D119">
    <cfRule type="expression" dxfId="935" priority="77">
      <formula>$D$47=0</formula>
    </cfRule>
  </conditionalFormatting>
  <conditionalFormatting sqref="D108:D118">
    <cfRule type="cellIs" dxfId="934" priority="76" operator="equal">
      <formula>0</formula>
    </cfRule>
  </conditionalFormatting>
  <conditionalFormatting sqref="D122:D134">
    <cfRule type="expression" dxfId="933" priority="75">
      <formula>$D$47=0</formula>
    </cfRule>
  </conditionalFormatting>
  <conditionalFormatting sqref="D123:D133">
    <cfRule type="cellIs" dxfId="932" priority="74" operator="equal">
      <formula>0</formula>
    </cfRule>
  </conditionalFormatting>
  <conditionalFormatting sqref="D137:D149">
    <cfRule type="expression" dxfId="931" priority="73">
      <formula>$D$47=0</formula>
    </cfRule>
  </conditionalFormatting>
  <conditionalFormatting sqref="D138:D148">
    <cfRule type="cellIs" dxfId="930" priority="72" operator="equal">
      <formula>0</formula>
    </cfRule>
  </conditionalFormatting>
  <conditionalFormatting sqref="E31 H31 E33 H33">
    <cfRule type="cellIs" dxfId="929" priority="51" operator="equal">
      <formula>"P5"</formula>
    </cfRule>
  </conditionalFormatting>
  <conditionalFormatting sqref="E47:E58">
    <cfRule type="expression" dxfId="928" priority="16">
      <formula>$B47=""</formula>
    </cfRule>
  </conditionalFormatting>
  <conditionalFormatting sqref="E62:E73">
    <cfRule type="expression" dxfId="927" priority="15">
      <formula>$B62=""</formula>
    </cfRule>
  </conditionalFormatting>
  <conditionalFormatting sqref="E77:E88">
    <cfRule type="expression" dxfId="926" priority="14">
      <formula>$B77=""</formula>
    </cfRule>
  </conditionalFormatting>
  <conditionalFormatting sqref="E92:E103">
    <cfRule type="expression" dxfId="925" priority="13">
      <formula>$B92=""</formula>
    </cfRule>
  </conditionalFormatting>
  <conditionalFormatting sqref="E107:E118">
    <cfRule type="expression" dxfId="924" priority="52">
      <formula>$B107=""</formula>
    </cfRule>
  </conditionalFormatting>
  <conditionalFormatting sqref="E122:E133">
    <cfRule type="expression" dxfId="923" priority="49">
      <formula>$B122=""</formula>
    </cfRule>
  </conditionalFormatting>
  <conditionalFormatting sqref="E137:E148">
    <cfRule type="expression" dxfId="922" priority="105">
      <formula>$B137=""</formula>
    </cfRule>
  </conditionalFormatting>
  <conditionalFormatting sqref="E35:H42">
    <cfRule type="cellIs" dxfId="921" priority="18" operator="equal">
      <formula>0</formula>
    </cfRule>
  </conditionalFormatting>
  <conditionalFormatting sqref="F47:F149">
    <cfRule type="cellIs" dxfId="920" priority="107" operator="equal">
      <formula>0</formula>
    </cfRule>
  </conditionalFormatting>
  <conditionalFormatting sqref="G47:H58">
    <cfRule type="expression" dxfId="919" priority="12">
      <formula>$B47=""</formula>
    </cfRule>
  </conditionalFormatting>
  <conditionalFormatting sqref="G62:H73">
    <cfRule type="expression" dxfId="918" priority="11">
      <formula>$B62=""</formula>
    </cfRule>
  </conditionalFormatting>
  <conditionalFormatting sqref="G77:H88">
    <cfRule type="expression" dxfId="917" priority="10">
      <formula>$B77=""</formula>
    </cfRule>
  </conditionalFormatting>
  <conditionalFormatting sqref="G92:H103">
    <cfRule type="expression" dxfId="916" priority="9">
      <formula>$B92=""</formula>
    </cfRule>
  </conditionalFormatting>
  <conditionalFormatting sqref="G107:H118">
    <cfRule type="expression" dxfId="915" priority="48">
      <formula>$B107=""</formula>
    </cfRule>
  </conditionalFormatting>
  <conditionalFormatting sqref="G122:H133">
    <cfRule type="expression" dxfId="914" priority="50">
      <formula>$B122=""</formula>
    </cfRule>
  </conditionalFormatting>
  <conditionalFormatting sqref="G137:H148">
    <cfRule type="expression" dxfId="913" priority="104">
      <formula>$B137=""</formula>
    </cfRule>
  </conditionalFormatting>
  <conditionalFormatting sqref="H35:H41">
    <cfRule type="cellIs" dxfId="912" priority="22" operator="lessThan">
      <formula>0</formula>
    </cfRule>
    <cfRule type="cellIs" dxfId="911" priority="21" operator="greaterThan">
      <formula>0</formula>
    </cfRule>
  </conditionalFormatting>
  <conditionalFormatting sqref="H61">
    <cfRule type="cellIs" dxfId="910" priority="118" operator="equal">
      <formula>0</formula>
    </cfRule>
  </conditionalFormatting>
  <conditionalFormatting sqref="H76">
    <cfRule type="cellIs" dxfId="909" priority="117" operator="equal">
      <formula>0</formula>
    </cfRule>
  </conditionalFormatting>
  <conditionalFormatting sqref="H91">
    <cfRule type="cellIs" dxfId="908" priority="116" operator="equal">
      <formula>0</formula>
    </cfRule>
  </conditionalFormatting>
  <conditionalFormatting sqref="H106">
    <cfRule type="cellIs" dxfId="907" priority="115" operator="equal">
      <formula>0</formula>
    </cfRule>
  </conditionalFormatting>
  <conditionalFormatting sqref="H121">
    <cfRule type="cellIs" dxfId="906" priority="114" operator="equal">
      <formula>0</formula>
    </cfRule>
  </conditionalFormatting>
  <conditionalFormatting sqref="H136">
    <cfRule type="cellIs" dxfId="905" priority="113" operator="equal">
      <formula>0</formula>
    </cfRule>
  </conditionalFormatting>
  <conditionalFormatting sqref="I34:I41">
    <cfRule type="cellIs" dxfId="904" priority="23" operator="equal">
      <formula>"P5"</formula>
    </cfRule>
  </conditionalFormatting>
  <conditionalFormatting sqref="I35:I41">
    <cfRule type="cellIs" dxfId="903" priority="28" operator="equal">
      <formula>0</formula>
    </cfRule>
    <cfRule type="cellIs" dxfId="902" priority="27" operator="equal">
      <formula>"P1"</formula>
    </cfRule>
    <cfRule type="cellIs" dxfId="901" priority="26" operator="equal">
      <formula>"P2"</formula>
    </cfRule>
    <cfRule type="cellIs" dxfId="900" priority="25" operator="equal">
      <formula>"P3"</formula>
    </cfRule>
    <cfRule type="cellIs" dxfId="899" priority="24" operator="equal">
      <formula>"P4"</formula>
    </cfRule>
  </conditionalFormatting>
  <conditionalFormatting sqref="I47:I59">
    <cfRule type="cellIs" dxfId="898" priority="119" operator="equal">
      <formula>0</formula>
    </cfRule>
  </conditionalFormatting>
  <conditionalFormatting sqref="I62:I74">
    <cfRule type="cellIs" dxfId="897" priority="112" operator="equal">
      <formula>0</formula>
    </cfRule>
  </conditionalFormatting>
  <conditionalFormatting sqref="I77:I89">
    <cfRule type="cellIs" dxfId="896" priority="111" operator="equal">
      <formula>0</formula>
    </cfRule>
  </conditionalFormatting>
  <conditionalFormatting sqref="I92:I104">
    <cfRule type="cellIs" dxfId="895" priority="110" operator="equal">
      <formula>0</formula>
    </cfRule>
  </conditionalFormatting>
  <conditionalFormatting sqref="I107:I119">
    <cfRule type="cellIs" dxfId="894" priority="109" operator="equal">
      <formula>0</formula>
    </cfRule>
  </conditionalFormatting>
  <conditionalFormatting sqref="I122:I134">
    <cfRule type="cellIs" dxfId="893" priority="108" operator="equal">
      <formula>0</formula>
    </cfRule>
  </conditionalFormatting>
  <conditionalFormatting sqref="I137:I149">
    <cfRule type="cellIs" dxfId="892" priority="106" operator="equal">
      <formula>0</formula>
    </cfRule>
  </conditionalFormatting>
  <conditionalFormatting sqref="I42:J42">
    <cfRule type="cellIs" dxfId="891" priority="126" operator="notEqual">
      <formula>0</formula>
    </cfRule>
  </conditionalFormatting>
  <conditionalFormatting sqref="J47:J58">
    <cfRule type="expression" dxfId="890" priority="8">
      <formula>$B47=""</formula>
    </cfRule>
  </conditionalFormatting>
  <conditionalFormatting sqref="J62:J73">
    <cfRule type="expression" dxfId="889" priority="43">
      <formula>$B62=""</formula>
    </cfRule>
  </conditionalFormatting>
  <conditionalFormatting sqref="J77:J88">
    <cfRule type="expression" dxfId="888" priority="54">
      <formula>$B77=""</formula>
    </cfRule>
  </conditionalFormatting>
  <conditionalFormatting sqref="J92:J103">
    <cfRule type="expression" dxfId="887" priority="53">
      <formula>$B92=""</formula>
    </cfRule>
  </conditionalFormatting>
  <conditionalFormatting sqref="J107:J118">
    <cfRule type="expression" dxfId="886" priority="47">
      <formula>$B107=""</formula>
    </cfRule>
  </conditionalFormatting>
  <conditionalFormatting sqref="J122:J133">
    <cfRule type="expression" dxfId="885" priority="46">
      <formula>$B122=""</formula>
    </cfRule>
  </conditionalFormatting>
  <conditionalFormatting sqref="J137:J148">
    <cfRule type="expression" dxfId="884" priority="103">
      <formula>$B137=""</formula>
    </cfRule>
  </conditionalFormatting>
  <conditionalFormatting sqref="J35:M41">
    <cfRule type="cellIs" dxfId="883" priority="17" operator="equal">
      <formula>0</formula>
    </cfRule>
  </conditionalFormatting>
  <conditionalFormatting sqref="K20:K29">
    <cfRule type="cellIs" dxfId="882" priority="40" operator="lessThan">
      <formula>0</formula>
    </cfRule>
  </conditionalFormatting>
  <conditionalFormatting sqref="K30:K31">
    <cfRule type="cellIs" dxfId="881" priority="125" operator="notEqual">
      <formula>0</formula>
    </cfRule>
  </conditionalFormatting>
  <conditionalFormatting sqref="M20:M29">
    <cfRule type="cellIs" dxfId="880" priority="39" operator="notEqual">
      <formula>0</formula>
    </cfRule>
    <cfRule type="expression" dxfId="879" priority="38">
      <formula>$K20&lt;0</formula>
    </cfRule>
  </conditionalFormatting>
  <conditionalFormatting sqref="M35:M41">
    <cfRule type="cellIs" dxfId="878" priority="20" operator="lessThan">
      <formula>0</formula>
    </cfRule>
    <cfRule type="cellIs" dxfId="877" priority="19" operator="greaterThan">
      <formula>0</formula>
    </cfRule>
  </conditionalFormatting>
  <conditionalFormatting sqref="O47:O59">
    <cfRule type="expression" dxfId="876" priority="68">
      <formula>$D$47=0</formula>
    </cfRule>
  </conditionalFormatting>
  <conditionalFormatting sqref="O48:O58">
    <cfRule type="cellIs" dxfId="875" priority="71" operator="equal">
      <formula>0</formula>
    </cfRule>
  </conditionalFormatting>
  <conditionalFormatting sqref="O62:O74">
    <cfRule type="expression" dxfId="874" priority="67">
      <formula>$D$47=0</formula>
    </cfRule>
  </conditionalFormatting>
  <conditionalFormatting sqref="O63:O73">
    <cfRule type="cellIs" dxfId="873" priority="66" operator="equal">
      <formula>0</formula>
    </cfRule>
  </conditionalFormatting>
  <conditionalFormatting sqref="O77:O89">
    <cfRule type="expression" dxfId="872" priority="65">
      <formula>$D$47=0</formula>
    </cfRule>
  </conditionalFormatting>
  <conditionalFormatting sqref="O78:O88">
    <cfRule type="cellIs" dxfId="871" priority="64" operator="equal">
      <formula>0</formula>
    </cfRule>
  </conditionalFormatting>
  <conditionalFormatting sqref="O92:O104">
    <cfRule type="expression" dxfId="870" priority="63">
      <formula>$D$47=0</formula>
    </cfRule>
  </conditionalFormatting>
  <conditionalFormatting sqref="O93:O103">
    <cfRule type="cellIs" dxfId="869" priority="62" operator="equal">
      <formula>0</formula>
    </cfRule>
  </conditionalFormatting>
  <conditionalFormatting sqref="O107:O119">
    <cfRule type="expression" dxfId="868" priority="61">
      <formula>$D$47=0</formula>
    </cfRule>
  </conditionalFormatting>
  <conditionalFormatting sqref="O108:O118">
    <cfRule type="cellIs" dxfId="867" priority="60" operator="equal">
      <formula>0</formula>
    </cfRule>
  </conditionalFormatting>
  <conditionalFormatting sqref="O122:O134">
    <cfRule type="expression" dxfId="866" priority="59">
      <formula>$D$47=0</formula>
    </cfRule>
  </conditionalFormatting>
  <conditionalFormatting sqref="O123:O133">
    <cfRule type="cellIs" dxfId="865" priority="58" operator="equal">
      <formula>0</formula>
    </cfRule>
  </conditionalFormatting>
  <conditionalFormatting sqref="O137:O149">
    <cfRule type="expression" dxfId="864" priority="57">
      <formula>$D$47=0</formula>
    </cfRule>
  </conditionalFormatting>
  <conditionalFormatting sqref="O138:O148">
    <cfRule type="cellIs" dxfId="863" priority="56" operator="equal">
      <formula>0</formula>
    </cfRule>
  </conditionalFormatting>
  <conditionalFormatting sqref="P5">
    <cfRule type="cellIs" dxfId="862" priority="7" operator="equal">
      <formula>0</formula>
    </cfRule>
  </conditionalFormatting>
  <conditionalFormatting sqref="P10:T13">
    <cfRule type="cellIs" dxfId="854" priority="102" operator="equal">
      <formula>0</formula>
    </cfRule>
  </conditionalFormatting>
  <conditionalFormatting sqref="P5:AD13">
    <cfRule type="cellIs" dxfId="853" priority="6" operator="equal">
      <formula>0</formula>
    </cfRule>
  </conditionalFormatting>
  <conditionalFormatting sqref="P20:AE28">
    <cfRule type="cellIs" dxfId="852" priority="55" operator="equal">
      <formula>0</formula>
    </cfRule>
  </conditionalFormatting>
  <conditionalFormatting sqref="P59:AE60 P61:U61 P74:AE75 P76:U76 P89:AE90 P91:U91 P104:AE105 P106:U106 P119:AE120 P121:U121 P134:AE135 P136:U136 P149:AE150">
    <cfRule type="cellIs" dxfId="851" priority="70" operator="equal">
      <formula>0</formula>
    </cfRule>
  </conditionalFormatting>
  <conditionalFormatting sqref="W61:AE61 AE62:AE73 W76:AE76 AE77:AE88 W91:AE91 AE92:AE103 W106:AE106 AE107:AE118 W121:AE121 AE122:AE133 W136:AE136 AE137:AE148">
    <cfRule type="cellIs" dxfId="836" priority="69" operator="equal">
      <formula>0</formula>
    </cfRule>
  </conditionalFormatting>
  <conditionalFormatting sqref="AE5:AE13 AE47:AE58">
    <cfRule type="cellIs" dxfId="821" priority="127" operator="equal">
      <formula>0</formula>
    </cfRule>
  </conditionalFormatting>
  <conditionalFormatting sqref="AE15 C47:C58 C92:C103 C107:C118 C122:C133 C137:C148 G150:G185">
    <cfRule type="cellIs" dxfId="820" priority="128" operator="equal">
      <formula>0</formula>
    </cfRule>
  </conditionalFormatting>
  <conditionalFormatting sqref="AF20:AF28">
    <cfRule type="cellIs" dxfId="819" priority="3" operator="equal">
      <formula>0</formula>
    </cfRule>
  </conditionalFormatting>
  <conditionalFormatting sqref="AF21 AF23 AF25 AF27">
    <cfRule type="cellIs" dxfId="818" priority="4" operator="equal">
      <formula>0</formula>
    </cfRule>
  </conditionalFormatting>
  <conditionalFormatting sqref="AG5:AG13">
    <cfRule type="cellIs" dxfId="817" priority="44" operator="equal">
      <formula>0</formula>
    </cfRule>
    <cfRule type="cellIs" dxfId="816" priority="45" operator="equal">
      <formula>0</formula>
    </cfRule>
  </conditionalFormatting>
  <conditionalFormatting sqref="AG20:AG27">
    <cfRule type="cellIs" dxfId="815" priority="1" operator="equal">
      <formula>"adjustment needed"</formula>
    </cfRule>
    <cfRule type="cellIs" dxfId="814" priority="2" operator="equal">
      <formula>"""adjustment needed"""</formula>
    </cfRule>
  </conditionalFormatting>
  <dataValidations count="1">
    <dataValidation type="list" allowBlank="1" showInputMessage="1" showErrorMessage="1" sqref="B35:B41" xr:uid="{00000000-0002-0000-0A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77D09A9D-CABA-488C-9042-6C3055857F21}">
            <xm:f>'Basic project data'!$C$7</xm:f>
            <x14:dxf>
              <font>
                <color rgb="FFF2F2F2"/>
              </font>
            </x14:dxf>
          </x14:cfRule>
          <xm:sqref>C47:C148</xm:sqref>
        </x14:conditionalFormatting>
        <x14:conditionalFormatting xmlns:xm="http://schemas.microsoft.com/office/excel/2006/main">
          <x14:cfRule type="expression" priority="130" id="{D289BC9E-E994-46F0-B92C-C47BDFA7C46E}">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FDC0AF36-DDA0-4196-8F24-161241F29989}">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D1CDC025-CDEF-4EB3-B161-9B36CB70AFB6}">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15C2FD4A-8B80-473D-934C-A4569184869B}">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6AC642CF-FC5A-4560-8BB9-3CD251F72F7D}">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F99C4859-A017-46EE-AFA8-8BE4BB69D723}">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48A0D410-BE7C-451D-8D78-3EAFD34D88CB}">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AA508E49-D03A-4296-AFB4-B1C38050CC50}">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3870DEFC-79F1-46ED-BF40-EB6A1E5BF2EF}">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FDCB8990-7F46-425F-8BB1-565CB1AD12C7}">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201148C0-3354-40A0-9315-E4EACC7D6AF6}">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3F25B84C-1CD5-45F1-8135-AE8E737DF386}">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E82DC1B0-15F2-406B-939C-F12A53E421EC}">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47D038A0-AAEE-4A51-9D2C-DE704FE0F188}">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C064A045-E083-4476-8127-4B2795A0CC45}">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7EAF9BD7-F056-48A0-8037-FA73E32C2A19}">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CF174D78-72B6-4F77-81E4-5E1E3EB3CA14}">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DC52641F-F8F9-446E-A8E1-DC843BFB7023}">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F87D42FF-19C9-43FB-A957-F7C998838C10}">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D26D4E80-F6B0-42B0-B7E0-1445387232D3}">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37947396-3673-4919-8294-3D323ADEF9CE}">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B39A374B-5411-48F2-84B3-D890E66BEC25}">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776C38E7-C0B2-48AB-B1A0-7F3AC2BF6ADC}">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AEBEA7BF-5712-4792-AEAD-D85969DE8E22}">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C5DA303F-1264-4560-B787-5C33B5428F76}">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AE8B50D0-8D32-4B80-8E22-422EA19621BC}">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E0BAAFC3-F0CE-4D53-831C-41902D716CB1}">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5C40EEA5-656D-4AF1-9D24-A8CDFAB09D41}">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435AD850-4D36-4E6E-A9D7-504A71B11865}">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6FC6F7DA-C563-4E9C-9F14-77BEB9779B5B}">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7B26302D-C140-4C81-935A-29EB1B597237}">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4C67C040-3437-47D7-8B9B-739DA46E32B7}">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E5FDAC8A-309A-4486-99F3-36DD8949BC29}">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302F289C-29F9-40D7-B854-FC58267C97D3}">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44E4F4D3-3922-4CDD-A7FA-3BF35F34E4EA}">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1000000}">
          <x14:formula1>
            <xm:f>'Drop-down Liste'!$B$2:$B$3</xm:f>
          </x14:formula1>
          <x14:formula2>
            <xm:f>0</xm:f>
          </x14:formula2>
          <xm:sqref>D11:D12</xm:sqref>
        </x14:dataValidation>
        <x14:dataValidation type="list" allowBlank="1" showInputMessage="1" showErrorMessage="1" xr:uid="{99D04F95-BDF1-4566-B3AB-1E798C9CBC1B}">
          <x14:formula1>
            <xm:f>'Overview reports'!$A$6:$A$10</xm:f>
          </x14:formula1>
          <xm:sqref>H1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179"/>
  <sheetViews>
    <sheetView showGridLines="0" zoomScale="85" zoomScaleNormal="85" workbookViewId="0">
      <selection activeCell="D13" sqref="D13:D14"/>
    </sheetView>
  </sheetViews>
  <sheetFormatPr baseColWidth="10" defaultColWidth="11.5546875" defaultRowHeight="15" customHeight="1" outlineLevelRow="1" outlineLevelCol="1" x14ac:dyDescent="0.25"/>
  <cols>
    <col min="1" max="2" width="11.109375" style="3" customWidth="1"/>
    <col min="3" max="3" width="17"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350</v>
      </c>
      <c r="E1" s="136"/>
      <c r="F1" s="137"/>
      <c r="G1" s="138" t="s">
        <v>265</v>
      </c>
      <c r="H1" s="139"/>
    </row>
    <row r="2" spans="2:40" ht="29.25" customHeight="1" x14ac:dyDescent="0.25">
      <c r="C2" s="140" t="s">
        <v>266</v>
      </c>
      <c r="D2" s="408"/>
      <c r="E2" s="408"/>
      <c r="G2" s="138" t="s">
        <v>267</v>
      </c>
      <c r="H2" s="275">
        <v>8</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6309.1200000000017</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44927</v>
      </c>
      <c r="E5" s="151">
        <v>45016</v>
      </c>
      <c r="F5" s="276">
        <f>(G5*1)/(H2*5)</f>
        <v>0.22500000000000001</v>
      </c>
      <c r="G5" s="153">
        <v>9</v>
      </c>
      <c r="H5" s="153"/>
      <c r="J5" s="410" t="s">
        <v>292</v>
      </c>
      <c r="K5" s="411">
        <f>F20+F22+F24+F26+F28</f>
        <v>1577.28</v>
      </c>
      <c r="O5" s="84" t="s">
        <v>32</v>
      </c>
      <c r="P5" s="154"/>
      <c r="Q5" s="154">
        <v>6.25</v>
      </c>
      <c r="R5" s="154">
        <v>6.25</v>
      </c>
      <c r="S5" s="154"/>
      <c r="T5" s="154"/>
      <c r="U5" s="154"/>
      <c r="V5" s="154"/>
      <c r="W5" s="154"/>
      <c r="X5" s="154"/>
      <c r="Y5" s="154"/>
      <c r="Z5" s="154"/>
      <c r="AA5" s="154"/>
      <c r="AB5" s="154"/>
      <c r="AC5" s="154"/>
      <c r="AD5" s="154"/>
      <c r="AE5" s="155">
        <f t="shared" ref="AE5:AE13" si="0">SUM(P5:AD5)</f>
        <v>12.5</v>
      </c>
      <c r="AF5" s="156">
        <v>1577.28</v>
      </c>
      <c r="AG5" s="157"/>
      <c r="AM5" s="3" t="s">
        <v>293</v>
      </c>
    </row>
    <row r="6" spans="2:40" ht="18.75" outlineLevel="1" x14ac:dyDescent="0.25">
      <c r="C6" s="409"/>
      <c r="D6" s="151"/>
      <c r="E6" s="151"/>
      <c r="F6" s="152"/>
      <c r="G6" s="153"/>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1577.28</v>
      </c>
      <c r="O7" s="89" t="s">
        <v>33</v>
      </c>
      <c r="P7" s="154"/>
      <c r="Q7" s="154"/>
      <c r="R7" s="154"/>
      <c r="S7" s="154"/>
      <c r="T7" s="154"/>
      <c r="U7" s="154"/>
      <c r="V7" s="154"/>
      <c r="W7" s="154"/>
      <c r="X7" s="154"/>
      <c r="Y7" s="154"/>
      <c r="Z7" s="154"/>
      <c r="AA7" s="154"/>
      <c r="AB7" s="154"/>
      <c r="AC7" s="154"/>
      <c r="AD7" s="154"/>
      <c r="AE7" s="155">
        <f t="shared" si="0"/>
        <v>0</v>
      </c>
      <c r="AF7" s="156"/>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0</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6309.1200000000017</v>
      </c>
      <c r="D20" s="425">
        <f>MROUND(SUMIF(B:B,O20,F:F),0.5)</f>
        <v>50</v>
      </c>
      <c r="E20" s="426">
        <f>IFERROR(C20/D20,0)</f>
        <v>126.18240000000003</v>
      </c>
      <c r="F20" s="424">
        <f>SUMIF(B:B,O20,J:J)</f>
        <v>1577.28</v>
      </c>
      <c r="G20" s="427">
        <f>MROUND(SUMIF(B:B,O20,I:I),0.5)</f>
        <v>12.5</v>
      </c>
      <c r="H20" s="436">
        <f>IFERROR(((SUMIF(B:B,O20,AE:AE))/$H$2),0)</f>
        <v>15.555</v>
      </c>
      <c r="I20" s="429">
        <f>IF($D$11="no",IF((SUMIF($D$35:$D$41,O20,$G$35:$G$41)+SUMIF($I$35:$I$41,O20,$L$35:$L$41))&gt;D20,D20,(SUMIF($D$35:$D$41,O20,$G$35:$G$41)+SUMIF($I$35:$I$41,O20,$L$35:$L$41))),IF((SUMIF($D$35:$D$41,O20,$G$35:$G$41)+SUMIF($I$35:$I$41,O20,$L$35:$L$41))&gt;G20,G20,(SUMIF($D$35:$D$41,O20,$G$35:$G$41)+SUMIF($I$35:$I$41,O20,$L$35:$L$41))))</f>
        <v>12.5</v>
      </c>
      <c r="J20" s="438">
        <f>IFERROR(MROUND(IF(H20&gt;I20,I20,H20),0.5),"")</f>
        <v>12.5</v>
      </c>
      <c r="K20" s="431">
        <f>IF($D$11="no",(IF(M20&gt;=0,0,IFERROR(J20-D20,0))),IF(J20&gt;=G20,0,IFERROR(J20-G20,0)))</f>
        <v>0</v>
      </c>
      <c r="L20" s="432">
        <f>ROUND(IF($D$11="no",IF(E20*J20&gt;C20,C20,E20*J20),IF(E20*J20&gt;F20,F20,E20*J20)),2)</f>
        <v>1577.28</v>
      </c>
      <c r="M20" s="433">
        <f>ROUND(IF($D$11="no",IFERROR(-(C20-L20),0),IFERROR(-(F20-L20),0)),2)</f>
        <v>0</v>
      </c>
      <c r="O20" s="84" t="s">
        <v>32</v>
      </c>
      <c r="P20" s="182">
        <f t="shared" ref="P20:AD20" si="1">IFERROR($J20*(SUMIF($B:$B,$O20,P:P)/$H$2)/$H20,0)</f>
        <v>0</v>
      </c>
      <c r="Q20" s="182">
        <f t="shared" si="1"/>
        <v>6.25</v>
      </c>
      <c r="R20" s="182">
        <f t="shared" si="1"/>
        <v>6.25</v>
      </c>
      <c r="S20" s="182">
        <f t="shared" si="1"/>
        <v>0</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12.5</v>
      </c>
      <c r="AF20" s="367">
        <f>ROUND(L20,2)</f>
        <v>1577.28</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0</v>
      </c>
      <c r="D22" s="425">
        <f>MROUND(SUMIF(B:B,O22,F:F),0.5)</f>
        <v>0</v>
      </c>
      <c r="E22" s="426">
        <f>IFERROR(C22/D22,0)</f>
        <v>0</v>
      </c>
      <c r="F22" s="424">
        <f>SUMIF(B:B,O22,J:J)</f>
        <v>0</v>
      </c>
      <c r="G22" s="427">
        <f>MROUND(SUMIF(B:B,O22,I:I),0.5)</f>
        <v>0</v>
      </c>
      <c r="H22" s="436">
        <f>IFERROR(((SUMIF(B:B,O22,AE:AE))/$H$2),0)</f>
        <v>0</v>
      </c>
      <c r="I22" s="429">
        <f>IF($D$11="no",IF((SUMIF($D$35:$D$41,O22,$G$35:$G$41)+SUMIF($I$35:$I$41,O22,$L$35:$L$41))&gt;D22,D22,(SUMIF($D$35:$D$41,O22,$G$35:$G$41)+SUMIF($I$35:$I$41,O22,$L$35:$L$41))),IF((SUMIF($D$35:$D$41,O22,$G$35:$G$41)+SUMIF($I$35:$I$41,O22,$L$35:$L$41))&gt;G22,G22,(SUMIF($D$35:$D$41,O22,$G$35:$G$41)+SUMIF($I$35:$I$41,O22,$L$35:$L$41))))</f>
        <v>0</v>
      </c>
      <c r="J22" s="438">
        <f>IFERROR(MROUND(IF(H22&gt;I22,I22,H22),0.5),"")</f>
        <v>0</v>
      </c>
      <c r="K22" s="431">
        <f>IF($D$11="no",(IF(M22&gt;=0,0,IFERROR(J22-D22,0))),IF(J22&gt;=G22,0,IFERROR(J22-G22,0)))</f>
        <v>0</v>
      </c>
      <c r="L22" s="432">
        <f>ROUND(IF($D$11="no",IF(E22*J22&gt;C22,C22,E22*J22),IF(E22*J22&gt;F22,F22,E22*J22)),2)</f>
        <v>0</v>
      </c>
      <c r="M22" s="433">
        <f>ROUND(IF($D$11="no",IFERROR(-(C22-L22),0),IFERROR(-(F22-L22),0)),2)</f>
        <v>0</v>
      </c>
      <c r="O22" s="89" t="s">
        <v>33</v>
      </c>
      <c r="P22" s="182">
        <f t="shared" ref="P22:AD22" si="3">IFERROR($J22*(SUMIF($B:$B,$O22,P:P)/$H$2)/$H22,0)</f>
        <v>0</v>
      </c>
      <c r="Q22" s="182">
        <f t="shared" si="3"/>
        <v>0</v>
      </c>
      <c r="R22" s="182">
        <f t="shared" si="3"/>
        <v>0</v>
      </c>
      <c r="S22" s="182">
        <f t="shared" si="3"/>
        <v>0</v>
      </c>
      <c r="T22" s="182">
        <f t="shared" si="3"/>
        <v>0</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0</v>
      </c>
      <c r="AF22" s="367">
        <f>ROUND(L22,2)</f>
        <v>0</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6309.1200000000017</v>
      </c>
      <c r="D30" s="191">
        <f>SUM(D20:D28)</f>
        <v>50</v>
      </c>
      <c r="E30" s="192"/>
      <c r="F30" s="193">
        <f>SUM(F20:F28)</f>
        <v>1577.28</v>
      </c>
      <c r="G30" s="194">
        <f>SUM(G20:G28)</f>
        <v>12.5</v>
      </c>
      <c r="H30" s="195">
        <f>SUM(H20:H28)</f>
        <v>15.555</v>
      </c>
      <c r="I30" s="196"/>
      <c r="J30" s="197">
        <f>SUM(J20:J28)</f>
        <v>12.5</v>
      </c>
      <c r="K30" s="198"/>
      <c r="L30" s="199">
        <f>SUM(L20:L28)</f>
        <v>1577.28</v>
      </c>
      <c r="M30" s="200">
        <f>SUM(M20:M28)</f>
        <v>0</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c r="C35" s="220">
        <f>IF('Basic project data'!C5=0,0,DATE(YEAR('Basic project data'!C5),1,1))</f>
        <v>44562</v>
      </c>
      <c r="D35" s="221" t="str">
        <f>IFERROR(INDEX(B47:B58,MATCH("P*",B47:B58,0)),"")</f>
        <v>P1</v>
      </c>
      <c r="E35" s="181">
        <f>IF(D35="",0,IF($D$11="no",SUMIF(B47:B58,D35,F47:F58),SUMIF(B47:B58,D35,I47:I58)))</f>
        <v>0</v>
      </c>
      <c r="F35" s="181">
        <f>IFERROR(SUMIF($B47:$B58,$D35,$AE47:$AE58)/$H$2,0)</f>
        <v>0</v>
      </c>
      <c r="G35" s="181">
        <f t="shared" ref="G35:G41" si="10">IFERROR(IF(D35="","",(IF(B35="yes",(IF(E35&lt;F35,E35,F35)),F35))),"")</f>
        <v>0</v>
      </c>
      <c r="H35" s="222">
        <f t="shared" ref="H35:H41" si="11">ROUND(-IFERROR(E35-F35,""),2)</f>
        <v>0</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c r="C36" s="220">
        <f>IFERROR(IF(EDATE(C35,12)&lt;=(DATE(YEAR('Basic project data'!$C$6),1,1)),EDATE(C35,12),""),"")</f>
        <v>44927</v>
      </c>
      <c r="D36" s="221" t="str">
        <f>IFERROR(INDEX(B62:B73,MATCH("P*",B62:B73,0)),"")</f>
        <v>P1</v>
      </c>
      <c r="E36" s="181">
        <f>IF(D36="",0,IF($D$11="no",SUMIF(B62:B73,D36,F62:F73),SUMIF(B62:B73,D36,I62:I73)))</f>
        <v>12.50225</v>
      </c>
      <c r="F36" s="181">
        <f>IFERROR(SUMIF($B62:$B73,$D36,$AE62:$AE73)/$H$2,0)</f>
        <v>15.555</v>
      </c>
      <c r="G36" s="181">
        <f t="shared" si="10"/>
        <v>15.555</v>
      </c>
      <c r="H36" s="222">
        <f t="shared" si="11"/>
        <v>3.05</v>
      </c>
      <c r="I36" s="221" t="str">
        <f>IF(IFERROR(INDEX(B62:B73,MATCH("P*",B62:B73,-1)),"")=D36,"",IFERROR(INDEX(B62:B73,MATCH("P*",B62:B73,-1)),""))</f>
        <v>P2</v>
      </c>
      <c r="J36" s="181">
        <f>IF(I36="",0,IF($D$11="no",MROUND(SUMIF(B62:B73,I36,F62:F73),0.5),MROUND(SUMIF(B62:B73,I36,I62:I73),0.5)))</f>
        <v>0</v>
      </c>
      <c r="K36" s="181">
        <f>IFERROR(SUMIF($B62:$B73,$I36,$AE62:$AE73)/$H$2,0)</f>
        <v>0</v>
      </c>
      <c r="L36" s="181">
        <f t="shared" si="12"/>
        <v>0</v>
      </c>
      <c r="M36" s="222">
        <f t="shared" si="13"/>
        <v>0</v>
      </c>
      <c r="N36" s="224"/>
      <c r="O36" s="225"/>
    </row>
    <row r="37" spans="1:33" outlineLevel="1" x14ac:dyDescent="0.25">
      <c r="B37" s="219"/>
      <c r="C37" s="220">
        <f>IFERROR(IF(EDATE(C36,12)&lt;=(DATE(YEAR('Basic project data'!$C$6),1,1)),EDATE(C36,12),""),"")</f>
        <v>45292</v>
      </c>
      <c r="D37" s="221" t="str">
        <f>IFERROR(INDEX(B77:B88,MATCH("P*",B77:B88,0)),"")</f>
        <v>P2</v>
      </c>
      <c r="E37" s="181">
        <f>IF(D37="",0,IF($D$11="no",SUMIF(B77:B88,D37,F77:F88),SUMIF(B77:B88,D37,I77:I88)))</f>
        <v>0</v>
      </c>
      <c r="F37" s="181">
        <f>IFERROR(SUMIF($B77:$B88,$D37,$AE77:$AE88)/$H$2,0)</f>
        <v>0</v>
      </c>
      <c r="G37" s="181">
        <f t="shared" si="10"/>
        <v>0</v>
      </c>
      <c r="H37" s="222">
        <f t="shared" si="11"/>
        <v>0</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c r="C38" s="220">
        <f>IFERROR(IF(EDATE(C37,12)&lt;=(DATE(YEAR('Basic project data'!$C$6),1,1)),EDATE(C37,12),""),"")</f>
        <v>45658</v>
      </c>
      <c r="D38" s="221" t="str">
        <f>IFERROR(INDEX(B92:B103,MATCH("P*",B92:B103,0)),"")</f>
        <v>P2</v>
      </c>
      <c r="E38" s="181">
        <f>IF(D38="",0,IF($D$11="no",SUMIF(B92:B103,D38,F92:F103),SUMIF(B92:B103,D38,I92:I103)))</f>
        <v>0</v>
      </c>
      <c r="F38" s="181">
        <f>IFERROR(SUMIF($B92:$B103,$D38,$AE92:$AE103)/$H$2,0)</f>
        <v>0</v>
      </c>
      <c r="G38" s="181">
        <f t="shared" si="10"/>
        <v>0</v>
      </c>
      <c r="H38" s="222">
        <f t="shared" si="11"/>
        <v>0</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v>0.2326</v>
      </c>
      <c r="F50" s="182">
        <f t="shared" si="14"/>
        <v>4.167416666666667</v>
      </c>
      <c r="G50" s="245">
        <v>525.76</v>
      </c>
      <c r="H50" s="244"/>
      <c r="I50" s="182">
        <f t="shared" si="15"/>
        <v>0</v>
      </c>
      <c r="J50" s="246"/>
      <c r="O50" s="243">
        <f t="shared" si="16"/>
        <v>44652</v>
      </c>
      <c r="P50" s="219"/>
      <c r="Q50" s="219"/>
      <c r="R50" s="219"/>
      <c r="S50" s="219"/>
      <c r="T50" s="219"/>
      <c r="U50" s="219"/>
      <c r="V50" s="219"/>
      <c r="W50" s="219"/>
      <c r="X50" s="219"/>
      <c r="Y50" s="219"/>
      <c r="Z50" s="219"/>
      <c r="AA50" s="219"/>
      <c r="AB50" s="219"/>
      <c r="AC50" s="219"/>
      <c r="AD50" s="219"/>
      <c r="AE50" s="247">
        <f t="shared" si="17"/>
        <v>0</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0.2326</v>
      </c>
      <c r="F51" s="182">
        <f t="shared" si="14"/>
        <v>4.167416666666667</v>
      </c>
      <c r="G51" s="245">
        <v>525.76</v>
      </c>
      <c r="H51" s="244"/>
      <c r="I51" s="182">
        <f t="shared" si="15"/>
        <v>0</v>
      </c>
      <c r="J51" s="246"/>
      <c r="O51" s="243">
        <f t="shared" si="16"/>
        <v>44682</v>
      </c>
      <c r="P51" s="219"/>
      <c r="Q51" s="219"/>
      <c r="R51" s="219"/>
      <c r="S51" s="219"/>
      <c r="T51" s="219"/>
      <c r="U51" s="219"/>
      <c r="V51" s="219"/>
      <c r="W51" s="219"/>
      <c r="X51" s="219"/>
      <c r="Y51" s="219"/>
      <c r="Z51" s="219"/>
      <c r="AA51" s="219"/>
      <c r="AB51" s="219"/>
      <c r="AC51" s="219"/>
      <c r="AD51" s="219"/>
      <c r="AE51" s="247">
        <f t="shared" si="17"/>
        <v>0</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0.2326</v>
      </c>
      <c r="F52" s="182">
        <f t="shared" si="14"/>
        <v>4.167416666666667</v>
      </c>
      <c r="G52" s="245">
        <v>525.76</v>
      </c>
      <c r="H52" s="244"/>
      <c r="I52" s="182">
        <f t="shared" si="15"/>
        <v>0</v>
      </c>
      <c r="J52" s="246"/>
      <c r="O52" s="243">
        <f t="shared" si="16"/>
        <v>44713</v>
      </c>
      <c r="P52" s="219"/>
      <c r="Q52" s="219"/>
      <c r="R52" s="219"/>
      <c r="S52" s="219"/>
      <c r="T52" s="219"/>
      <c r="U52" s="219"/>
      <c r="V52" s="219"/>
      <c r="W52" s="219"/>
      <c r="X52" s="219"/>
      <c r="Y52" s="219"/>
      <c r="Z52" s="219"/>
      <c r="AA52" s="219"/>
      <c r="AB52" s="219"/>
      <c r="AC52" s="219"/>
      <c r="AD52" s="219"/>
      <c r="AE52" s="247">
        <f t="shared" si="17"/>
        <v>0</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0.2326</v>
      </c>
      <c r="F53" s="182">
        <f t="shared" si="14"/>
        <v>4.167416666666667</v>
      </c>
      <c r="G53" s="245">
        <v>525.76</v>
      </c>
      <c r="H53" s="244"/>
      <c r="I53" s="182">
        <f t="shared" si="15"/>
        <v>0</v>
      </c>
      <c r="J53" s="246"/>
      <c r="O53" s="243">
        <f t="shared" si="16"/>
        <v>44743</v>
      </c>
      <c r="P53" s="219"/>
      <c r="Q53" s="219"/>
      <c r="R53" s="219"/>
      <c r="S53" s="219"/>
      <c r="T53" s="219"/>
      <c r="U53" s="219"/>
      <c r="V53" s="219"/>
      <c r="W53" s="219"/>
      <c r="X53" s="219"/>
      <c r="Y53" s="219"/>
      <c r="Z53" s="219"/>
      <c r="AA53" s="219"/>
      <c r="AB53" s="219"/>
      <c r="AC53" s="219"/>
      <c r="AD53" s="219"/>
      <c r="AE53" s="247">
        <f t="shared" si="17"/>
        <v>0</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0.2326</v>
      </c>
      <c r="F54" s="182">
        <f t="shared" si="14"/>
        <v>4.167416666666667</v>
      </c>
      <c r="G54" s="245">
        <v>525.76</v>
      </c>
      <c r="H54" s="244"/>
      <c r="I54" s="182">
        <f t="shared" si="15"/>
        <v>0</v>
      </c>
      <c r="J54" s="246"/>
      <c r="O54" s="243">
        <f t="shared" si="16"/>
        <v>44774</v>
      </c>
      <c r="P54" s="219"/>
      <c r="Q54" s="219"/>
      <c r="R54" s="219"/>
      <c r="S54" s="219"/>
      <c r="T54" s="219"/>
      <c r="U54" s="219"/>
      <c r="V54" s="219"/>
      <c r="W54" s="219"/>
      <c r="X54" s="219"/>
      <c r="Y54" s="219"/>
      <c r="Z54" s="219"/>
      <c r="AA54" s="219"/>
      <c r="AB54" s="219"/>
      <c r="AC54" s="219"/>
      <c r="AD54" s="219"/>
      <c r="AE54" s="247">
        <f t="shared" si="17"/>
        <v>0</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0.2326</v>
      </c>
      <c r="F55" s="182">
        <f t="shared" si="14"/>
        <v>4.167416666666667</v>
      </c>
      <c r="G55" s="245">
        <v>525.76</v>
      </c>
      <c r="H55" s="244"/>
      <c r="I55" s="182">
        <f t="shared" si="15"/>
        <v>0</v>
      </c>
      <c r="J55" s="246"/>
      <c r="O55" s="243">
        <f t="shared" si="16"/>
        <v>44805</v>
      </c>
      <c r="P55" s="219"/>
      <c r="Q55" s="219"/>
      <c r="R55" s="219"/>
      <c r="S55" s="219"/>
      <c r="T55" s="219"/>
      <c r="U55" s="219"/>
      <c r="V55" s="219"/>
      <c r="W55" s="219"/>
      <c r="X55" s="219"/>
      <c r="Y55" s="219"/>
      <c r="Z55" s="219"/>
      <c r="AA55" s="219"/>
      <c r="AB55" s="219"/>
      <c r="AC55" s="219"/>
      <c r="AD55" s="219"/>
      <c r="AE55" s="247">
        <f t="shared" si="17"/>
        <v>0</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0.2326</v>
      </c>
      <c r="F56" s="182">
        <f t="shared" si="14"/>
        <v>4.167416666666667</v>
      </c>
      <c r="G56" s="245">
        <v>525.76</v>
      </c>
      <c r="H56" s="244"/>
      <c r="I56" s="182">
        <f t="shared" si="15"/>
        <v>0</v>
      </c>
      <c r="J56" s="246"/>
      <c r="O56" s="243">
        <f t="shared" si="16"/>
        <v>44835</v>
      </c>
      <c r="P56" s="219"/>
      <c r="Q56" s="219"/>
      <c r="R56" s="219"/>
      <c r="S56" s="219"/>
      <c r="T56" s="219"/>
      <c r="U56" s="219"/>
      <c r="V56" s="219"/>
      <c r="W56" s="219"/>
      <c r="X56" s="219"/>
      <c r="Y56" s="219"/>
      <c r="Z56" s="219"/>
      <c r="AA56" s="219"/>
      <c r="AB56" s="219"/>
      <c r="AC56" s="219"/>
      <c r="AD56" s="219"/>
      <c r="AE56" s="247">
        <f t="shared" si="17"/>
        <v>0</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0.2326</v>
      </c>
      <c r="F57" s="182">
        <f t="shared" si="14"/>
        <v>4.167416666666667</v>
      </c>
      <c r="G57" s="245">
        <v>525.76</v>
      </c>
      <c r="H57" s="244"/>
      <c r="I57" s="182">
        <f t="shared" si="15"/>
        <v>0</v>
      </c>
      <c r="J57" s="246"/>
      <c r="O57" s="243">
        <f t="shared" si="16"/>
        <v>44866</v>
      </c>
      <c r="P57" s="219"/>
      <c r="Q57" s="219"/>
      <c r="R57" s="219"/>
      <c r="S57" s="219"/>
      <c r="T57" s="219"/>
      <c r="U57" s="219"/>
      <c r="V57" s="219"/>
      <c r="W57" s="219"/>
      <c r="X57" s="219"/>
      <c r="Y57" s="219"/>
      <c r="Z57" s="219"/>
      <c r="AA57" s="219"/>
      <c r="AB57" s="219"/>
      <c r="AC57" s="219"/>
      <c r="AD57" s="219"/>
      <c r="AE57" s="247">
        <f t="shared" si="17"/>
        <v>0</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0.2326</v>
      </c>
      <c r="F58" s="182">
        <f t="shared" si="14"/>
        <v>4.167416666666667</v>
      </c>
      <c r="G58" s="245">
        <v>525.76</v>
      </c>
      <c r="H58" s="244"/>
      <c r="I58" s="182">
        <f t="shared" si="15"/>
        <v>0</v>
      </c>
      <c r="J58" s="246"/>
      <c r="O58" s="243">
        <f t="shared" si="16"/>
        <v>44896</v>
      </c>
      <c r="P58" s="219"/>
      <c r="Q58" s="219"/>
      <c r="R58" s="219"/>
      <c r="S58" s="219"/>
      <c r="T58" s="219"/>
      <c r="U58" s="219"/>
      <c r="V58" s="219"/>
      <c r="W58" s="219"/>
      <c r="X58" s="219"/>
      <c r="Y58" s="219"/>
      <c r="Z58" s="219"/>
      <c r="AA58" s="219"/>
      <c r="AB58" s="219"/>
      <c r="AC58" s="219"/>
      <c r="AD58" s="219"/>
      <c r="AE58" s="247">
        <f t="shared" si="17"/>
        <v>0</v>
      </c>
      <c r="AF58" s="248"/>
    </row>
    <row r="59" spans="2:33" x14ac:dyDescent="0.25">
      <c r="B59" s="250"/>
      <c r="C59" s="251"/>
      <c r="D59" s="252">
        <f>D58</f>
        <v>44896</v>
      </c>
      <c r="E59" s="253"/>
      <c r="F59" s="254">
        <f>SUM(F47:F58)</f>
        <v>37.506750000000004</v>
      </c>
      <c r="G59" s="255">
        <f>SUM(G47:G58)</f>
        <v>4731.8400000000011</v>
      </c>
      <c r="H59" s="256"/>
      <c r="I59" s="254">
        <f>SUM(I47:I58)</f>
        <v>0</v>
      </c>
      <c r="J59" s="255">
        <f>SUM(J47:J58)</f>
        <v>0</v>
      </c>
      <c r="O59" s="252">
        <f t="shared" si="16"/>
        <v>44896</v>
      </c>
      <c r="P59" s="257">
        <f t="shared" ref="P59:AE59" si="19">SUM(P47:P58)</f>
        <v>0</v>
      </c>
      <c r="Q59" s="257">
        <f t="shared" si="19"/>
        <v>0</v>
      </c>
      <c r="R59" s="257">
        <f t="shared" si="19"/>
        <v>0</v>
      </c>
      <c r="S59" s="257">
        <f t="shared" si="19"/>
        <v>0</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0</v>
      </c>
      <c r="AF59" s="248"/>
    </row>
    <row r="60" spans="2:33" ht="28.5" customHeight="1" x14ac:dyDescent="0.25">
      <c r="B60" s="8"/>
      <c r="C60" s="8"/>
      <c r="F60" s="249"/>
      <c r="I60" s="249"/>
      <c r="P60" s="257">
        <f t="shared" ref="P60:AE60" si="20">IFERROR(P59/$H$2,0)</f>
        <v>0</v>
      </c>
      <c r="Q60" s="257">
        <f t="shared" si="20"/>
        <v>0</v>
      </c>
      <c r="R60" s="257">
        <f t="shared" si="20"/>
        <v>0</v>
      </c>
      <c r="S60" s="257">
        <f t="shared" si="20"/>
        <v>0</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0</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44">
        <v>0.2326</v>
      </c>
      <c r="F62" s="266">
        <f t="shared" ref="F62:F73" si="21">215/12*E62</f>
        <v>4.167416666666667</v>
      </c>
      <c r="G62" s="267">
        <v>525.76</v>
      </c>
      <c r="H62" s="265">
        <v>0.2326</v>
      </c>
      <c r="I62" s="266">
        <f t="shared" ref="I62:I73" si="22">215/12*H62</f>
        <v>4.167416666666667</v>
      </c>
      <c r="J62" s="267">
        <v>525.76</v>
      </c>
      <c r="O62" s="243">
        <f t="shared" ref="O62:O74" si="23">D62</f>
        <v>44927</v>
      </c>
      <c r="P62" s="219"/>
      <c r="Q62" s="219">
        <v>17.52</v>
      </c>
      <c r="R62" s="219">
        <v>17.52</v>
      </c>
      <c r="S62" s="219"/>
      <c r="T62" s="219"/>
      <c r="U62" s="219"/>
      <c r="V62" s="219"/>
      <c r="W62" s="219"/>
      <c r="X62" s="219"/>
      <c r="Y62" s="219"/>
      <c r="Z62" s="219"/>
      <c r="AA62" s="219"/>
      <c r="AB62" s="219"/>
      <c r="AC62" s="219"/>
      <c r="AD62" s="219"/>
      <c r="AE62" s="247">
        <f t="shared" ref="AE62:AE73" si="24">SUM(P62:AD62)</f>
        <v>35.04</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0.2326</v>
      </c>
      <c r="F63" s="182">
        <f t="shared" si="21"/>
        <v>4.167416666666667</v>
      </c>
      <c r="G63" s="246">
        <v>525.76</v>
      </c>
      <c r="H63" s="244">
        <v>0.2326</v>
      </c>
      <c r="I63" s="182">
        <f t="shared" si="22"/>
        <v>4.167416666666667</v>
      </c>
      <c r="J63" s="246">
        <v>525.76</v>
      </c>
      <c r="O63" s="243">
        <f t="shared" si="23"/>
        <v>44958</v>
      </c>
      <c r="P63" s="219"/>
      <c r="Q63" s="219">
        <v>29.2</v>
      </c>
      <c r="R63" s="219">
        <v>29.2</v>
      </c>
      <c r="S63" s="219"/>
      <c r="T63" s="219"/>
      <c r="U63" s="219"/>
      <c r="V63" s="219"/>
      <c r="W63" s="219"/>
      <c r="X63" s="219"/>
      <c r="Y63" s="219"/>
      <c r="Z63" s="219"/>
      <c r="AA63" s="219"/>
      <c r="AB63" s="219"/>
      <c r="AC63" s="219"/>
      <c r="AD63" s="219"/>
      <c r="AE63" s="247">
        <f t="shared" si="24"/>
        <v>58.4</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0.2326</v>
      </c>
      <c r="F64" s="182">
        <f t="shared" si="21"/>
        <v>4.167416666666667</v>
      </c>
      <c r="G64" s="246">
        <v>525.76</v>
      </c>
      <c r="H64" s="244">
        <v>0.2326</v>
      </c>
      <c r="I64" s="182">
        <f t="shared" si="22"/>
        <v>4.167416666666667</v>
      </c>
      <c r="J64" s="246">
        <v>525.76</v>
      </c>
      <c r="O64" s="243">
        <f t="shared" si="23"/>
        <v>44986</v>
      </c>
      <c r="P64" s="219"/>
      <c r="Q64" s="219">
        <v>15.5</v>
      </c>
      <c r="R64" s="219">
        <v>15.5</v>
      </c>
      <c r="S64" s="219"/>
      <c r="T64" s="219"/>
      <c r="U64" s="219"/>
      <c r="V64" s="219"/>
      <c r="W64" s="219"/>
      <c r="X64" s="219"/>
      <c r="Y64" s="219"/>
      <c r="Z64" s="219"/>
      <c r="AA64" s="219"/>
      <c r="AB64" s="219"/>
      <c r="AC64" s="219"/>
      <c r="AD64" s="219"/>
      <c r="AE64" s="247">
        <f t="shared" si="24"/>
        <v>31</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c r="F65" s="182">
        <f t="shared" si="21"/>
        <v>0</v>
      </c>
      <c r="G65" s="246"/>
      <c r="H65" s="244"/>
      <c r="I65" s="182">
        <f t="shared" si="22"/>
        <v>0</v>
      </c>
      <c r="J65" s="246"/>
      <c r="O65" s="243">
        <f t="shared" si="23"/>
        <v>45017</v>
      </c>
      <c r="P65" s="219"/>
      <c r="Q65" s="219"/>
      <c r="R65" s="219"/>
      <c r="S65" s="219"/>
      <c r="T65" s="219"/>
      <c r="U65" s="219"/>
      <c r="V65" s="219"/>
      <c r="W65" s="219"/>
      <c r="X65" s="219"/>
      <c r="Y65" s="219"/>
      <c r="Z65" s="219"/>
      <c r="AA65" s="219"/>
      <c r="AB65" s="219"/>
      <c r="AC65" s="219"/>
      <c r="AD65" s="219"/>
      <c r="AE65" s="247">
        <f t="shared" si="24"/>
        <v>0</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c r="F66" s="182">
        <f t="shared" si="21"/>
        <v>0</v>
      </c>
      <c r="G66" s="246"/>
      <c r="H66" s="244"/>
      <c r="I66" s="182">
        <f t="shared" si="22"/>
        <v>0</v>
      </c>
      <c r="J66" s="246"/>
      <c r="O66" s="243">
        <f t="shared" si="23"/>
        <v>45047</v>
      </c>
      <c r="P66" s="219"/>
      <c r="Q66" s="219"/>
      <c r="R66" s="219"/>
      <c r="S66" s="219"/>
      <c r="T66" s="219"/>
      <c r="U66" s="219"/>
      <c r="V66" s="219"/>
      <c r="W66" s="219"/>
      <c r="X66" s="219"/>
      <c r="Y66" s="219"/>
      <c r="Z66" s="219"/>
      <c r="AA66" s="219"/>
      <c r="AB66" s="219"/>
      <c r="AC66" s="219"/>
      <c r="AD66" s="219"/>
      <c r="AE66" s="247">
        <f t="shared" si="24"/>
        <v>0</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c r="F67" s="182">
        <f t="shared" si="21"/>
        <v>0</v>
      </c>
      <c r="G67" s="246"/>
      <c r="H67" s="244"/>
      <c r="I67" s="182">
        <f t="shared" si="22"/>
        <v>0</v>
      </c>
      <c r="J67" s="246"/>
      <c r="O67" s="243">
        <f t="shared" si="23"/>
        <v>45078</v>
      </c>
      <c r="P67" s="219"/>
      <c r="Q67" s="219"/>
      <c r="R67" s="219"/>
      <c r="S67" s="219"/>
      <c r="T67" s="219"/>
      <c r="U67" s="219"/>
      <c r="V67" s="219"/>
      <c r="W67" s="219"/>
      <c r="X67" s="219"/>
      <c r="Y67" s="219"/>
      <c r="Z67" s="219"/>
      <c r="AA67" s="219"/>
      <c r="AB67" s="219"/>
      <c r="AC67" s="219"/>
      <c r="AD67" s="219"/>
      <c r="AE67" s="247">
        <f t="shared" si="24"/>
        <v>0</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c r="F68" s="182">
        <f t="shared" si="21"/>
        <v>0</v>
      </c>
      <c r="G68" s="246"/>
      <c r="H68" s="244"/>
      <c r="I68" s="182">
        <f t="shared" si="22"/>
        <v>0</v>
      </c>
      <c r="J68" s="246"/>
      <c r="O68" s="243">
        <f t="shared" si="23"/>
        <v>45108</v>
      </c>
      <c r="P68" s="219"/>
      <c r="Q68" s="219"/>
      <c r="R68" s="219"/>
      <c r="S68" s="219"/>
      <c r="T68" s="219"/>
      <c r="U68" s="219"/>
      <c r="V68" s="219"/>
      <c r="W68" s="219"/>
      <c r="X68" s="219"/>
      <c r="Y68" s="219"/>
      <c r="Z68" s="219"/>
      <c r="AA68" s="219"/>
      <c r="AB68" s="219"/>
      <c r="AC68" s="219"/>
      <c r="AD68" s="219"/>
      <c r="AE68" s="247">
        <f t="shared" si="24"/>
        <v>0</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c r="F69" s="182">
        <f t="shared" si="21"/>
        <v>0</v>
      </c>
      <c r="G69" s="246"/>
      <c r="H69" s="244"/>
      <c r="I69" s="182">
        <f t="shared" si="22"/>
        <v>0</v>
      </c>
      <c r="J69" s="246"/>
      <c r="O69" s="243">
        <f t="shared" si="23"/>
        <v>45139</v>
      </c>
      <c r="P69" s="219"/>
      <c r="Q69" s="219"/>
      <c r="R69" s="219"/>
      <c r="S69" s="219"/>
      <c r="T69" s="219"/>
      <c r="U69" s="219"/>
      <c r="V69" s="219"/>
      <c r="W69" s="219"/>
      <c r="X69" s="219"/>
      <c r="Y69" s="219"/>
      <c r="Z69" s="219"/>
      <c r="AA69" s="219"/>
      <c r="AB69" s="219"/>
      <c r="AC69" s="219"/>
      <c r="AD69" s="219"/>
      <c r="AE69" s="247">
        <f t="shared" si="24"/>
        <v>0</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c r="F70" s="182">
        <f t="shared" si="21"/>
        <v>0</v>
      </c>
      <c r="G70" s="246"/>
      <c r="H70" s="244"/>
      <c r="I70" s="182">
        <f t="shared" si="22"/>
        <v>0</v>
      </c>
      <c r="J70" s="246"/>
      <c r="O70" s="243">
        <f t="shared" si="23"/>
        <v>45170</v>
      </c>
      <c r="P70" s="219"/>
      <c r="Q70" s="219"/>
      <c r="R70" s="219"/>
      <c r="S70" s="219"/>
      <c r="T70" s="219"/>
      <c r="U70" s="219"/>
      <c r="V70" s="219"/>
      <c r="W70" s="219"/>
      <c r="X70" s="219"/>
      <c r="Y70" s="219"/>
      <c r="Z70" s="219"/>
      <c r="AA70" s="219"/>
      <c r="AB70" s="219"/>
      <c r="AC70" s="219"/>
      <c r="AD70" s="219"/>
      <c r="AE70" s="247">
        <f t="shared" si="24"/>
        <v>0</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c r="F71" s="182">
        <f t="shared" si="21"/>
        <v>0</v>
      </c>
      <c r="G71" s="246"/>
      <c r="H71" s="244"/>
      <c r="I71" s="182">
        <f t="shared" si="22"/>
        <v>0</v>
      </c>
      <c r="J71" s="246"/>
      <c r="O71" s="243">
        <f t="shared" si="23"/>
        <v>45200</v>
      </c>
      <c r="P71" s="219"/>
      <c r="Q71" s="219"/>
      <c r="R71" s="219"/>
      <c r="S71" s="219"/>
      <c r="T71" s="219"/>
      <c r="U71" s="219"/>
      <c r="V71" s="219"/>
      <c r="W71" s="219"/>
      <c r="X71" s="219"/>
      <c r="Y71" s="219"/>
      <c r="Z71" s="219"/>
      <c r="AA71" s="219"/>
      <c r="AB71" s="219"/>
      <c r="AC71" s="219"/>
      <c r="AD71" s="219"/>
      <c r="AE71" s="247">
        <f t="shared" si="24"/>
        <v>0</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c r="F72" s="182">
        <f t="shared" si="21"/>
        <v>0</v>
      </c>
      <c r="G72" s="246"/>
      <c r="H72" s="244"/>
      <c r="I72" s="182">
        <f t="shared" si="22"/>
        <v>0</v>
      </c>
      <c r="J72" s="246"/>
      <c r="O72" s="243">
        <f t="shared" si="23"/>
        <v>45231</v>
      </c>
      <c r="P72" s="219"/>
      <c r="Q72" s="219"/>
      <c r="R72" s="219"/>
      <c r="S72" s="219"/>
      <c r="T72" s="219"/>
      <c r="U72" s="219"/>
      <c r="V72" s="219"/>
      <c r="W72" s="219"/>
      <c r="X72" s="219"/>
      <c r="Y72" s="219"/>
      <c r="Z72" s="219"/>
      <c r="AA72" s="219"/>
      <c r="AB72" s="219"/>
      <c r="AC72" s="219"/>
      <c r="AD72" s="219"/>
      <c r="AE72" s="247">
        <f t="shared" si="24"/>
        <v>0</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c r="F73" s="182">
        <f t="shared" si="21"/>
        <v>0</v>
      </c>
      <c r="G73" s="246"/>
      <c r="H73" s="244"/>
      <c r="I73" s="182">
        <f t="shared" si="22"/>
        <v>0</v>
      </c>
      <c r="J73" s="246"/>
      <c r="O73" s="243">
        <f t="shared" si="23"/>
        <v>45261</v>
      </c>
      <c r="P73" s="219"/>
      <c r="Q73" s="219"/>
      <c r="R73" s="219"/>
      <c r="S73" s="219"/>
      <c r="T73" s="219"/>
      <c r="U73" s="219"/>
      <c r="V73" s="219"/>
      <c r="W73" s="219"/>
      <c r="X73" s="219"/>
      <c r="Y73" s="219"/>
      <c r="Z73" s="219"/>
      <c r="AA73" s="219"/>
      <c r="AB73" s="219"/>
      <c r="AC73" s="219"/>
      <c r="AD73" s="219"/>
      <c r="AE73" s="247">
        <f t="shared" si="24"/>
        <v>0</v>
      </c>
      <c r="AF73" s="248"/>
    </row>
    <row r="74" spans="2:32" x14ac:dyDescent="0.25">
      <c r="B74" s="250"/>
      <c r="C74" s="251"/>
      <c r="D74" s="252">
        <f>D73</f>
        <v>45261</v>
      </c>
      <c r="E74" s="253"/>
      <c r="F74" s="254">
        <f>SUM(F62:F73)</f>
        <v>12.50225</v>
      </c>
      <c r="G74" s="255">
        <f>SUM(G62:G73)</f>
        <v>1577.28</v>
      </c>
      <c r="H74" s="268"/>
      <c r="I74" s="254">
        <f>SUM(I62:I73)</f>
        <v>12.50225</v>
      </c>
      <c r="J74" s="255">
        <f>SUM(J62:J73)</f>
        <v>1577.28</v>
      </c>
      <c r="O74" s="252">
        <f t="shared" si="23"/>
        <v>45261</v>
      </c>
      <c r="P74" s="257">
        <f t="shared" ref="P74:AE74" si="26">SUM(P62:P73)</f>
        <v>0</v>
      </c>
      <c r="Q74" s="257">
        <f t="shared" si="26"/>
        <v>62.22</v>
      </c>
      <c r="R74" s="257">
        <f t="shared" si="26"/>
        <v>62.22</v>
      </c>
      <c r="S74" s="257">
        <f t="shared" si="26"/>
        <v>0</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124.44</v>
      </c>
      <c r="AF74" s="248"/>
    </row>
    <row r="75" spans="2:32" ht="28.5" customHeight="1" x14ac:dyDescent="0.25">
      <c r="B75" s="8"/>
      <c r="C75" s="8"/>
      <c r="F75" s="249"/>
      <c r="I75" s="249"/>
      <c r="P75" s="257">
        <f t="shared" ref="P75:AE75" si="27">IFERROR(P74/$H$2,0)</f>
        <v>0</v>
      </c>
      <c r="Q75" s="257">
        <f t="shared" si="27"/>
        <v>7.7774999999999999</v>
      </c>
      <c r="R75" s="257">
        <f t="shared" si="27"/>
        <v>7.7774999999999999</v>
      </c>
      <c r="S75" s="257">
        <f t="shared" si="27"/>
        <v>0</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15.555</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c r="F77" s="266">
        <f t="shared" ref="F77:F88" si="28">215/12*E77</f>
        <v>0</v>
      </c>
      <c r="G77" s="267"/>
      <c r="H77" s="265"/>
      <c r="I77" s="266">
        <f t="shared" ref="I77:I88" si="29">215/12*H77</f>
        <v>0</v>
      </c>
      <c r="J77" s="267"/>
      <c r="O77" s="243">
        <f t="shared" ref="O77:O89" si="30">D77</f>
        <v>45292</v>
      </c>
      <c r="P77" s="219"/>
      <c r="Q77" s="219"/>
      <c r="R77" s="219"/>
      <c r="S77" s="219"/>
      <c r="T77" s="219"/>
      <c r="U77" s="219"/>
      <c r="V77" s="219"/>
      <c r="W77" s="219"/>
      <c r="X77" s="219"/>
      <c r="Y77" s="219"/>
      <c r="Z77" s="219"/>
      <c r="AA77" s="219"/>
      <c r="AB77" s="219"/>
      <c r="AC77" s="219"/>
      <c r="AD77" s="219"/>
      <c r="AE77" s="247">
        <f t="shared" ref="AE77:AE88" si="31">SUM(P77:AD77)</f>
        <v>0</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c r="F78" s="182">
        <f t="shared" si="28"/>
        <v>0</v>
      </c>
      <c r="G78" s="246"/>
      <c r="H78" s="244"/>
      <c r="I78" s="182">
        <f t="shared" si="29"/>
        <v>0</v>
      </c>
      <c r="J78" s="246"/>
      <c r="O78" s="243">
        <f t="shared" si="30"/>
        <v>45323</v>
      </c>
      <c r="P78" s="219"/>
      <c r="Q78" s="219"/>
      <c r="R78" s="219"/>
      <c r="S78" s="219"/>
      <c r="T78" s="219"/>
      <c r="U78" s="219"/>
      <c r="V78" s="219"/>
      <c r="W78" s="219"/>
      <c r="X78" s="219"/>
      <c r="Y78" s="219"/>
      <c r="Z78" s="219"/>
      <c r="AA78" s="219"/>
      <c r="AB78" s="219"/>
      <c r="AC78" s="219"/>
      <c r="AD78" s="219"/>
      <c r="AE78" s="247">
        <f t="shared" si="31"/>
        <v>0</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c r="F79" s="182">
        <f t="shared" si="28"/>
        <v>0</v>
      </c>
      <c r="G79" s="246"/>
      <c r="H79" s="244"/>
      <c r="I79" s="182">
        <f t="shared" si="29"/>
        <v>0</v>
      </c>
      <c r="J79" s="246"/>
      <c r="O79" s="243">
        <f t="shared" si="30"/>
        <v>45352</v>
      </c>
      <c r="P79" s="219"/>
      <c r="Q79" s="219"/>
      <c r="R79" s="219"/>
      <c r="S79" s="219"/>
      <c r="T79" s="219"/>
      <c r="U79" s="219"/>
      <c r="V79" s="219"/>
      <c r="W79" s="219"/>
      <c r="X79" s="219"/>
      <c r="Y79" s="219"/>
      <c r="Z79" s="219"/>
      <c r="AA79" s="219"/>
      <c r="AB79" s="219"/>
      <c r="AC79" s="219"/>
      <c r="AD79" s="219"/>
      <c r="AE79" s="247">
        <f t="shared" si="31"/>
        <v>0</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c r="F80" s="182">
        <f t="shared" si="28"/>
        <v>0</v>
      </c>
      <c r="G80" s="246"/>
      <c r="H80" s="244"/>
      <c r="I80" s="182">
        <f t="shared" si="29"/>
        <v>0</v>
      </c>
      <c r="J80" s="246"/>
      <c r="O80" s="243">
        <f t="shared" si="30"/>
        <v>45383</v>
      </c>
      <c r="P80" s="219"/>
      <c r="Q80" s="219"/>
      <c r="R80" s="219"/>
      <c r="S80" s="219"/>
      <c r="T80" s="219"/>
      <c r="U80" s="219"/>
      <c r="V80" s="219"/>
      <c r="W80" s="219"/>
      <c r="X80" s="219"/>
      <c r="Y80" s="219"/>
      <c r="Z80" s="219"/>
      <c r="AA80" s="219"/>
      <c r="AB80" s="219"/>
      <c r="AC80" s="219"/>
      <c r="AD80" s="219"/>
      <c r="AE80" s="247">
        <f t="shared" si="31"/>
        <v>0</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c r="F81" s="182">
        <f t="shared" si="28"/>
        <v>0</v>
      </c>
      <c r="G81" s="246"/>
      <c r="H81" s="244"/>
      <c r="I81" s="182">
        <f t="shared" si="29"/>
        <v>0</v>
      </c>
      <c r="J81" s="246"/>
      <c r="O81" s="243">
        <f t="shared" si="30"/>
        <v>45413</v>
      </c>
      <c r="P81" s="219"/>
      <c r="Q81" s="219"/>
      <c r="R81" s="219"/>
      <c r="S81" s="219"/>
      <c r="T81" s="219"/>
      <c r="U81" s="219"/>
      <c r="V81" s="219"/>
      <c r="W81" s="219"/>
      <c r="X81" s="219"/>
      <c r="Y81" s="219"/>
      <c r="Z81" s="219"/>
      <c r="AA81" s="219"/>
      <c r="AB81" s="219"/>
      <c r="AC81" s="219"/>
      <c r="AD81" s="219"/>
      <c r="AE81" s="247">
        <f t="shared" si="31"/>
        <v>0</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c r="F82" s="182">
        <f t="shared" si="28"/>
        <v>0</v>
      </c>
      <c r="G82" s="246"/>
      <c r="H82" s="244"/>
      <c r="I82" s="182">
        <f t="shared" si="29"/>
        <v>0</v>
      </c>
      <c r="J82" s="246"/>
      <c r="O82" s="243">
        <f t="shared" si="30"/>
        <v>45444</v>
      </c>
      <c r="P82" s="219"/>
      <c r="Q82" s="219"/>
      <c r="R82" s="219"/>
      <c r="S82" s="219"/>
      <c r="T82" s="219"/>
      <c r="U82" s="219"/>
      <c r="V82" s="219"/>
      <c r="W82" s="219"/>
      <c r="X82" s="219"/>
      <c r="Y82" s="219"/>
      <c r="Z82" s="219"/>
      <c r="AA82" s="219"/>
      <c r="AB82" s="219"/>
      <c r="AC82" s="219"/>
      <c r="AD82" s="219"/>
      <c r="AE82" s="247">
        <f t="shared" si="31"/>
        <v>0</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c r="F83" s="182">
        <f t="shared" si="28"/>
        <v>0</v>
      </c>
      <c r="G83" s="246"/>
      <c r="H83" s="244"/>
      <c r="I83" s="182">
        <f t="shared" si="29"/>
        <v>0</v>
      </c>
      <c r="J83" s="246"/>
      <c r="O83" s="243">
        <f t="shared" si="30"/>
        <v>45474</v>
      </c>
      <c r="P83" s="219"/>
      <c r="Q83" s="219"/>
      <c r="R83" s="219"/>
      <c r="S83" s="219"/>
      <c r="T83" s="219"/>
      <c r="U83" s="219"/>
      <c r="V83" s="219"/>
      <c r="W83" s="219"/>
      <c r="X83" s="219"/>
      <c r="Y83" s="219"/>
      <c r="Z83" s="219"/>
      <c r="AA83" s="219"/>
      <c r="AB83" s="219"/>
      <c r="AC83" s="219"/>
      <c r="AD83" s="219"/>
      <c r="AE83" s="247">
        <f t="shared" si="31"/>
        <v>0</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c r="F84" s="182">
        <f t="shared" si="28"/>
        <v>0</v>
      </c>
      <c r="G84" s="246"/>
      <c r="H84" s="244"/>
      <c r="I84" s="182">
        <f t="shared" si="29"/>
        <v>0</v>
      </c>
      <c r="J84" s="246"/>
      <c r="O84" s="243">
        <f t="shared" si="30"/>
        <v>45505</v>
      </c>
      <c r="P84" s="219"/>
      <c r="Q84" s="219"/>
      <c r="R84" s="219"/>
      <c r="S84" s="219"/>
      <c r="T84" s="219"/>
      <c r="U84" s="219"/>
      <c r="V84" s="219"/>
      <c r="W84" s="219"/>
      <c r="X84" s="219"/>
      <c r="Y84" s="219"/>
      <c r="Z84" s="219"/>
      <c r="AA84" s="219"/>
      <c r="AB84" s="219"/>
      <c r="AC84" s="219"/>
      <c r="AD84" s="219"/>
      <c r="AE84" s="247">
        <f t="shared" si="31"/>
        <v>0</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c r="F85" s="182">
        <f t="shared" si="28"/>
        <v>0</v>
      </c>
      <c r="G85" s="246"/>
      <c r="H85" s="244"/>
      <c r="I85" s="182">
        <f t="shared" si="29"/>
        <v>0</v>
      </c>
      <c r="J85" s="246"/>
      <c r="O85" s="243">
        <f t="shared" si="30"/>
        <v>45536</v>
      </c>
      <c r="P85" s="219"/>
      <c r="Q85" s="219"/>
      <c r="R85" s="219"/>
      <c r="S85" s="219"/>
      <c r="T85" s="219"/>
      <c r="U85" s="219"/>
      <c r="V85" s="219"/>
      <c r="W85" s="219"/>
      <c r="X85" s="219"/>
      <c r="Y85" s="219"/>
      <c r="Z85" s="219"/>
      <c r="AA85" s="219"/>
      <c r="AB85" s="219"/>
      <c r="AC85" s="219"/>
      <c r="AD85" s="219"/>
      <c r="AE85" s="247">
        <f t="shared" si="31"/>
        <v>0</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c r="F86" s="182">
        <f t="shared" si="28"/>
        <v>0</v>
      </c>
      <c r="G86" s="246"/>
      <c r="H86" s="244"/>
      <c r="I86" s="182">
        <f t="shared" si="29"/>
        <v>0</v>
      </c>
      <c r="J86" s="246"/>
      <c r="O86" s="243">
        <f t="shared" si="30"/>
        <v>45566</v>
      </c>
      <c r="P86" s="219"/>
      <c r="Q86" s="219"/>
      <c r="R86" s="219"/>
      <c r="S86" s="219"/>
      <c r="T86" s="219"/>
      <c r="U86" s="219"/>
      <c r="V86" s="219"/>
      <c r="W86" s="219"/>
      <c r="X86" s="219"/>
      <c r="Y86" s="219"/>
      <c r="Z86" s="219"/>
      <c r="AA86" s="219"/>
      <c r="AB86" s="219"/>
      <c r="AC86" s="219"/>
      <c r="AD86" s="219"/>
      <c r="AE86" s="247">
        <f t="shared" si="31"/>
        <v>0</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c r="F87" s="182">
        <f t="shared" si="28"/>
        <v>0</v>
      </c>
      <c r="G87" s="246"/>
      <c r="H87" s="244"/>
      <c r="I87" s="182">
        <f t="shared" si="29"/>
        <v>0</v>
      </c>
      <c r="J87" s="246"/>
      <c r="O87" s="243">
        <f t="shared" si="30"/>
        <v>45597</v>
      </c>
      <c r="P87" s="219"/>
      <c r="Q87" s="219"/>
      <c r="R87" s="219"/>
      <c r="S87" s="219"/>
      <c r="T87" s="219"/>
      <c r="U87" s="219"/>
      <c r="V87" s="219"/>
      <c r="W87" s="219"/>
      <c r="X87" s="219"/>
      <c r="Y87" s="219"/>
      <c r="Z87" s="219"/>
      <c r="AA87" s="219"/>
      <c r="AB87" s="219"/>
      <c r="AC87" s="219"/>
      <c r="AD87" s="219"/>
      <c r="AE87" s="247">
        <f t="shared" si="31"/>
        <v>0</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c r="F88" s="182">
        <f t="shared" si="28"/>
        <v>0</v>
      </c>
      <c r="G88" s="246"/>
      <c r="H88" s="244"/>
      <c r="I88" s="182">
        <f t="shared" si="29"/>
        <v>0</v>
      </c>
      <c r="J88" s="246"/>
      <c r="O88" s="243">
        <f t="shared" si="30"/>
        <v>45627</v>
      </c>
      <c r="P88" s="219"/>
      <c r="Q88" s="219"/>
      <c r="R88" s="219"/>
      <c r="S88" s="219"/>
      <c r="T88" s="219"/>
      <c r="U88" s="219"/>
      <c r="V88" s="219"/>
      <c r="W88" s="219"/>
      <c r="X88" s="219"/>
      <c r="Y88" s="219"/>
      <c r="Z88" s="219"/>
      <c r="AA88" s="219"/>
      <c r="AB88" s="219"/>
      <c r="AC88" s="219"/>
      <c r="AD88" s="219"/>
      <c r="AE88" s="247">
        <f t="shared" si="31"/>
        <v>0</v>
      </c>
      <c r="AF88" s="248"/>
    </row>
    <row r="89" spans="2:32" x14ac:dyDescent="0.25">
      <c r="B89" s="250"/>
      <c r="C89" s="251"/>
      <c r="D89" s="252">
        <f>D88</f>
        <v>45627</v>
      </c>
      <c r="E89" s="253"/>
      <c r="F89" s="254">
        <f>SUM(F77:F88)</f>
        <v>0</v>
      </c>
      <c r="G89" s="255">
        <f>SUM(G77:G88)</f>
        <v>0</v>
      </c>
      <c r="H89" s="268"/>
      <c r="I89" s="254">
        <f>SUM(I77:I88)</f>
        <v>0</v>
      </c>
      <c r="J89" s="255">
        <f>SUM(J77:J88)</f>
        <v>0</v>
      </c>
      <c r="O89" s="252">
        <f t="shared" si="30"/>
        <v>45627</v>
      </c>
      <c r="P89" s="257">
        <f t="shared" ref="P89:AE89" si="33">SUM(P77:P88)</f>
        <v>0</v>
      </c>
      <c r="Q89" s="257">
        <f t="shared" si="33"/>
        <v>0</v>
      </c>
      <c r="R89" s="257">
        <f t="shared" si="33"/>
        <v>0</v>
      </c>
      <c r="S89" s="257">
        <f t="shared" si="33"/>
        <v>0</v>
      </c>
      <c r="T89" s="257">
        <f t="shared" si="33"/>
        <v>0</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0</v>
      </c>
      <c r="AF89" s="248"/>
    </row>
    <row r="90" spans="2:32" ht="28.5" customHeight="1" x14ac:dyDescent="0.25">
      <c r="B90" s="8"/>
      <c r="C90" s="8"/>
      <c r="F90" s="249"/>
      <c r="I90" s="249"/>
      <c r="P90" s="257">
        <f t="shared" ref="P90:AE90" si="34">IFERROR(P89/$H$2,0)</f>
        <v>0</v>
      </c>
      <c r="Q90" s="257">
        <f t="shared" si="34"/>
        <v>0</v>
      </c>
      <c r="R90" s="257">
        <f t="shared" si="34"/>
        <v>0</v>
      </c>
      <c r="S90" s="257">
        <f t="shared" si="34"/>
        <v>0</v>
      </c>
      <c r="T90" s="257">
        <f t="shared" si="34"/>
        <v>0</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0</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c r="F92" s="266">
        <f t="shared" ref="F92:F103" si="35">215/12*E92</f>
        <v>0</v>
      </c>
      <c r="G92" s="267"/>
      <c r="H92" s="265"/>
      <c r="I92" s="266">
        <f t="shared" ref="I92:I103" si="36">215/12*H92</f>
        <v>0</v>
      </c>
      <c r="J92" s="267"/>
      <c r="O92" s="243">
        <f t="shared" ref="O92:O104" si="37">D92</f>
        <v>45658</v>
      </c>
      <c r="P92" s="219"/>
      <c r="Q92" s="219"/>
      <c r="R92" s="219"/>
      <c r="S92" s="219"/>
      <c r="T92" s="219"/>
      <c r="U92" s="219"/>
      <c r="V92" s="219"/>
      <c r="W92" s="219"/>
      <c r="X92" s="219"/>
      <c r="Y92" s="219"/>
      <c r="Z92" s="219"/>
      <c r="AA92" s="219"/>
      <c r="AB92" s="219"/>
      <c r="AC92" s="219"/>
      <c r="AD92" s="219"/>
      <c r="AE92" s="247">
        <f t="shared" ref="AE92:AE103" si="38">SUM(P92:AD92)</f>
        <v>0</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c r="F93" s="182">
        <f t="shared" si="35"/>
        <v>0</v>
      </c>
      <c r="G93" s="246"/>
      <c r="H93" s="244"/>
      <c r="I93" s="182">
        <f t="shared" si="36"/>
        <v>0</v>
      </c>
      <c r="J93" s="246"/>
      <c r="O93" s="243">
        <f t="shared" si="37"/>
        <v>45689</v>
      </c>
      <c r="P93" s="219"/>
      <c r="Q93" s="219"/>
      <c r="R93" s="219"/>
      <c r="S93" s="219"/>
      <c r="T93" s="219"/>
      <c r="U93" s="219"/>
      <c r="V93" s="219"/>
      <c r="W93" s="219"/>
      <c r="X93" s="219"/>
      <c r="Y93" s="219"/>
      <c r="Z93" s="219"/>
      <c r="AA93" s="219"/>
      <c r="AB93" s="219"/>
      <c r="AC93" s="219"/>
      <c r="AD93" s="219"/>
      <c r="AE93" s="247">
        <f t="shared" si="38"/>
        <v>0</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c r="F94" s="182">
        <f t="shared" si="35"/>
        <v>0</v>
      </c>
      <c r="G94" s="246"/>
      <c r="H94" s="244"/>
      <c r="I94" s="182">
        <f t="shared" si="36"/>
        <v>0</v>
      </c>
      <c r="J94" s="246"/>
      <c r="O94" s="243">
        <f t="shared" si="37"/>
        <v>45717</v>
      </c>
      <c r="P94" s="219"/>
      <c r="Q94" s="219"/>
      <c r="R94" s="219"/>
      <c r="S94" s="219"/>
      <c r="T94" s="219"/>
      <c r="U94" s="219"/>
      <c r="V94" s="219"/>
      <c r="W94" s="219"/>
      <c r="X94" s="219"/>
      <c r="Y94" s="219"/>
      <c r="Z94" s="219"/>
      <c r="AA94" s="219"/>
      <c r="AB94" s="219"/>
      <c r="AC94" s="219"/>
      <c r="AD94" s="219"/>
      <c r="AE94" s="247">
        <f t="shared" si="38"/>
        <v>0</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0</v>
      </c>
      <c r="G104" s="255">
        <f>SUM(G92:G103)</f>
        <v>0</v>
      </c>
      <c r="H104" s="256"/>
      <c r="I104" s="254">
        <f>SUM(I92:I103)</f>
        <v>0</v>
      </c>
      <c r="J104" s="255">
        <f>SUM(J92:J103)</f>
        <v>0</v>
      </c>
      <c r="O104" s="252">
        <f t="shared" si="37"/>
        <v>45992</v>
      </c>
      <c r="P104" s="257">
        <f t="shared" ref="P104:AE104" si="40">SUM(P92:P103)</f>
        <v>0</v>
      </c>
      <c r="Q104" s="257">
        <f t="shared" si="40"/>
        <v>0</v>
      </c>
      <c r="R104" s="257">
        <f t="shared" si="40"/>
        <v>0</v>
      </c>
      <c r="S104" s="257">
        <f t="shared" si="40"/>
        <v>0</v>
      </c>
      <c r="T104" s="257">
        <f t="shared" si="40"/>
        <v>0</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0</v>
      </c>
      <c r="AF104" s="248"/>
    </row>
    <row r="105" spans="2:32" ht="28.5" customHeight="1" x14ac:dyDescent="0.25">
      <c r="B105" s="8"/>
      <c r="C105" s="8"/>
      <c r="F105" s="249"/>
      <c r="I105" s="249"/>
      <c r="P105" s="257">
        <f t="shared" ref="P105:AE105" si="41">IFERROR(P104/$H$2,0)</f>
        <v>0</v>
      </c>
      <c r="Q105" s="257">
        <f t="shared" si="41"/>
        <v>0</v>
      </c>
      <c r="R105" s="257">
        <f t="shared" si="41"/>
        <v>0</v>
      </c>
      <c r="S105" s="257">
        <f t="shared" si="41"/>
        <v>0</v>
      </c>
      <c r="T105" s="257">
        <f t="shared" si="41"/>
        <v>0</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0</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813" priority="37">
      <formula>$C35&lt;&gt;0</formula>
    </cfRule>
  </conditionalFormatting>
  <conditionalFormatting sqref="B36:B41">
    <cfRule type="expression" dxfId="812" priority="36">
      <formula>$C36&lt;&gt;""</formula>
    </cfRule>
  </conditionalFormatting>
  <conditionalFormatting sqref="B47:B58 B92:B103 B107:B118 B121:B133 B137:B148">
    <cfRule type="cellIs" dxfId="811" priority="124" operator="equal">
      <formula>"P1"</formula>
    </cfRule>
    <cfRule type="cellIs" dxfId="810" priority="123" operator="equal">
      <formula>"P2"</formula>
    </cfRule>
    <cfRule type="cellIs" dxfId="809" priority="122" operator="equal">
      <formula>"P3"</formula>
    </cfRule>
    <cfRule type="cellIs" dxfId="808" priority="121" operator="equal">
      <formula>"P4"</formula>
    </cfRule>
  </conditionalFormatting>
  <conditionalFormatting sqref="B47:B58 B92:B103 B107:B118 B122:B133 B137:B148">
    <cfRule type="cellIs" dxfId="807" priority="120" operator="equal">
      <formula>"P5"</formula>
    </cfRule>
  </conditionalFormatting>
  <conditionalFormatting sqref="B62:B73">
    <cfRule type="cellIs" dxfId="806" priority="87" operator="equal">
      <formula>"P3"</formula>
    </cfRule>
    <cfRule type="cellIs" dxfId="805" priority="86" operator="equal">
      <formula>"P4"</formula>
    </cfRule>
    <cfRule type="cellIs" dxfId="804" priority="85" operator="equal">
      <formula>"P5"</formula>
    </cfRule>
    <cfRule type="cellIs" dxfId="803" priority="88" operator="equal">
      <formula>"P2"</formula>
    </cfRule>
    <cfRule type="cellIs" dxfId="802" priority="89" operator="equal">
      <formula>"P1"</formula>
    </cfRule>
  </conditionalFormatting>
  <conditionalFormatting sqref="B77:B88">
    <cfRule type="cellIs" dxfId="801" priority="94" operator="equal">
      <formula>"P1"</formula>
    </cfRule>
    <cfRule type="cellIs" dxfId="800" priority="90" operator="equal">
      <formula>"P5"</formula>
    </cfRule>
    <cfRule type="cellIs" dxfId="799" priority="91" operator="equal">
      <formula>"P4"</formula>
    </cfRule>
    <cfRule type="cellIs" dxfId="798" priority="92" operator="equal">
      <formula>"P3"</formula>
    </cfRule>
    <cfRule type="cellIs" dxfId="797" priority="93" operator="equal">
      <formula>"P2"</formula>
    </cfRule>
  </conditionalFormatting>
  <conditionalFormatting sqref="C62:C73">
    <cfRule type="cellIs" dxfId="795" priority="96" operator="equal">
      <formula>0</formula>
    </cfRule>
  </conditionalFormatting>
  <conditionalFormatting sqref="C77:C88">
    <cfRule type="cellIs" dxfId="794" priority="95" operator="equal">
      <formula>0</formula>
    </cfRule>
  </conditionalFormatting>
  <conditionalFormatting sqref="C35:D41">
    <cfRule type="cellIs" dxfId="793" priority="32" operator="equal">
      <formula>0</formula>
    </cfRule>
  </conditionalFormatting>
  <conditionalFormatting sqref="D34:D41">
    <cfRule type="cellIs" dxfId="792" priority="31" operator="equal">
      <formula>"P5"</formula>
    </cfRule>
  </conditionalFormatting>
  <conditionalFormatting sqref="D35:D41">
    <cfRule type="cellIs" dxfId="791" priority="28" operator="equal">
      <formula>0</formula>
    </cfRule>
    <cfRule type="cellIs" dxfId="790" priority="24" operator="equal">
      <formula>"P4"</formula>
    </cfRule>
    <cfRule type="cellIs" dxfId="789" priority="25" operator="equal">
      <formula>"P3"</formula>
    </cfRule>
    <cfRule type="cellIs" dxfId="788" priority="26" operator="equal">
      <formula>"P2"</formula>
    </cfRule>
    <cfRule type="cellIs" dxfId="787" priority="27" operator="equal">
      <formula>"P1"</formula>
    </cfRule>
    <cfRule type="cellIs" dxfId="786" priority="29" operator="equal">
      <formula>"P1"</formula>
    </cfRule>
  </conditionalFormatting>
  <conditionalFormatting sqref="D40">
    <cfRule type="cellIs" dxfId="785" priority="30" operator="equal">
      <formula>0</formula>
    </cfRule>
  </conditionalFormatting>
  <conditionalFormatting sqref="D47:D59">
    <cfRule type="expression" dxfId="784" priority="84">
      <formula>$D$47=0</formula>
    </cfRule>
  </conditionalFormatting>
  <conditionalFormatting sqref="D48:D58">
    <cfRule type="cellIs" dxfId="783" priority="83" operator="equal">
      <formula>0</formula>
    </cfRule>
  </conditionalFormatting>
  <conditionalFormatting sqref="D62:D74">
    <cfRule type="expression" dxfId="782" priority="82">
      <formula>$D$47=0</formula>
    </cfRule>
  </conditionalFormatting>
  <conditionalFormatting sqref="D63:D73">
    <cfRule type="cellIs" dxfId="781" priority="81" operator="equal">
      <formula>0</formula>
    </cfRule>
  </conditionalFormatting>
  <conditionalFormatting sqref="D77:D89">
    <cfRule type="expression" dxfId="780" priority="80">
      <formula>$D$47=0</formula>
    </cfRule>
  </conditionalFormatting>
  <conditionalFormatting sqref="D78:D88">
    <cfRule type="cellIs" dxfId="779" priority="79" operator="equal">
      <formula>0</formula>
    </cfRule>
  </conditionalFormatting>
  <conditionalFormatting sqref="D92:D104">
    <cfRule type="expression" dxfId="778" priority="78">
      <formula>$D$47=0</formula>
    </cfRule>
  </conditionalFormatting>
  <conditionalFormatting sqref="D93:D103">
    <cfRule type="cellIs" dxfId="777" priority="77" operator="equal">
      <formula>0</formula>
    </cfRule>
  </conditionalFormatting>
  <conditionalFormatting sqref="D107:D119">
    <cfRule type="expression" dxfId="776" priority="76">
      <formula>$D$47=0</formula>
    </cfRule>
  </conditionalFormatting>
  <conditionalFormatting sqref="D108:D118">
    <cfRule type="cellIs" dxfId="775" priority="75" operator="equal">
      <formula>0</formula>
    </cfRule>
  </conditionalFormatting>
  <conditionalFormatting sqref="D122:D134">
    <cfRule type="expression" dxfId="774" priority="74">
      <formula>$D$47=0</formula>
    </cfRule>
  </conditionalFormatting>
  <conditionalFormatting sqref="D123:D133">
    <cfRule type="cellIs" dxfId="773" priority="73" operator="equal">
      <formula>0</formula>
    </cfRule>
  </conditionalFormatting>
  <conditionalFormatting sqref="D137:D149">
    <cfRule type="expression" dxfId="772" priority="72">
      <formula>$D$47=0</formula>
    </cfRule>
  </conditionalFormatting>
  <conditionalFormatting sqref="D138:D148">
    <cfRule type="cellIs" dxfId="771" priority="71" operator="equal">
      <formula>0</formula>
    </cfRule>
  </conditionalFormatting>
  <conditionalFormatting sqref="E31 H31 E33 H33">
    <cfRule type="cellIs" dxfId="770" priority="46" operator="equal">
      <formula>"P5"</formula>
    </cfRule>
  </conditionalFormatting>
  <conditionalFormatting sqref="E47:E58">
    <cfRule type="expression" dxfId="769" priority="11">
      <formula>$B47=""</formula>
    </cfRule>
  </conditionalFormatting>
  <conditionalFormatting sqref="E62:E73">
    <cfRule type="expression" dxfId="768" priority="9">
      <formula>$B62=""</formula>
    </cfRule>
  </conditionalFormatting>
  <conditionalFormatting sqref="E77:E88">
    <cfRule type="expression" dxfId="767" priority="53">
      <formula>$B77=""</formula>
    </cfRule>
  </conditionalFormatting>
  <conditionalFormatting sqref="E92:E103">
    <cfRule type="expression" dxfId="766" priority="48">
      <formula>$B92=""</formula>
    </cfRule>
  </conditionalFormatting>
  <conditionalFormatting sqref="E107:E118">
    <cfRule type="expression" dxfId="765" priority="47">
      <formula>$B107=""</formula>
    </cfRule>
  </conditionalFormatting>
  <conditionalFormatting sqref="E122:E133">
    <cfRule type="expression" dxfId="764" priority="44">
      <formula>$B122=""</formula>
    </cfRule>
  </conditionalFormatting>
  <conditionalFormatting sqref="E137:E148">
    <cfRule type="expression" dxfId="763" priority="105">
      <formula>$B137=""</formula>
    </cfRule>
  </conditionalFormatting>
  <conditionalFormatting sqref="E35:H42">
    <cfRule type="cellIs" dxfId="762" priority="13" operator="equal">
      <formula>0</formula>
    </cfRule>
  </conditionalFormatting>
  <conditionalFormatting sqref="F47:F149">
    <cfRule type="cellIs" dxfId="761" priority="107" operator="equal">
      <formula>0</formula>
    </cfRule>
  </conditionalFormatting>
  <conditionalFormatting sqref="G47:H58">
    <cfRule type="expression" dxfId="760" priority="10">
      <formula>$B47=""</formula>
    </cfRule>
  </conditionalFormatting>
  <conditionalFormatting sqref="G62:H73">
    <cfRule type="expression" dxfId="759" priority="8">
      <formula>$B62=""</formula>
    </cfRule>
  </conditionalFormatting>
  <conditionalFormatting sqref="G77:H88">
    <cfRule type="expression" dxfId="758" priority="51">
      <formula>$B77=""</formula>
    </cfRule>
  </conditionalFormatting>
  <conditionalFormatting sqref="G92:H103">
    <cfRule type="expression" dxfId="757" priority="49">
      <formula>$B92=""</formula>
    </cfRule>
  </conditionalFormatting>
  <conditionalFormatting sqref="G107:H118">
    <cfRule type="expression" dxfId="756" priority="43">
      <formula>$B107=""</formula>
    </cfRule>
  </conditionalFormatting>
  <conditionalFormatting sqref="G122:H133">
    <cfRule type="expression" dxfId="755" priority="45">
      <formula>$B122=""</formula>
    </cfRule>
  </conditionalFormatting>
  <conditionalFormatting sqref="G137:H148">
    <cfRule type="expression" dxfId="754" priority="104">
      <formula>$B137=""</formula>
    </cfRule>
  </conditionalFormatting>
  <conditionalFormatting sqref="H35:H41">
    <cfRule type="cellIs" dxfId="753" priority="17" operator="lessThan">
      <formula>0</formula>
    </cfRule>
    <cfRule type="cellIs" dxfId="752" priority="16" operator="greaterThan">
      <formula>0</formula>
    </cfRule>
  </conditionalFormatting>
  <conditionalFormatting sqref="H61">
    <cfRule type="cellIs" dxfId="751" priority="118" operator="equal">
      <formula>0</formula>
    </cfRule>
  </conditionalFormatting>
  <conditionalFormatting sqref="H76">
    <cfRule type="cellIs" dxfId="750" priority="117" operator="equal">
      <formula>0</formula>
    </cfRule>
  </conditionalFormatting>
  <conditionalFormatting sqref="H91">
    <cfRule type="cellIs" dxfId="749" priority="116" operator="equal">
      <formula>0</formula>
    </cfRule>
  </conditionalFormatting>
  <conditionalFormatting sqref="H106">
    <cfRule type="cellIs" dxfId="748" priority="115" operator="equal">
      <formula>0</formula>
    </cfRule>
  </conditionalFormatting>
  <conditionalFormatting sqref="H121">
    <cfRule type="cellIs" dxfId="747" priority="114" operator="equal">
      <formula>0</formula>
    </cfRule>
  </conditionalFormatting>
  <conditionalFormatting sqref="H136">
    <cfRule type="cellIs" dxfId="746" priority="113" operator="equal">
      <formula>0</formula>
    </cfRule>
  </conditionalFormatting>
  <conditionalFormatting sqref="I34:I41">
    <cfRule type="cellIs" dxfId="745" priority="18" operator="equal">
      <formula>"P5"</formula>
    </cfRule>
  </conditionalFormatting>
  <conditionalFormatting sqref="I35:I41">
    <cfRule type="cellIs" dxfId="744" priority="23" operator="equal">
      <formula>0</formula>
    </cfRule>
    <cfRule type="cellIs" dxfId="743" priority="21" operator="equal">
      <formula>"P2"</formula>
    </cfRule>
    <cfRule type="cellIs" dxfId="742" priority="19" operator="equal">
      <formula>"P4"</formula>
    </cfRule>
    <cfRule type="cellIs" dxfId="741" priority="20" operator="equal">
      <formula>"P3"</formula>
    </cfRule>
    <cfRule type="cellIs" dxfId="740" priority="22" operator="equal">
      <formula>"P1"</formula>
    </cfRule>
  </conditionalFormatting>
  <conditionalFormatting sqref="I47:I59">
    <cfRule type="cellIs" dxfId="739" priority="119" operator="equal">
      <formula>0</formula>
    </cfRule>
  </conditionalFormatting>
  <conditionalFormatting sqref="I62:I74">
    <cfRule type="cellIs" dxfId="738" priority="112" operator="equal">
      <formula>0</formula>
    </cfRule>
  </conditionalFormatting>
  <conditionalFormatting sqref="I77:I89">
    <cfRule type="cellIs" dxfId="737" priority="111" operator="equal">
      <formula>0</formula>
    </cfRule>
  </conditionalFormatting>
  <conditionalFormatting sqref="I92:I104">
    <cfRule type="cellIs" dxfId="736" priority="110" operator="equal">
      <formula>0</formula>
    </cfRule>
  </conditionalFormatting>
  <conditionalFormatting sqref="I107:I119">
    <cfRule type="cellIs" dxfId="735" priority="109" operator="equal">
      <formula>0</formula>
    </cfRule>
  </conditionalFormatting>
  <conditionalFormatting sqref="I122:I134">
    <cfRule type="cellIs" dxfId="734" priority="108" operator="equal">
      <formula>0</formula>
    </cfRule>
  </conditionalFormatting>
  <conditionalFormatting sqref="I137:I149">
    <cfRule type="cellIs" dxfId="733" priority="106" operator="equal">
      <formula>0</formula>
    </cfRule>
  </conditionalFormatting>
  <conditionalFormatting sqref="I42:J42">
    <cfRule type="cellIs" dxfId="732" priority="126" operator="notEqual">
      <formula>0</formula>
    </cfRule>
  </conditionalFormatting>
  <conditionalFormatting sqref="J47:J58">
    <cfRule type="expression" dxfId="731" priority="38">
      <formula>$B47=""</formula>
    </cfRule>
  </conditionalFormatting>
  <conditionalFormatting sqref="J62:J73">
    <cfRule type="expression" dxfId="730" priority="7">
      <formula>$B62=""</formula>
    </cfRule>
  </conditionalFormatting>
  <conditionalFormatting sqref="J77:J88">
    <cfRule type="expression" dxfId="729" priority="52">
      <formula>$B77=""</formula>
    </cfRule>
  </conditionalFormatting>
  <conditionalFormatting sqref="J92:J103">
    <cfRule type="expression" dxfId="728" priority="50">
      <formula>$B92=""</formula>
    </cfRule>
  </conditionalFormatting>
  <conditionalFormatting sqref="J107:J118">
    <cfRule type="expression" dxfId="727" priority="42">
      <formula>$B107=""</formula>
    </cfRule>
  </conditionalFormatting>
  <conditionalFormatting sqref="J122:J133">
    <cfRule type="expression" dxfId="726" priority="41">
      <formula>$B122=""</formula>
    </cfRule>
  </conditionalFormatting>
  <conditionalFormatting sqref="J137:J148">
    <cfRule type="expression" dxfId="725" priority="103">
      <formula>$B137=""</formula>
    </cfRule>
  </conditionalFormatting>
  <conditionalFormatting sqref="J35:M41">
    <cfRule type="cellIs" dxfId="724" priority="12" operator="equal">
      <formula>0</formula>
    </cfRule>
  </conditionalFormatting>
  <conditionalFormatting sqref="K20:K29">
    <cfRule type="cellIs" dxfId="723" priority="35" operator="lessThan">
      <formula>0</formula>
    </cfRule>
  </conditionalFormatting>
  <conditionalFormatting sqref="K30:K31">
    <cfRule type="cellIs" dxfId="722" priority="125" operator="notEqual">
      <formula>0</formula>
    </cfRule>
  </conditionalFormatting>
  <conditionalFormatting sqref="M20:M29">
    <cfRule type="cellIs" dxfId="721" priority="34" operator="notEqual">
      <formula>0</formula>
    </cfRule>
    <cfRule type="expression" dxfId="720" priority="33">
      <formula>$K20&lt;0</formula>
    </cfRule>
  </conditionalFormatting>
  <conditionalFormatting sqref="M35:M41">
    <cfRule type="cellIs" dxfId="719" priority="15" operator="lessThan">
      <formula>0</formula>
    </cfRule>
    <cfRule type="cellIs" dxfId="718" priority="14" operator="greaterThan">
      <formula>0</formula>
    </cfRule>
  </conditionalFormatting>
  <conditionalFormatting sqref="O47:O59">
    <cfRule type="expression" dxfId="717" priority="67">
      <formula>$D$47=0</formula>
    </cfRule>
  </conditionalFormatting>
  <conditionalFormatting sqref="O48:O58">
    <cfRule type="cellIs" dxfId="716" priority="70" operator="equal">
      <formula>0</formula>
    </cfRule>
  </conditionalFormatting>
  <conditionalFormatting sqref="O62:O74">
    <cfRule type="expression" dxfId="715" priority="66">
      <formula>$D$47=0</formula>
    </cfRule>
  </conditionalFormatting>
  <conditionalFormatting sqref="O63:O73">
    <cfRule type="cellIs" dxfId="714" priority="65" operator="equal">
      <formula>0</formula>
    </cfRule>
  </conditionalFormatting>
  <conditionalFormatting sqref="O77:O89">
    <cfRule type="expression" dxfId="713" priority="64">
      <formula>$D$47=0</formula>
    </cfRule>
  </conditionalFormatting>
  <conditionalFormatting sqref="O78:O88">
    <cfRule type="cellIs" dxfId="712" priority="63" operator="equal">
      <formula>0</formula>
    </cfRule>
  </conditionalFormatting>
  <conditionalFormatting sqref="O92:O104">
    <cfRule type="expression" dxfId="711" priority="62">
      <formula>$D$47=0</formula>
    </cfRule>
  </conditionalFormatting>
  <conditionalFormatting sqref="O93:O103">
    <cfRule type="cellIs" dxfId="710" priority="61" operator="equal">
      <formula>0</formula>
    </cfRule>
  </conditionalFormatting>
  <conditionalFormatting sqref="O107:O119">
    <cfRule type="expression" dxfId="709" priority="60">
      <formula>$D$47=0</formula>
    </cfRule>
  </conditionalFormatting>
  <conditionalFormatting sqref="O108:O118">
    <cfRule type="cellIs" dxfId="708" priority="59" operator="equal">
      <formula>0</formula>
    </cfRule>
  </conditionalFormatting>
  <conditionalFormatting sqref="O122:O134">
    <cfRule type="expression" dxfId="707" priority="58">
      <formula>$D$47=0</formula>
    </cfRule>
  </conditionalFormatting>
  <conditionalFormatting sqref="O123:O133">
    <cfRule type="cellIs" dxfId="706" priority="57" operator="equal">
      <formula>0</formula>
    </cfRule>
  </conditionalFormatting>
  <conditionalFormatting sqref="O137:O149">
    <cfRule type="expression" dxfId="705" priority="56">
      <formula>$D$47=0</formula>
    </cfRule>
  </conditionalFormatting>
  <conditionalFormatting sqref="O138:O148">
    <cfRule type="cellIs" dxfId="704" priority="55" operator="equal">
      <formula>0</formula>
    </cfRule>
  </conditionalFormatting>
  <conditionalFormatting sqref="P5">
    <cfRule type="cellIs" dxfId="703" priority="101" operator="equal">
      <formula>0</formula>
    </cfRule>
  </conditionalFormatting>
  <conditionalFormatting sqref="P10:T13">
    <cfRule type="cellIs" dxfId="695" priority="102" operator="equal">
      <formula>0</formula>
    </cfRule>
  </conditionalFormatting>
  <conditionalFormatting sqref="P5:AD13">
    <cfRule type="cellIs" dxfId="694" priority="6" operator="equal">
      <formula>0</formula>
    </cfRule>
  </conditionalFormatting>
  <conditionalFormatting sqref="P20:AE28">
    <cfRule type="cellIs" dxfId="693" priority="54" operator="equal">
      <formula>0</formula>
    </cfRule>
  </conditionalFormatting>
  <conditionalFormatting sqref="P59:AE60 P61:U61 P74:AE75 P76:U76 P89:AE90 P91:U91 P104:AE105 P106:U106 P119:AE120 P121:U121 P134:AE135 P136:U136 P149:AE150">
    <cfRule type="cellIs" dxfId="692" priority="69" operator="equal">
      <formula>0</formula>
    </cfRule>
  </conditionalFormatting>
  <conditionalFormatting sqref="W61:AE61 AE62:AE73 W76:AE76 AE77:AE88 W91:AE91 AE92:AE103 W106:AE106 AE107:AE118 W121:AE121 AE122:AE133 W136:AE136 AE137:AE148">
    <cfRule type="cellIs" dxfId="677" priority="68" operator="equal">
      <formula>0</formula>
    </cfRule>
  </conditionalFormatting>
  <conditionalFormatting sqref="AE5:AE13 AE47:AE58">
    <cfRule type="cellIs" dxfId="662" priority="127" operator="equal">
      <formula>0</formula>
    </cfRule>
  </conditionalFormatting>
  <conditionalFormatting sqref="AE15 C47:C58 C92:C103 C107:C118 C122:C133 C137:C148 G150:G185">
    <cfRule type="cellIs" dxfId="661" priority="128" operator="equal">
      <formula>0</formula>
    </cfRule>
  </conditionalFormatting>
  <conditionalFormatting sqref="AF20:AF28">
    <cfRule type="cellIs" dxfId="660" priority="3" operator="equal">
      <formula>0</formula>
    </cfRule>
  </conditionalFormatting>
  <conditionalFormatting sqref="AF21 AF23 AF25 AF27">
    <cfRule type="cellIs" dxfId="659" priority="4" operator="equal">
      <formula>0</formula>
    </cfRule>
  </conditionalFormatting>
  <conditionalFormatting sqref="AG5:AG13">
    <cfRule type="cellIs" dxfId="658" priority="39" operator="equal">
      <formula>0</formula>
    </cfRule>
    <cfRule type="cellIs" dxfId="657" priority="40" operator="equal">
      <formula>0</formula>
    </cfRule>
  </conditionalFormatting>
  <conditionalFormatting sqref="AG20:AG27">
    <cfRule type="cellIs" dxfId="656" priority="2" operator="equal">
      <formula>"""adjustment needed"""</formula>
    </cfRule>
    <cfRule type="cellIs" dxfId="655" priority="1" operator="equal">
      <formula>"adjustment needed"</formula>
    </cfRule>
  </conditionalFormatting>
  <dataValidations count="1">
    <dataValidation type="list" allowBlank="1" showInputMessage="1" showErrorMessage="1" sqref="B35:B41" xr:uid="{00000000-0002-0000-0B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333AE1BB-D669-44EC-BD43-E08C69598B36}">
            <xm:f>'Basic project data'!$C$7</xm:f>
            <x14:dxf>
              <font>
                <color rgb="FFF2F2F2"/>
              </font>
            </x14:dxf>
          </x14:cfRule>
          <xm:sqref>C47:C148</xm:sqref>
        </x14:conditionalFormatting>
        <x14:conditionalFormatting xmlns:xm="http://schemas.microsoft.com/office/excel/2006/main">
          <x14:cfRule type="expression" priority="130" id="{BFEBB450-80A1-4B30-81BE-9B2A12533311}">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27FED01B-38D5-4535-97E6-6D72E42B42D2}">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CBA3E747-B82F-4939-A990-FBFEA9106ED9}">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4F203D66-A95B-4D84-88E0-CDAFD4D388BC}">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6850D4F2-3496-4F65-98C5-654AF36D21A8}">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2F2C521E-4CA9-4077-892B-F285738870DA}">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69FBAFEC-D067-4534-A6A2-A92C8A702371}">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AF228569-65D0-45CE-9B12-7F2CF9383914}">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C36D677E-88A6-4600-82FA-CE2194708C79}">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BCC0BB14-6971-4865-A04E-F6A25048ADE0}">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3063DEC0-65B6-4B7A-A820-77E3EFE2B0E8}">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45435068-3C47-4193-8855-86D0EB803DD2}">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B5246981-2B66-4E4B-A3DE-10F5A6F23300}">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24E052BF-3A34-4C77-B771-5B25AA9854E7}">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93F28930-593B-407F-99E0-54641EAF8734}">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DFEAAFF1-25E0-425C-84F6-801A95715C5C}">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F076DC1B-BAC4-456C-BD40-A0B3AA0025EC}">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A65072E0-4660-41AE-A914-A3E86820CAA2}">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A75CA74D-EB66-44A0-AE95-33C54874EBAE}">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12DB2B91-C0BA-4F20-8B79-D4D6FAD0F08F}">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97501FF0-407C-4265-BAD0-12ACE743C42D}">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D3B6A4F6-75C9-4589-A62C-E7631910321E}">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57772C16-E579-4C7B-9884-4CED56882DB1}">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6D90503B-1483-47ED-A937-9D10CE7AA32D}">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97C95358-363F-49E3-8237-F02FCE9EA818}">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B21B5365-D7DB-4570-AAFA-862F21E075FE}">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C8D9A0F0-9079-4FA6-80ED-E5A5125A3900}">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1243D146-DD21-48FF-A700-6D5889F65D50}">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604A911C-636F-45FB-95CC-F527C78C2F8F}">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70D08B3D-AD24-4AF0-A8C7-3AF1F58FFD60}">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4084B357-88B9-4D26-B0C1-F6AA5E2F888C}">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6FD98040-9D87-4C96-B69F-B5C2E172143D}">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52B1E563-951C-4A8D-AFFF-46DCD3ABC1FC}">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2ABEEA40-2ACB-4CEB-A649-423E408B5096}">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C7AF3520-5EA8-4C78-9DBC-B4FC9DDE6FF3}">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1000000}">
          <x14:formula1>
            <xm:f>'Drop-down Liste'!$B$2:$B$3</xm:f>
          </x14:formula1>
          <x14:formula2>
            <xm:f>0</xm:f>
          </x14:formula2>
          <xm:sqref>D11:D12</xm:sqref>
        </x14:dataValidation>
        <x14:dataValidation type="list" allowBlank="1" showInputMessage="1" showErrorMessage="1" xr:uid="{6DAA0B2E-3849-4000-801E-3099193C70F1}">
          <x14:formula1>
            <xm:f>'Overview reports'!$A$6:$A$10</xm:f>
          </x14:formula1>
          <xm:sqref>H1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N179"/>
  <sheetViews>
    <sheetView showGridLines="0" zoomScale="85" zoomScaleNormal="85" workbookViewId="0">
      <selection activeCell="D13" sqref="D13:D14"/>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351</v>
      </c>
      <c r="E1" s="136"/>
      <c r="F1" s="137"/>
      <c r="G1" s="138" t="s">
        <v>265</v>
      </c>
      <c r="H1" s="139"/>
    </row>
    <row r="2" spans="2:40" ht="29.25" customHeight="1" x14ac:dyDescent="0.25">
      <c r="C2" s="140" t="s">
        <v>266</v>
      </c>
      <c r="D2" s="408"/>
      <c r="E2" s="408"/>
      <c r="G2" s="138" t="s">
        <v>267</v>
      </c>
      <c r="H2" s="275">
        <v>8.1999999999999993</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215183.71</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44652</v>
      </c>
      <c r="E5" s="151">
        <v>45747</v>
      </c>
      <c r="F5" s="276">
        <v>1</v>
      </c>
      <c r="G5" s="153"/>
      <c r="H5" s="153"/>
      <c r="J5" s="410" t="s">
        <v>292</v>
      </c>
      <c r="K5" s="411">
        <f>F20+F22+F24+F26+F28</f>
        <v>7707.1555303460018</v>
      </c>
      <c r="O5" s="84" t="s">
        <v>32</v>
      </c>
      <c r="P5" s="154"/>
      <c r="Q5" s="154">
        <v>23.5</v>
      </c>
      <c r="R5" s="154"/>
      <c r="S5" s="154"/>
      <c r="T5" s="154"/>
      <c r="U5" s="154"/>
      <c r="V5" s="154"/>
      <c r="W5" s="154"/>
      <c r="X5" s="154"/>
      <c r="Y5" s="154"/>
      <c r="Z5" s="154"/>
      <c r="AA5" s="154"/>
      <c r="AB5" s="154"/>
      <c r="AC5" s="154"/>
      <c r="AD5" s="154"/>
      <c r="AE5" s="155">
        <f t="shared" ref="AE5:AE13" si="0">SUM(P5:AD5)</f>
        <v>23.5</v>
      </c>
      <c r="AF5" s="156">
        <v>7735.25</v>
      </c>
      <c r="AG5" s="157"/>
      <c r="AM5" s="3" t="s">
        <v>293</v>
      </c>
    </row>
    <row r="6" spans="2:40" ht="18.75" outlineLevel="1" x14ac:dyDescent="0.25">
      <c r="C6" s="409"/>
      <c r="D6" s="151"/>
      <c r="E6" s="151"/>
      <c r="F6" s="152"/>
      <c r="G6" s="153"/>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7735.25</v>
      </c>
      <c r="O7" s="89" t="s">
        <v>33</v>
      </c>
      <c r="P7" s="154"/>
      <c r="Q7" s="154"/>
      <c r="R7" s="154"/>
      <c r="S7" s="154"/>
      <c r="T7" s="154"/>
      <c r="U7" s="154"/>
      <c r="V7" s="154"/>
      <c r="W7" s="154"/>
      <c r="X7" s="154"/>
      <c r="Y7" s="154"/>
      <c r="Z7" s="154"/>
      <c r="AA7" s="154"/>
      <c r="AB7" s="154"/>
      <c r="AC7" s="154"/>
      <c r="AD7" s="154"/>
      <c r="AE7" s="155">
        <f t="shared" si="0"/>
        <v>0</v>
      </c>
      <c r="AF7" s="156"/>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total contract vs. Calculated costs</v>
      </c>
      <c r="K9" s="411">
        <f>IF($D$11="no", K4-K7,K5-K7)</f>
        <v>207448.46</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322</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total contract vs. calculated cost)</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70769.350000000006</v>
      </c>
      <c r="D20" s="425">
        <f>MROUND(SUMIF(B:B,O20,F:F),0.5)</f>
        <v>215</v>
      </c>
      <c r="E20" s="426">
        <f>IFERROR(C20/D20,0)</f>
        <v>329.15976744186048</v>
      </c>
      <c r="F20" s="424">
        <f>SUMIF(B:B,O20,J:J)</f>
        <v>7707.1555303460018</v>
      </c>
      <c r="G20" s="427">
        <f>MROUND(SUMIF(B:B,O20,I:I),0.5)</f>
        <v>23.5</v>
      </c>
      <c r="H20" s="436">
        <f>IFERROR(((SUMIF(B:B,O20,AE:AE))/$H$2),0)</f>
        <v>23.414634146341466</v>
      </c>
      <c r="I20" s="429">
        <f>IF($D$11="no",IF((SUMIF($D$35:$D$41,O20,$G$35:$G$41)+SUMIF($I$35:$I$41,O20,$L$35:$L$41))&gt;D20,D20,(SUMIF($D$35:$D$41,O20,$G$35:$G$41)+SUMIF($I$35:$I$41,O20,$L$35:$L$41))),IF((SUMIF($D$35:$D$41,O20,$G$35:$G$41)+SUMIF($I$35:$I$41,O20,$L$35:$L$41))&gt;G20,G20,(SUMIF($D$35:$D$41,O20,$G$35:$G$41)+SUMIF($I$35:$I$41,O20,$L$35:$L$41))))</f>
        <v>23.414634146341466</v>
      </c>
      <c r="J20" s="438">
        <f>IFERROR(MROUND(IF(H20&gt;I20,I20,H20),0.5),"")</f>
        <v>23.5</v>
      </c>
      <c r="K20" s="431">
        <f>IF($D$11="no",(IF(M20&gt;=0,0,IFERROR(J20-D20,0))),IF(J20&gt;=G20,0,IFERROR(J20-G20,0)))</f>
        <v>-191.5</v>
      </c>
      <c r="L20" s="432">
        <f>ROUND(IF($D$11="no",IF(E20*J20&gt;C20,C20,E20*J20),IF(E20*J20&gt;F20,F20,E20*J20)),2)</f>
        <v>7735.25</v>
      </c>
      <c r="M20" s="433">
        <f>ROUND(IF($D$11="no",IFERROR(-(C20-L20),0),IFERROR(-(F20-L20),0)),2)</f>
        <v>-63034.1</v>
      </c>
      <c r="O20" s="84" t="s">
        <v>32</v>
      </c>
      <c r="P20" s="182">
        <f t="shared" ref="P20:AD20" si="1">IFERROR($J20*(SUMIF($B:$B,$O20,P:P)/$H$2)/$H20,0)</f>
        <v>0</v>
      </c>
      <c r="Q20" s="182">
        <f t="shared" si="1"/>
        <v>23.500000000000004</v>
      </c>
      <c r="R20" s="182">
        <f t="shared" si="1"/>
        <v>0</v>
      </c>
      <c r="S20" s="182">
        <f t="shared" si="1"/>
        <v>0</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23.500000000000004</v>
      </c>
      <c r="AF20" s="367">
        <f>ROUND(L20,2)</f>
        <v>7735.25</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144414.35999999999</v>
      </c>
      <c r="D22" s="425">
        <f>MROUND(SUMIF(B:B,O22,F:F),0.5)</f>
        <v>430</v>
      </c>
      <c r="E22" s="426">
        <f>IFERROR(C22/D22,0)</f>
        <v>335.84734883720927</v>
      </c>
      <c r="F22" s="424">
        <f>SUMIF(B:B,O22,J:J)</f>
        <v>0</v>
      </c>
      <c r="G22" s="427">
        <f>MROUND(SUMIF(B:B,O22,I:I),0.5)</f>
        <v>0</v>
      </c>
      <c r="H22" s="436">
        <f>IFERROR(((SUMIF(B:B,O22,AE:AE))/$H$2),0)</f>
        <v>0</v>
      </c>
      <c r="I22" s="429">
        <f>IF($D$11="no",IF((SUMIF($D$35:$D$41,O22,$G$35:$G$41)+SUMIF($I$35:$I$41,O22,$L$35:$L$41))&gt;D22,D22,(SUMIF($D$35:$D$41,O22,$G$35:$G$41)+SUMIF($I$35:$I$41,O22,$L$35:$L$41))),IF((SUMIF($D$35:$D$41,O22,$G$35:$G$41)+SUMIF($I$35:$I$41,O22,$L$35:$L$41))&gt;G22,G22,(SUMIF($D$35:$D$41,O22,$G$35:$G$41)+SUMIF($I$35:$I$41,O22,$L$35:$L$41))))</f>
        <v>0</v>
      </c>
      <c r="J22" s="438">
        <f>IFERROR(MROUND(IF(H22&gt;I22,I22,H22),0.5),"")</f>
        <v>0</v>
      </c>
      <c r="K22" s="431">
        <f>IF($D$11="no",(IF(M22&gt;=0,0,IFERROR(J22-D22,0))),IF(J22&gt;=G22,0,IFERROR(J22-G22,0)))</f>
        <v>-430</v>
      </c>
      <c r="L22" s="432">
        <f>ROUND(IF($D$11="no",IF(E22*J22&gt;C22,C22,E22*J22),IF(E22*J22&gt;F22,F22,E22*J22)),2)</f>
        <v>0</v>
      </c>
      <c r="M22" s="433">
        <f>ROUND(IF($D$11="no",IFERROR(-(C22-L22),0),IFERROR(-(F22-L22),0)),2)</f>
        <v>-144414.35999999999</v>
      </c>
      <c r="O22" s="89" t="s">
        <v>33</v>
      </c>
      <c r="P22" s="182">
        <f t="shared" ref="P22:AD22" si="3">IFERROR($J22*(SUMIF($B:$B,$O22,P:P)/$H$2)/$H22,0)</f>
        <v>0</v>
      </c>
      <c r="Q22" s="182">
        <f t="shared" si="3"/>
        <v>0</v>
      </c>
      <c r="R22" s="182">
        <f t="shared" si="3"/>
        <v>0</v>
      </c>
      <c r="S22" s="182">
        <f t="shared" si="3"/>
        <v>0</v>
      </c>
      <c r="T22" s="182">
        <f t="shared" si="3"/>
        <v>0</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0</v>
      </c>
      <c r="AF22" s="367">
        <f>ROUND(L22,2)</f>
        <v>0</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215183.71</v>
      </c>
      <c r="D30" s="191">
        <f>SUM(D20:D28)</f>
        <v>645</v>
      </c>
      <c r="E30" s="192"/>
      <c r="F30" s="193">
        <f>SUM(F20:F28)</f>
        <v>7707.1555303460018</v>
      </c>
      <c r="G30" s="194">
        <f>SUM(G20:G28)</f>
        <v>23.5</v>
      </c>
      <c r="H30" s="195">
        <f>SUM(H20:H28)</f>
        <v>23.414634146341466</v>
      </c>
      <c r="I30" s="196"/>
      <c r="J30" s="197">
        <f>SUM(J20:J28)</f>
        <v>23.5</v>
      </c>
      <c r="K30" s="198"/>
      <c r="L30" s="199">
        <f>SUM(L20:L28)</f>
        <v>7735.25</v>
      </c>
      <c r="M30" s="200">
        <f>SUM(M20:M28)</f>
        <v>-207448.46</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297</v>
      </c>
      <c r="C35" s="220">
        <f>IF('Basic project data'!C5=0,0,DATE(YEAR('Basic project data'!C5),1,1))</f>
        <v>44562</v>
      </c>
      <c r="D35" s="221" t="str">
        <f>IFERROR(INDEX(B47:B58,MATCH("P*",B47:B58,0)),"")</f>
        <v>P1</v>
      </c>
      <c r="E35" s="181">
        <f>IF(D35="",0,IF($D$11="no",SUMIF(B47:B58,D35,F47:F58),SUMIF(B47:B58,D35,I47:I58)))</f>
        <v>161.25</v>
      </c>
      <c r="F35" s="181">
        <f>IFERROR(SUMIF($B47:$B58,$D35,$AE47:$AE58)/$H$2,0)</f>
        <v>19.512195121951223</v>
      </c>
      <c r="G35" s="181">
        <f t="shared" ref="G35:G41" si="10">IFERROR(IF(D35="","",(IF(B35="yes",(IF(E35&lt;F35,E35,F35)),F35))),"")</f>
        <v>19.512195121951223</v>
      </c>
      <c r="H35" s="222">
        <f t="shared" ref="H35:H41" si="11">ROUND(-IFERROR(E35-F35,""),2)</f>
        <v>-141.74</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297</v>
      </c>
      <c r="C36" s="220">
        <f>IFERROR(IF(EDATE(C35,12)&lt;=(DATE(YEAR('Basic project data'!$C$6),1,1)),EDATE(C35,12),""),"")</f>
        <v>44927</v>
      </c>
      <c r="D36" s="221" t="str">
        <f>IFERROR(INDEX(B62:B73,MATCH("P*",B62:B73,0)),"")</f>
        <v>P1</v>
      </c>
      <c r="E36" s="181">
        <f>IF(D36="",0,IF($D$11="no",SUMIF(B62:B73,D36,F62:F73),SUMIF(B62:B73,D36,I62:I73)))</f>
        <v>53.75</v>
      </c>
      <c r="F36" s="181">
        <f>IFERROR(SUMIF($B62:$B73,$D36,$AE62:$AE73)/$H$2,0)</f>
        <v>3.9024390243902443</v>
      </c>
      <c r="G36" s="181">
        <f t="shared" si="10"/>
        <v>3.9024390243902443</v>
      </c>
      <c r="H36" s="222">
        <f t="shared" si="11"/>
        <v>-49.85</v>
      </c>
      <c r="I36" s="221" t="str">
        <f>IF(IFERROR(INDEX(B62:B73,MATCH("P*",B62:B73,-1)),"")=D36,"",IFERROR(INDEX(B62:B73,MATCH("P*",B62:B73,-1)),""))</f>
        <v>P2</v>
      </c>
      <c r="J36" s="181">
        <f>IF(I36="",0,IF($D$11="no",MROUND(SUMIF(B62:B73,I36,F62:F73),0.5),MROUND(SUMIF(B62:B73,I36,I62:I73),0.5)))</f>
        <v>161.5</v>
      </c>
      <c r="K36" s="181">
        <f>IFERROR(SUMIF($B62:$B73,$I36,$AE62:$AE73)/$H$2,0)</f>
        <v>0</v>
      </c>
      <c r="L36" s="181">
        <f t="shared" si="12"/>
        <v>0</v>
      </c>
      <c r="M36" s="222">
        <f t="shared" si="13"/>
        <v>-161.5</v>
      </c>
      <c r="N36" s="224"/>
      <c r="O36" s="225"/>
    </row>
    <row r="37" spans="1:33" outlineLevel="1" x14ac:dyDescent="0.25">
      <c r="B37" s="219" t="s">
        <v>297</v>
      </c>
      <c r="C37" s="220">
        <f>IFERROR(IF(EDATE(C36,12)&lt;=(DATE(YEAR('Basic project data'!$C$6),1,1)),EDATE(C36,12),""),"")</f>
        <v>45292</v>
      </c>
      <c r="D37" s="221" t="str">
        <f>IFERROR(INDEX(B77:B88,MATCH("P*",B77:B88,0)),"")</f>
        <v>P2</v>
      </c>
      <c r="E37" s="181">
        <f>IF(D37="",0,IF($D$11="no",SUMIF(B77:B88,D37,F77:F88),SUMIF(B77:B88,D37,I77:I88)))</f>
        <v>214.99999999999997</v>
      </c>
      <c r="F37" s="181">
        <f>IFERROR(SUMIF($B77:$B88,$D37,$AE77:$AE88)/$H$2,0)</f>
        <v>0</v>
      </c>
      <c r="G37" s="181">
        <f t="shared" si="10"/>
        <v>0</v>
      </c>
      <c r="H37" s="222">
        <f t="shared" si="11"/>
        <v>-215</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297</v>
      </c>
      <c r="C38" s="220">
        <f>IFERROR(IF(EDATE(C37,12)&lt;=(DATE(YEAR('Basic project data'!$C$6),1,1)),EDATE(C37,12),""),"")</f>
        <v>45658</v>
      </c>
      <c r="D38" s="221" t="str">
        <f>IFERROR(INDEX(B92:B103,MATCH("P*",B92:B103,0)),"")</f>
        <v>P2</v>
      </c>
      <c r="E38" s="181">
        <f>IF(D38="",0,IF($D$11="no",SUMIF(B92:B103,D38,F92:F103),SUMIF(B92:B103,D38,I92:I103)))</f>
        <v>53.75</v>
      </c>
      <c r="F38" s="181">
        <f>IFERROR(SUMIF($B92:$B103,$D38,$AE92:$AE103)/$H$2,0)</f>
        <v>0</v>
      </c>
      <c r="G38" s="181">
        <f t="shared" si="10"/>
        <v>0</v>
      </c>
      <c r="H38" s="222">
        <f t="shared" si="11"/>
        <v>-53.75</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v>1</v>
      </c>
      <c r="F50" s="182">
        <f t="shared" si="14"/>
        <v>17.916666666666668</v>
      </c>
      <c r="G50" s="245">
        <v>5501.92</v>
      </c>
      <c r="H50" s="244">
        <f t="shared" ref="H50:H58" si="19">AE50/(215*$H$2)*12</f>
        <v>0.10890527509926262</v>
      </c>
      <c r="I50" s="182">
        <f t="shared" si="15"/>
        <v>1.9512195121951221</v>
      </c>
      <c r="J50" s="246">
        <f t="shared" ref="J50:J58" si="20">I50*$E$20</f>
        <v>642.26296086216689</v>
      </c>
      <c r="O50" s="243">
        <f t="shared" si="16"/>
        <v>44652</v>
      </c>
      <c r="P50" s="219"/>
      <c r="Q50" s="219">
        <v>16</v>
      </c>
      <c r="R50" s="219"/>
      <c r="S50" s="219"/>
      <c r="T50" s="219"/>
      <c r="U50" s="219"/>
      <c r="V50" s="219"/>
      <c r="W50" s="219"/>
      <c r="X50" s="219"/>
      <c r="Y50" s="219"/>
      <c r="Z50" s="219"/>
      <c r="AA50" s="219"/>
      <c r="AB50" s="219"/>
      <c r="AC50" s="219"/>
      <c r="AD50" s="219"/>
      <c r="AE50" s="247">
        <f t="shared" si="17"/>
        <v>16</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5501.92</v>
      </c>
      <c r="H51" s="244">
        <f t="shared" si="19"/>
        <v>0.10890527509926262</v>
      </c>
      <c r="I51" s="182">
        <f t="shared" si="15"/>
        <v>1.9512195121951221</v>
      </c>
      <c r="J51" s="246">
        <f t="shared" si="20"/>
        <v>642.26296086216689</v>
      </c>
      <c r="O51" s="243">
        <f t="shared" si="16"/>
        <v>44682</v>
      </c>
      <c r="P51" s="219"/>
      <c r="Q51" s="219">
        <v>16</v>
      </c>
      <c r="R51" s="219"/>
      <c r="S51" s="219"/>
      <c r="T51" s="219"/>
      <c r="U51" s="219"/>
      <c r="V51" s="219"/>
      <c r="W51" s="219"/>
      <c r="X51" s="219"/>
      <c r="Y51" s="219"/>
      <c r="Z51" s="219"/>
      <c r="AA51" s="219"/>
      <c r="AB51" s="219"/>
      <c r="AC51" s="219"/>
      <c r="AD51" s="219"/>
      <c r="AE51" s="247">
        <f t="shared" si="17"/>
        <v>16</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5501.92</v>
      </c>
      <c r="H52" s="244">
        <f t="shared" si="19"/>
        <v>0.16335791264889396</v>
      </c>
      <c r="I52" s="182">
        <f t="shared" si="15"/>
        <v>2.9268292682926838</v>
      </c>
      <c r="J52" s="246">
        <f t="shared" si="20"/>
        <v>963.39444129325045</v>
      </c>
      <c r="O52" s="243">
        <f t="shared" si="16"/>
        <v>44713</v>
      </c>
      <c r="P52" s="219"/>
      <c r="Q52" s="219">
        <v>24</v>
      </c>
      <c r="R52" s="219"/>
      <c r="S52" s="219"/>
      <c r="T52" s="219"/>
      <c r="U52" s="219"/>
      <c r="V52" s="219"/>
      <c r="W52" s="219"/>
      <c r="X52" s="219"/>
      <c r="Y52" s="219"/>
      <c r="Z52" s="219"/>
      <c r="AA52" s="219"/>
      <c r="AB52" s="219"/>
      <c r="AC52" s="219"/>
      <c r="AD52" s="219"/>
      <c r="AE52" s="247">
        <f t="shared" si="17"/>
        <v>24</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5501.92</v>
      </c>
      <c r="H53" s="244">
        <f t="shared" si="19"/>
        <v>0.10890527509926262</v>
      </c>
      <c r="I53" s="182">
        <f t="shared" si="15"/>
        <v>1.9512195121951221</v>
      </c>
      <c r="J53" s="246">
        <f t="shared" si="20"/>
        <v>642.26296086216689</v>
      </c>
      <c r="O53" s="243">
        <f t="shared" si="16"/>
        <v>44743</v>
      </c>
      <c r="P53" s="219"/>
      <c r="Q53" s="219">
        <v>16</v>
      </c>
      <c r="R53" s="219"/>
      <c r="S53" s="219"/>
      <c r="T53" s="219"/>
      <c r="U53" s="219"/>
      <c r="V53" s="219"/>
      <c r="W53" s="219"/>
      <c r="X53" s="219"/>
      <c r="Y53" s="219"/>
      <c r="Z53" s="219"/>
      <c r="AA53" s="219"/>
      <c r="AB53" s="219"/>
      <c r="AC53" s="219"/>
      <c r="AD53" s="219"/>
      <c r="AE53" s="247">
        <f t="shared" si="17"/>
        <v>16</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5501.92</v>
      </c>
      <c r="H54" s="244">
        <f t="shared" si="19"/>
        <v>0.10890527509926262</v>
      </c>
      <c r="I54" s="182">
        <f t="shared" si="15"/>
        <v>1.9512195121951221</v>
      </c>
      <c r="J54" s="246">
        <f t="shared" si="20"/>
        <v>642.26296086216689</v>
      </c>
      <c r="O54" s="243">
        <f t="shared" si="16"/>
        <v>44774</v>
      </c>
      <c r="P54" s="219"/>
      <c r="Q54" s="219">
        <v>16</v>
      </c>
      <c r="R54" s="219"/>
      <c r="S54" s="219"/>
      <c r="T54" s="219"/>
      <c r="U54" s="219"/>
      <c r="V54" s="219"/>
      <c r="W54" s="219"/>
      <c r="X54" s="219"/>
      <c r="Y54" s="219"/>
      <c r="Z54" s="219"/>
      <c r="AA54" s="219"/>
      <c r="AB54" s="219"/>
      <c r="AC54" s="219"/>
      <c r="AD54" s="219"/>
      <c r="AE54" s="247">
        <f t="shared" si="17"/>
        <v>16</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5501.92</v>
      </c>
      <c r="H55" s="244">
        <f t="shared" si="19"/>
        <v>0.16335791264889396</v>
      </c>
      <c r="I55" s="182">
        <f t="shared" si="15"/>
        <v>2.9268292682926838</v>
      </c>
      <c r="J55" s="246">
        <f t="shared" si="20"/>
        <v>963.39444129325045</v>
      </c>
      <c r="O55" s="243">
        <f t="shared" si="16"/>
        <v>44805</v>
      </c>
      <c r="P55" s="219"/>
      <c r="Q55" s="219">
        <v>24</v>
      </c>
      <c r="R55" s="219"/>
      <c r="S55" s="219"/>
      <c r="T55" s="219"/>
      <c r="U55" s="219"/>
      <c r="V55" s="219"/>
      <c r="W55" s="219"/>
      <c r="X55" s="219"/>
      <c r="Y55" s="219"/>
      <c r="Z55" s="219"/>
      <c r="AA55" s="219"/>
      <c r="AB55" s="219"/>
      <c r="AC55" s="219"/>
      <c r="AD55" s="219"/>
      <c r="AE55" s="247">
        <f t="shared" si="17"/>
        <v>24</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5501.92</v>
      </c>
      <c r="H56" s="244">
        <f t="shared" si="19"/>
        <v>0.10890527509926262</v>
      </c>
      <c r="I56" s="182">
        <f t="shared" si="15"/>
        <v>1.9512195121951221</v>
      </c>
      <c r="J56" s="246">
        <f t="shared" si="20"/>
        <v>642.26296086216689</v>
      </c>
      <c r="O56" s="243">
        <f t="shared" si="16"/>
        <v>44835</v>
      </c>
      <c r="P56" s="219"/>
      <c r="Q56" s="219">
        <v>16</v>
      </c>
      <c r="R56" s="219"/>
      <c r="S56" s="219"/>
      <c r="T56" s="219"/>
      <c r="U56" s="219"/>
      <c r="V56" s="219"/>
      <c r="W56" s="219"/>
      <c r="X56" s="219"/>
      <c r="Y56" s="219"/>
      <c r="Z56" s="219"/>
      <c r="AA56" s="219"/>
      <c r="AB56" s="219"/>
      <c r="AC56" s="219"/>
      <c r="AD56" s="219"/>
      <c r="AE56" s="247">
        <f t="shared" si="17"/>
        <v>16</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9566.34</v>
      </c>
      <c r="H57" s="244">
        <f t="shared" si="19"/>
        <v>0.10890527509926262</v>
      </c>
      <c r="I57" s="182">
        <f t="shared" si="15"/>
        <v>1.9512195121951221</v>
      </c>
      <c r="J57" s="246">
        <f t="shared" si="20"/>
        <v>642.26296086216689</v>
      </c>
      <c r="O57" s="243">
        <f t="shared" si="16"/>
        <v>44866</v>
      </c>
      <c r="P57" s="219"/>
      <c r="Q57" s="219">
        <v>16</v>
      </c>
      <c r="R57" s="219"/>
      <c r="S57" s="219"/>
      <c r="T57" s="219"/>
      <c r="U57" s="219"/>
      <c r="V57" s="219"/>
      <c r="W57" s="219"/>
      <c r="X57" s="219"/>
      <c r="Y57" s="219"/>
      <c r="Z57" s="219"/>
      <c r="AA57" s="219"/>
      <c r="AB57" s="219"/>
      <c r="AC57" s="219"/>
      <c r="AD57" s="219"/>
      <c r="AE57" s="247">
        <f t="shared" si="17"/>
        <v>16</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5694.78</v>
      </c>
      <c r="H58" s="244">
        <f t="shared" si="19"/>
        <v>0.10890527509926262</v>
      </c>
      <c r="I58" s="182">
        <f t="shared" si="15"/>
        <v>1.9512195121951221</v>
      </c>
      <c r="J58" s="246">
        <f t="shared" si="20"/>
        <v>642.26296086216689</v>
      </c>
      <c r="O58" s="243">
        <f t="shared" si="16"/>
        <v>44896</v>
      </c>
      <c r="P58" s="219"/>
      <c r="Q58" s="219">
        <v>16</v>
      </c>
      <c r="R58" s="219"/>
      <c r="S58" s="219"/>
      <c r="T58" s="219"/>
      <c r="U58" s="219"/>
      <c r="V58" s="219"/>
      <c r="W58" s="219"/>
      <c r="X58" s="219"/>
      <c r="Y58" s="219"/>
      <c r="Z58" s="219"/>
      <c r="AA58" s="219"/>
      <c r="AB58" s="219"/>
      <c r="AC58" s="219"/>
      <c r="AD58" s="219"/>
      <c r="AE58" s="247">
        <f t="shared" si="17"/>
        <v>16</v>
      </c>
      <c r="AF58" s="248"/>
    </row>
    <row r="59" spans="2:33" x14ac:dyDescent="0.25">
      <c r="B59" s="250"/>
      <c r="C59" s="251"/>
      <c r="D59" s="252">
        <f>D58</f>
        <v>44896</v>
      </c>
      <c r="E59" s="253"/>
      <c r="F59" s="254">
        <f>SUM(F47:F58)</f>
        <v>161.25</v>
      </c>
      <c r="G59" s="255">
        <f>SUM(G47:G58)</f>
        <v>53774.559999999998</v>
      </c>
      <c r="H59" s="256"/>
      <c r="I59" s="254">
        <f>SUM(I47:I58)</f>
        <v>19.512195121951223</v>
      </c>
      <c r="J59" s="255">
        <f>SUM(J47:J58)</f>
        <v>6422.629608621668</v>
      </c>
      <c r="O59" s="252">
        <f t="shared" si="16"/>
        <v>44896</v>
      </c>
      <c r="P59" s="257">
        <f t="shared" ref="P59:AE59" si="21">SUM(P47:P58)</f>
        <v>0</v>
      </c>
      <c r="Q59" s="257">
        <f t="shared" si="21"/>
        <v>160</v>
      </c>
      <c r="R59" s="257">
        <f t="shared" si="21"/>
        <v>0</v>
      </c>
      <c r="S59" s="257">
        <f t="shared" si="21"/>
        <v>0</v>
      </c>
      <c r="T59" s="257">
        <f t="shared" si="21"/>
        <v>0</v>
      </c>
      <c r="U59" s="257">
        <f t="shared" si="21"/>
        <v>0</v>
      </c>
      <c r="V59" s="257">
        <f t="shared" si="21"/>
        <v>0</v>
      </c>
      <c r="W59" s="257">
        <f t="shared" si="21"/>
        <v>0</v>
      </c>
      <c r="X59" s="257">
        <f t="shared" si="21"/>
        <v>0</v>
      </c>
      <c r="Y59" s="257">
        <f t="shared" si="21"/>
        <v>0</v>
      </c>
      <c r="Z59" s="257">
        <f t="shared" si="21"/>
        <v>0</v>
      </c>
      <c r="AA59" s="257">
        <f t="shared" si="21"/>
        <v>0</v>
      </c>
      <c r="AB59" s="257">
        <f t="shared" si="21"/>
        <v>0</v>
      </c>
      <c r="AC59" s="257">
        <f t="shared" si="21"/>
        <v>0</v>
      </c>
      <c r="AD59" s="257">
        <f t="shared" si="21"/>
        <v>0</v>
      </c>
      <c r="AE59" s="257">
        <f t="shared" si="21"/>
        <v>160</v>
      </c>
      <c r="AF59" s="248"/>
    </row>
    <row r="60" spans="2:33" ht="28.5" customHeight="1" x14ac:dyDescent="0.25">
      <c r="B60" s="8"/>
      <c r="C60" s="8"/>
      <c r="F60" s="249"/>
      <c r="I60" s="249"/>
      <c r="P60" s="257">
        <f t="shared" ref="P60:AE60" si="22">IFERROR(P59/$H$2,0)</f>
        <v>0</v>
      </c>
      <c r="Q60" s="257">
        <f t="shared" si="22"/>
        <v>19.512195121951223</v>
      </c>
      <c r="R60" s="257">
        <f t="shared" si="22"/>
        <v>0</v>
      </c>
      <c r="S60" s="257">
        <f t="shared" si="22"/>
        <v>0</v>
      </c>
      <c r="T60" s="257">
        <f t="shared" si="22"/>
        <v>0</v>
      </c>
      <c r="U60" s="257">
        <f t="shared" si="22"/>
        <v>0</v>
      </c>
      <c r="V60" s="257">
        <f t="shared" si="22"/>
        <v>0</v>
      </c>
      <c r="W60" s="257">
        <f t="shared" si="22"/>
        <v>0</v>
      </c>
      <c r="X60" s="257">
        <f t="shared" si="22"/>
        <v>0</v>
      </c>
      <c r="Y60" s="257">
        <f t="shared" si="22"/>
        <v>0</v>
      </c>
      <c r="Z60" s="257">
        <f t="shared" si="22"/>
        <v>0</v>
      </c>
      <c r="AA60" s="257">
        <f t="shared" si="22"/>
        <v>0</v>
      </c>
      <c r="AB60" s="257">
        <f t="shared" si="22"/>
        <v>0</v>
      </c>
      <c r="AC60" s="257">
        <f t="shared" si="22"/>
        <v>0</v>
      </c>
      <c r="AD60" s="257">
        <f t="shared" si="22"/>
        <v>0</v>
      </c>
      <c r="AE60" s="257">
        <f t="shared" si="22"/>
        <v>19.512195121951223</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23">215/12*E62</f>
        <v>17.916666666666668</v>
      </c>
      <c r="G62" s="267">
        <v>5664.93</v>
      </c>
      <c r="H62" s="244">
        <f>AE62/(215*$H$2)*12</f>
        <v>0</v>
      </c>
      <c r="I62" s="266">
        <f t="shared" ref="I62:I73" si="24">215/12*H62</f>
        <v>0</v>
      </c>
      <c r="J62" s="246">
        <f>I62*$E$20</f>
        <v>0</v>
      </c>
      <c r="O62" s="243">
        <f t="shared" ref="O62:O74" si="25">D62</f>
        <v>44927</v>
      </c>
      <c r="P62" s="219"/>
      <c r="Q62" s="219">
        <v>0</v>
      </c>
      <c r="R62" s="219"/>
      <c r="S62" s="219"/>
      <c r="T62" s="219"/>
      <c r="U62" s="219"/>
      <c r="V62" s="219"/>
      <c r="W62" s="219"/>
      <c r="X62" s="219"/>
      <c r="Y62" s="219"/>
      <c r="Z62" s="219"/>
      <c r="AA62" s="219"/>
      <c r="AB62" s="219"/>
      <c r="AC62" s="219"/>
      <c r="AD62" s="219"/>
      <c r="AE62" s="247">
        <f t="shared" ref="AE62:AE73" si="26">SUM(P62:AD62)</f>
        <v>0</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7">DATE(YEAR(D62),MONTH(D62)+1,DAY(D62))</f>
        <v>44958</v>
      </c>
      <c r="E63" s="244">
        <v>1</v>
      </c>
      <c r="F63" s="182">
        <f t="shared" si="23"/>
        <v>17.916666666666668</v>
      </c>
      <c r="G63" s="246">
        <v>5664.93</v>
      </c>
      <c r="H63" s="244">
        <f>AE63/(215*$H$2)*12</f>
        <v>0.16335791264889396</v>
      </c>
      <c r="I63" s="182">
        <f t="shared" si="24"/>
        <v>2.9268292682926838</v>
      </c>
      <c r="J63" s="246">
        <f>I63*$E$20</f>
        <v>963.39444129325045</v>
      </c>
      <c r="O63" s="243">
        <f t="shared" si="25"/>
        <v>44958</v>
      </c>
      <c r="P63" s="219"/>
      <c r="Q63" s="219">
        <v>24</v>
      </c>
      <c r="R63" s="219"/>
      <c r="S63" s="219"/>
      <c r="T63" s="219"/>
      <c r="U63" s="219"/>
      <c r="V63" s="219"/>
      <c r="W63" s="219"/>
      <c r="X63" s="219"/>
      <c r="Y63" s="219"/>
      <c r="Z63" s="219"/>
      <c r="AA63" s="219"/>
      <c r="AB63" s="219"/>
      <c r="AC63" s="219"/>
      <c r="AD63" s="219"/>
      <c r="AE63" s="247">
        <f t="shared" si="26"/>
        <v>24</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7"/>
        <v>44986</v>
      </c>
      <c r="E64" s="244">
        <v>1</v>
      </c>
      <c r="F64" s="182">
        <f t="shared" si="23"/>
        <v>17.916666666666668</v>
      </c>
      <c r="G64" s="246">
        <v>5664.93</v>
      </c>
      <c r="H64" s="244">
        <f>AE64/(215*$H$2)*12</f>
        <v>5.4452637549631311E-2</v>
      </c>
      <c r="I64" s="182">
        <f t="shared" si="24"/>
        <v>0.97560975609756106</v>
      </c>
      <c r="J64" s="246">
        <f>I64*$E$20</f>
        <v>321.13148043108345</v>
      </c>
      <c r="O64" s="243">
        <f t="shared" si="25"/>
        <v>44986</v>
      </c>
      <c r="P64" s="219"/>
      <c r="Q64" s="219">
        <v>8</v>
      </c>
      <c r="R64" s="219"/>
      <c r="S64" s="219"/>
      <c r="T64" s="219"/>
      <c r="U64" s="219"/>
      <c r="V64" s="219"/>
      <c r="W64" s="219"/>
      <c r="X64" s="219"/>
      <c r="Y64" s="219"/>
      <c r="Z64" s="219"/>
      <c r="AA64" s="219"/>
      <c r="AB64" s="219"/>
      <c r="AC64" s="219"/>
      <c r="AD64" s="219"/>
      <c r="AE64" s="247">
        <f t="shared" si="26"/>
        <v>8</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7"/>
        <v>45017</v>
      </c>
      <c r="E65" s="244">
        <v>1</v>
      </c>
      <c r="F65" s="182">
        <f t="shared" si="23"/>
        <v>17.916666666666668</v>
      </c>
      <c r="G65" s="246">
        <v>5664.93</v>
      </c>
      <c r="H65" s="244"/>
      <c r="I65" s="182">
        <f t="shared" si="24"/>
        <v>0</v>
      </c>
      <c r="J65" s="246"/>
      <c r="O65" s="243">
        <f t="shared" si="25"/>
        <v>45017</v>
      </c>
      <c r="P65" s="219"/>
      <c r="Q65" s="219"/>
      <c r="R65" s="219"/>
      <c r="S65" s="219"/>
      <c r="T65" s="219"/>
      <c r="U65" s="219"/>
      <c r="V65" s="219"/>
      <c r="W65" s="219"/>
      <c r="X65" s="219"/>
      <c r="Y65" s="219"/>
      <c r="Z65" s="219"/>
      <c r="AA65" s="219"/>
      <c r="AB65" s="219"/>
      <c r="AC65" s="219"/>
      <c r="AD65" s="219"/>
      <c r="AE65" s="247">
        <f t="shared" si="26"/>
        <v>0</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7"/>
        <v>45047</v>
      </c>
      <c r="E66" s="244">
        <v>1</v>
      </c>
      <c r="F66" s="182">
        <f t="shared" si="23"/>
        <v>17.916666666666668</v>
      </c>
      <c r="G66" s="246">
        <v>5664.93</v>
      </c>
      <c r="H66" s="244"/>
      <c r="I66" s="182">
        <f t="shared" si="24"/>
        <v>0</v>
      </c>
      <c r="J66" s="246"/>
      <c r="O66" s="243">
        <f t="shared" si="25"/>
        <v>45047</v>
      </c>
      <c r="P66" s="219"/>
      <c r="Q66" s="219"/>
      <c r="R66" s="219"/>
      <c r="S66" s="219"/>
      <c r="T66" s="219"/>
      <c r="U66" s="219"/>
      <c r="V66" s="219"/>
      <c r="W66" s="219"/>
      <c r="X66" s="219"/>
      <c r="Y66" s="219"/>
      <c r="Z66" s="219"/>
      <c r="AA66" s="219"/>
      <c r="AB66" s="219"/>
      <c r="AC66" s="219"/>
      <c r="AD66" s="219"/>
      <c r="AE66" s="247">
        <f t="shared" si="26"/>
        <v>0</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7"/>
        <v>45078</v>
      </c>
      <c r="E67" s="244">
        <v>1</v>
      </c>
      <c r="F67" s="182">
        <f t="shared" si="23"/>
        <v>17.916666666666668</v>
      </c>
      <c r="G67" s="246">
        <v>5664.93</v>
      </c>
      <c r="H67" s="244"/>
      <c r="I67" s="182">
        <f t="shared" si="24"/>
        <v>0</v>
      </c>
      <c r="J67" s="246"/>
      <c r="O67" s="243">
        <f t="shared" si="25"/>
        <v>45078</v>
      </c>
      <c r="P67" s="219"/>
      <c r="Q67" s="219"/>
      <c r="R67" s="219"/>
      <c r="S67" s="219"/>
      <c r="T67" s="219"/>
      <c r="U67" s="219"/>
      <c r="V67" s="219"/>
      <c r="W67" s="219"/>
      <c r="X67" s="219"/>
      <c r="Y67" s="219"/>
      <c r="Z67" s="219"/>
      <c r="AA67" s="219"/>
      <c r="AB67" s="219"/>
      <c r="AC67" s="219"/>
      <c r="AD67" s="219"/>
      <c r="AE67" s="247">
        <f t="shared" si="26"/>
        <v>0</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7"/>
        <v>45108</v>
      </c>
      <c r="E68" s="244">
        <v>1</v>
      </c>
      <c r="F68" s="182">
        <f t="shared" si="23"/>
        <v>17.916666666666668</v>
      </c>
      <c r="G68" s="246">
        <v>5672.71</v>
      </c>
      <c r="H68" s="244"/>
      <c r="I68" s="182">
        <f t="shared" si="24"/>
        <v>0</v>
      </c>
      <c r="J68" s="246"/>
      <c r="O68" s="243">
        <f t="shared" si="25"/>
        <v>45108</v>
      </c>
      <c r="P68" s="219"/>
      <c r="Q68" s="219"/>
      <c r="R68" s="219"/>
      <c r="S68" s="219"/>
      <c r="T68" s="219"/>
      <c r="U68" s="219"/>
      <c r="V68" s="219"/>
      <c r="W68" s="219"/>
      <c r="X68" s="219"/>
      <c r="Y68" s="219"/>
      <c r="Z68" s="219"/>
      <c r="AA68" s="219"/>
      <c r="AB68" s="219"/>
      <c r="AC68" s="219"/>
      <c r="AD68" s="219"/>
      <c r="AE68" s="247">
        <f t="shared" si="26"/>
        <v>0</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7"/>
        <v>45139</v>
      </c>
      <c r="E69" s="244">
        <v>1</v>
      </c>
      <c r="F69" s="182">
        <f t="shared" si="23"/>
        <v>17.916666666666668</v>
      </c>
      <c r="G69" s="246">
        <v>5670.49</v>
      </c>
      <c r="H69" s="244"/>
      <c r="I69" s="182">
        <f t="shared" si="24"/>
        <v>0</v>
      </c>
      <c r="J69" s="246"/>
      <c r="O69" s="243">
        <f t="shared" si="25"/>
        <v>45139</v>
      </c>
      <c r="P69" s="219"/>
      <c r="Q69" s="219"/>
      <c r="R69" s="219"/>
      <c r="S69" s="219"/>
      <c r="T69" s="219"/>
      <c r="U69" s="219"/>
      <c r="V69" s="219"/>
      <c r="W69" s="219"/>
      <c r="X69" s="219"/>
      <c r="Y69" s="219"/>
      <c r="Z69" s="219"/>
      <c r="AA69" s="219"/>
      <c r="AB69" s="219"/>
      <c r="AC69" s="219"/>
      <c r="AD69" s="219"/>
      <c r="AE69" s="247">
        <f t="shared" si="26"/>
        <v>0</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7"/>
        <v>45170</v>
      </c>
      <c r="E70" s="244">
        <v>1</v>
      </c>
      <c r="F70" s="182">
        <f t="shared" si="23"/>
        <v>17.916666666666668</v>
      </c>
      <c r="G70" s="246">
        <v>5670.49</v>
      </c>
      <c r="H70" s="244"/>
      <c r="I70" s="182">
        <f t="shared" si="24"/>
        <v>0</v>
      </c>
      <c r="J70" s="246"/>
      <c r="O70" s="243">
        <f t="shared" si="25"/>
        <v>45170</v>
      </c>
      <c r="P70" s="219"/>
      <c r="Q70" s="219"/>
      <c r="R70" s="219"/>
      <c r="S70" s="219"/>
      <c r="T70" s="219"/>
      <c r="U70" s="219"/>
      <c r="V70" s="219"/>
      <c r="W70" s="219"/>
      <c r="X70" s="219"/>
      <c r="Y70" s="219"/>
      <c r="Z70" s="219"/>
      <c r="AA70" s="219"/>
      <c r="AB70" s="219"/>
      <c r="AC70" s="219"/>
      <c r="AD70" s="219"/>
      <c r="AE70" s="247">
        <f t="shared" si="26"/>
        <v>0</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7"/>
        <v>45200</v>
      </c>
      <c r="E71" s="244">
        <v>1</v>
      </c>
      <c r="F71" s="182">
        <f t="shared" si="23"/>
        <v>17.916666666666668</v>
      </c>
      <c r="G71" s="246">
        <v>5670.49</v>
      </c>
      <c r="H71" s="244"/>
      <c r="I71" s="182">
        <f t="shared" si="24"/>
        <v>0</v>
      </c>
      <c r="J71" s="246"/>
      <c r="O71" s="243">
        <f t="shared" si="25"/>
        <v>45200</v>
      </c>
      <c r="P71" s="219"/>
      <c r="Q71" s="219"/>
      <c r="R71" s="219"/>
      <c r="S71" s="219"/>
      <c r="T71" s="219"/>
      <c r="U71" s="219"/>
      <c r="V71" s="219"/>
      <c r="W71" s="219"/>
      <c r="X71" s="219"/>
      <c r="Y71" s="219"/>
      <c r="Z71" s="219"/>
      <c r="AA71" s="219"/>
      <c r="AB71" s="219"/>
      <c r="AC71" s="219"/>
      <c r="AD71" s="219"/>
      <c r="AE71" s="247">
        <f t="shared" si="26"/>
        <v>0</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7"/>
        <v>45231</v>
      </c>
      <c r="E72" s="244">
        <v>1</v>
      </c>
      <c r="F72" s="182">
        <f t="shared" si="23"/>
        <v>17.916666666666668</v>
      </c>
      <c r="G72" s="246">
        <v>9862.93</v>
      </c>
      <c r="H72" s="244"/>
      <c r="I72" s="182">
        <f t="shared" si="24"/>
        <v>0</v>
      </c>
      <c r="J72" s="246"/>
      <c r="O72" s="243">
        <f t="shared" si="25"/>
        <v>45231</v>
      </c>
      <c r="P72" s="219"/>
      <c r="Q72" s="219"/>
      <c r="R72" s="219"/>
      <c r="S72" s="219"/>
      <c r="T72" s="219"/>
      <c r="U72" s="219"/>
      <c r="V72" s="219"/>
      <c r="W72" s="219"/>
      <c r="X72" s="219"/>
      <c r="Y72" s="219"/>
      <c r="Z72" s="219"/>
      <c r="AA72" s="219"/>
      <c r="AB72" s="219"/>
      <c r="AC72" s="219"/>
      <c r="AD72" s="219"/>
      <c r="AE72" s="247">
        <f t="shared" si="26"/>
        <v>0</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7"/>
        <v>45261</v>
      </c>
      <c r="E73" s="244">
        <v>1</v>
      </c>
      <c r="F73" s="182">
        <f t="shared" si="23"/>
        <v>17.916666666666668</v>
      </c>
      <c r="G73" s="246">
        <v>5670.49</v>
      </c>
      <c r="H73" s="244"/>
      <c r="I73" s="182">
        <f t="shared" si="24"/>
        <v>0</v>
      </c>
      <c r="J73" s="246"/>
      <c r="O73" s="243">
        <f t="shared" si="25"/>
        <v>45261</v>
      </c>
      <c r="P73" s="219"/>
      <c r="Q73" s="219"/>
      <c r="R73" s="219"/>
      <c r="S73" s="219"/>
      <c r="T73" s="219"/>
      <c r="U73" s="219"/>
      <c r="V73" s="219"/>
      <c r="W73" s="219"/>
      <c r="X73" s="219"/>
      <c r="Y73" s="219"/>
      <c r="Z73" s="219"/>
      <c r="AA73" s="219"/>
      <c r="AB73" s="219"/>
      <c r="AC73" s="219"/>
      <c r="AD73" s="219"/>
      <c r="AE73" s="247">
        <f t="shared" si="26"/>
        <v>0</v>
      </c>
      <c r="AF73" s="248"/>
    </row>
    <row r="74" spans="2:32" x14ac:dyDescent="0.25">
      <c r="B74" s="250"/>
      <c r="C74" s="251"/>
      <c r="D74" s="252">
        <f>D73</f>
        <v>45261</v>
      </c>
      <c r="E74" s="253"/>
      <c r="F74" s="254">
        <f>SUM(F62:F73)</f>
        <v>214.99999999999997</v>
      </c>
      <c r="G74" s="255">
        <f>SUM(G62:G73)</f>
        <v>72207.180000000008</v>
      </c>
      <c r="H74" s="268"/>
      <c r="I74" s="254">
        <f>SUM(I62:I73)</f>
        <v>3.9024390243902447</v>
      </c>
      <c r="J74" s="255">
        <f>SUM(J62:J73)</f>
        <v>1284.5259217243338</v>
      </c>
      <c r="O74" s="252">
        <f t="shared" si="25"/>
        <v>45261</v>
      </c>
      <c r="P74" s="257">
        <f t="shared" ref="P74:AE74" si="28">SUM(P62:P73)</f>
        <v>0</v>
      </c>
      <c r="Q74" s="257">
        <f t="shared" si="28"/>
        <v>32</v>
      </c>
      <c r="R74" s="257">
        <f t="shared" si="28"/>
        <v>0</v>
      </c>
      <c r="S74" s="257">
        <f t="shared" si="28"/>
        <v>0</v>
      </c>
      <c r="T74" s="257">
        <f t="shared" si="28"/>
        <v>0</v>
      </c>
      <c r="U74" s="257">
        <f t="shared" si="28"/>
        <v>0</v>
      </c>
      <c r="V74" s="257">
        <f t="shared" si="28"/>
        <v>0</v>
      </c>
      <c r="W74" s="257">
        <f t="shared" si="28"/>
        <v>0</v>
      </c>
      <c r="X74" s="257">
        <f t="shared" si="28"/>
        <v>0</v>
      </c>
      <c r="Y74" s="257">
        <f t="shared" si="28"/>
        <v>0</v>
      </c>
      <c r="Z74" s="257">
        <f t="shared" si="28"/>
        <v>0</v>
      </c>
      <c r="AA74" s="257">
        <f t="shared" si="28"/>
        <v>0</v>
      </c>
      <c r="AB74" s="257">
        <f t="shared" si="28"/>
        <v>0</v>
      </c>
      <c r="AC74" s="257">
        <f t="shared" si="28"/>
        <v>0</v>
      </c>
      <c r="AD74" s="257">
        <f t="shared" si="28"/>
        <v>0</v>
      </c>
      <c r="AE74" s="257">
        <f t="shared" si="28"/>
        <v>32</v>
      </c>
      <c r="AF74" s="248"/>
    </row>
    <row r="75" spans="2:32" ht="28.5" customHeight="1" x14ac:dyDescent="0.25">
      <c r="B75" s="8"/>
      <c r="C75" s="8"/>
      <c r="F75" s="249"/>
      <c r="I75" s="249"/>
      <c r="P75" s="257">
        <f t="shared" ref="P75:AE75" si="29">IFERROR(P74/$H$2,0)</f>
        <v>0</v>
      </c>
      <c r="Q75" s="257">
        <f t="shared" si="29"/>
        <v>3.9024390243902443</v>
      </c>
      <c r="R75" s="257">
        <f t="shared" si="29"/>
        <v>0</v>
      </c>
      <c r="S75" s="257">
        <f t="shared" si="29"/>
        <v>0</v>
      </c>
      <c r="T75" s="257">
        <f t="shared" si="29"/>
        <v>0</v>
      </c>
      <c r="U75" s="257">
        <f t="shared" si="29"/>
        <v>0</v>
      </c>
      <c r="V75" s="257">
        <f t="shared" si="29"/>
        <v>0</v>
      </c>
      <c r="W75" s="257">
        <f t="shared" si="29"/>
        <v>0</v>
      </c>
      <c r="X75" s="257">
        <f t="shared" si="29"/>
        <v>0</v>
      </c>
      <c r="Y75" s="257">
        <f t="shared" si="29"/>
        <v>0</v>
      </c>
      <c r="Z75" s="257">
        <f t="shared" si="29"/>
        <v>0</v>
      </c>
      <c r="AA75" s="257">
        <f t="shared" si="29"/>
        <v>0</v>
      </c>
      <c r="AB75" s="257">
        <f t="shared" si="29"/>
        <v>0</v>
      </c>
      <c r="AC75" s="257">
        <f t="shared" si="29"/>
        <v>0</v>
      </c>
      <c r="AD75" s="257">
        <f t="shared" si="29"/>
        <v>0</v>
      </c>
      <c r="AE75" s="257">
        <f t="shared" si="29"/>
        <v>3.9024390243902443</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30">215/12*E77</f>
        <v>17.916666666666668</v>
      </c>
      <c r="G77" s="267">
        <v>5664.93</v>
      </c>
      <c r="H77" s="265"/>
      <c r="I77" s="266">
        <f t="shared" ref="I77:I88" si="31">215/12*H77</f>
        <v>0</v>
      </c>
      <c r="J77" s="267"/>
      <c r="O77" s="243">
        <f t="shared" ref="O77:O89" si="32">D77</f>
        <v>45292</v>
      </c>
      <c r="P77" s="219"/>
      <c r="Q77" s="219"/>
      <c r="R77" s="219"/>
      <c r="S77" s="219"/>
      <c r="T77" s="219"/>
      <c r="U77" s="219"/>
      <c r="V77" s="219"/>
      <c r="W77" s="219"/>
      <c r="X77" s="219"/>
      <c r="Y77" s="219"/>
      <c r="Z77" s="219"/>
      <c r="AA77" s="219"/>
      <c r="AB77" s="219"/>
      <c r="AC77" s="219"/>
      <c r="AD77" s="219"/>
      <c r="AE77" s="247">
        <f t="shared" ref="AE77:AE88" si="33">SUM(P77:AD77)</f>
        <v>0</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4">DATE(YEAR(D77),MONTH(D77)+1,DAY(D77))</f>
        <v>45323</v>
      </c>
      <c r="E78" s="244">
        <v>1</v>
      </c>
      <c r="F78" s="182">
        <f t="shared" si="30"/>
        <v>17.916666666666668</v>
      </c>
      <c r="G78" s="246">
        <v>5664.93</v>
      </c>
      <c r="H78" s="244"/>
      <c r="I78" s="182">
        <f t="shared" si="31"/>
        <v>0</v>
      </c>
      <c r="J78" s="246"/>
      <c r="O78" s="243">
        <f t="shared" si="32"/>
        <v>45323</v>
      </c>
      <c r="P78" s="219"/>
      <c r="Q78" s="219"/>
      <c r="R78" s="219"/>
      <c r="S78" s="219"/>
      <c r="T78" s="219"/>
      <c r="U78" s="219"/>
      <c r="V78" s="219"/>
      <c r="W78" s="219"/>
      <c r="X78" s="219"/>
      <c r="Y78" s="219"/>
      <c r="Z78" s="219"/>
      <c r="AA78" s="219"/>
      <c r="AB78" s="219"/>
      <c r="AC78" s="219"/>
      <c r="AD78" s="219"/>
      <c r="AE78" s="247">
        <f t="shared" si="33"/>
        <v>0</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4"/>
        <v>45352</v>
      </c>
      <c r="E79" s="244">
        <v>1</v>
      </c>
      <c r="F79" s="182">
        <f t="shared" si="30"/>
        <v>17.916666666666668</v>
      </c>
      <c r="G79" s="246">
        <v>5664.93</v>
      </c>
      <c r="H79" s="244"/>
      <c r="I79" s="182">
        <f t="shared" si="31"/>
        <v>0</v>
      </c>
      <c r="J79" s="246"/>
      <c r="O79" s="243">
        <f t="shared" si="32"/>
        <v>45352</v>
      </c>
      <c r="P79" s="219"/>
      <c r="Q79" s="219"/>
      <c r="R79" s="219"/>
      <c r="S79" s="219"/>
      <c r="T79" s="219"/>
      <c r="U79" s="219"/>
      <c r="V79" s="219"/>
      <c r="W79" s="219"/>
      <c r="X79" s="219"/>
      <c r="Y79" s="219"/>
      <c r="Z79" s="219"/>
      <c r="AA79" s="219"/>
      <c r="AB79" s="219"/>
      <c r="AC79" s="219"/>
      <c r="AD79" s="219"/>
      <c r="AE79" s="247">
        <f t="shared" si="33"/>
        <v>0</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4"/>
        <v>45383</v>
      </c>
      <c r="E80" s="244">
        <v>1</v>
      </c>
      <c r="F80" s="182">
        <f t="shared" si="30"/>
        <v>17.916666666666668</v>
      </c>
      <c r="G80" s="246">
        <v>5664.93</v>
      </c>
      <c r="H80" s="244"/>
      <c r="I80" s="182">
        <f t="shared" si="31"/>
        <v>0</v>
      </c>
      <c r="J80" s="246"/>
      <c r="O80" s="243">
        <f t="shared" si="32"/>
        <v>45383</v>
      </c>
      <c r="P80" s="219"/>
      <c r="Q80" s="219"/>
      <c r="R80" s="219"/>
      <c r="S80" s="219"/>
      <c r="T80" s="219"/>
      <c r="U80" s="219"/>
      <c r="V80" s="219"/>
      <c r="W80" s="219"/>
      <c r="X80" s="219"/>
      <c r="Y80" s="219"/>
      <c r="Z80" s="219"/>
      <c r="AA80" s="219"/>
      <c r="AB80" s="219"/>
      <c r="AC80" s="219"/>
      <c r="AD80" s="219"/>
      <c r="AE80" s="247">
        <f t="shared" si="33"/>
        <v>0</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4"/>
        <v>45413</v>
      </c>
      <c r="E81" s="244">
        <v>1</v>
      </c>
      <c r="F81" s="182">
        <f t="shared" si="30"/>
        <v>17.916666666666668</v>
      </c>
      <c r="G81" s="246">
        <v>5664.93</v>
      </c>
      <c r="H81" s="244"/>
      <c r="I81" s="182">
        <f t="shared" si="31"/>
        <v>0</v>
      </c>
      <c r="J81" s="246"/>
      <c r="O81" s="243">
        <f t="shared" si="32"/>
        <v>45413</v>
      </c>
      <c r="P81" s="219"/>
      <c r="Q81" s="219"/>
      <c r="R81" s="219"/>
      <c r="S81" s="219"/>
      <c r="T81" s="219"/>
      <c r="U81" s="219"/>
      <c r="V81" s="219"/>
      <c r="W81" s="219"/>
      <c r="X81" s="219"/>
      <c r="Y81" s="219"/>
      <c r="Z81" s="219"/>
      <c r="AA81" s="219"/>
      <c r="AB81" s="219"/>
      <c r="AC81" s="219"/>
      <c r="AD81" s="219"/>
      <c r="AE81" s="247">
        <f t="shared" si="33"/>
        <v>0</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4"/>
        <v>45444</v>
      </c>
      <c r="E82" s="244">
        <v>1</v>
      </c>
      <c r="F82" s="182">
        <f t="shared" si="30"/>
        <v>17.916666666666668</v>
      </c>
      <c r="G82" s="246">
        <v>5664.93</v>
      </c>
      <c r="H82" s="244"/>
      <c r="I82" s="182">
        <f t="shared" si="31"/>
        <v>0</v>
      </c>
      <c r="J82" s="246"/>
      <c r="O82" s="243">
        <f t="shared" si="32"/>
        <v>45444</v>
      </c>
      <c r="P82" s="219"/>
      <c r="Q82" s="219"/>
      <c r="R82" s="219"/>
      <c r="S82" s="219"/>
      <c r="T82" s="219"/>
      <c r="U82" s="219"/>
      <c r="V82" s="219"/>
      <c r="W82" s="219"/>
      <c r="X82" s="219"/>
      <c r="Y82" s="219"/>
      <c r="Z82" s="219"/>
      <c r="AA82" s="219"/>
      <c r="AB82" s="219"/>
      <c r="AC82" s="219"/>
      <c r="AD82" s="219"/>
      <c r="AE82" s="247">
        <f t="shared" si="33"/>
        <v>0</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4"/>
        <v>45474</v>
      </c>
      <c r="E83" s="244">
        <v>1</v>
      </c>
      <c r="F83" s="182">
        <f t="shared" si="30"/>
        <v>17.916666666666668</v>
      </c>
      <c r="G83" s="246">
        <v>5672.71</v>
      </c>
      <c r="H83" s="244"/>
      <c r="I83" s="182">
        <f t="shared" si="31"/>
        <v>0</v>
      </c>
      <c r="J83" s="246"/>
      <c r="O83" s="243">
        <f t="shared" si="32"/>
        <v>45474</v>
      </c>
      <c r="P83" s="219"/>
      <c r="Q83" s="219"/>
      <c r="R83" s="219"/>
      <c r="S83" s="219"/>
      <c r="T83" s="219"/>
      <c r="U83" s="219"/>
      <c r="V83" s="219"/>
      <c r="W83" s="219"/>
      <c r="X83" s="219"/>
      <c r="Y83" s="219"/>
      <c r="Z83" s="219"/>
      <c r="AA83" s="219"/>
      <c r="AB83" s="219"/>
      <c r="AC83" s="219"/>
      <c r="AD83" s="219"/>
      <c r="AE83" s="247">
        <f t="shared" si="33"/>
        <v>0</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4"/>
        <v>45505</v>
      </c>
      <c r="E84" s="244">
        <v>1</v>
      </c>
      <c r="F84" s="182">
        <f t="shared" si="30"/>
        <v>17.916666666666668</v>
      </c>
      <c r="G84" s="246">
        <v>5670.49</v>
      </c>
      <c r="H84" s="244"/>
      <c r="I84" s="182">
        <f t="shared" si="31"/>
        <v>0</v>
      </c>
      <c r="J84" s="246"/>
      <c r="O84" s="243">
        <f t="shared" si="32"/>
        <v>45505</v>
      </c>
      <c r="P84" s="219"/>
      <c r="Q84" s="219"/>
      <c r="R84" s="219"/>
      <c r="S84" s="219"/>
      <c r="T84" s="219"/>
      <c r="U84" s="219"/>
      <c r="V84" s="219"/>
      <c r="W84" s="219"/>
      <c r="X84" s="219"/>
      <c r="Y84" s="219"/>
      <c r="Z84" s="219"/>
      <c r="AA84" s="219"/>
      <c r="AB84" s="219"/>
      <c r="AC84" s="219"/>
      <c r="AD84" s="219"/>
      <c r="AE84" s="247">
        <f t="shared" si="33"/>
        <v>0</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4"/>
        <v>45536</v>
      </c>
      <c r="E85" s="244">
        <v>1</v>
      </c>
      <c r="F85" s="182">
        <f t="shared" si="30"/>
        <v>17.916666666666668</v>
      </c>
      <c r="G85" s="246">
        <v>5670.49</v>
      </c>
      <c r="H85" s="244"/>
      <c r="I85" s="182">
        <f t="shared" si="31"/>
        <v>0</v>
      </c>
      <c r="J85" s="246"/>
      <c r="O85" s="243">
        <f t="shared" si="32"/>
        <v>45536</v>
      </c>
      <c r="P85" s="219"/>
      <c r="Q85" s="219"/>
      <c r="R85" s="219"/>
      <c r="S85" s="219"/>
      <c r="T85" s="219"/>
      <c r="U85" s="219"/>
      <c r="V85" s="219"/>
      <c r="W85" s="219"/>
      <c r="X85" s="219"/>
      <c r="Y85" s="219"/>
      <c r="Z85" s="219"/>
      <c r="AA85" s="219"/>
      <c r="AB85" s="219"/>
      <c r="AC85" s="219"/>
      <c r="AD85" s="219"/>
      <c r="AE85" s="247">
        <f t="shared" si="33"/>
        <v>0</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4"/>
        <v>45566</v>
      </c>
      <c r="E86" s="244">
        <v>1</v>
      </c>
      <c r="F86" s="182">
        <f t="shared" si="30"/>
        <v>17.916666666666668</v>
      </c>
      <c r="G86" s="246">
        <v>5670.49</v>
      </c>
      <c r="H86" s="244"/>
      <c r="I86" s="182">
        <f t="shared" si="31"/>
        <v>0</v>
      </c>
      <c r="J86" s="246"/>
      <c r="O86" s="243">
        <f t="shared" si="32"/>
        <v>45566</v>
      </c>
      <c r="P86" s="219"/>
      <c r="Q86" s="219"/>
      <c r="R86" s="219"/>
      <c r="S86" s="219"/>
      <c r="T86" s="219"/>
      <c r="U86" s="219"/>
      <c r="V86" s="219"/>
      <c r="W86" s="219"/>
      <c r="X86" s="219"/>
      <c r="Y86" s="219"/>
      <c r="Z86" s="219"/>
      <c r="AA86" s="219"/>
      <c r="AB86" s="219"/>
      <c r="AC86" s="219"/>
      <c r="AD86" s="219"/>
      <c r="AE86" s="247">
        <f t="shared" si="33"/>
        <v>0</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4"/>
        <v>45597</v>
      </c>
      <c r="E87" s="244">
        <v>1</v>
      </c>
      <c r="F87" s="182">
        <f t="shared" si="30"/>
        <v>17.916666666666668</v>
      </c>
      <c r="G87" s="246">
        <v>9862.93</v>
      </c>
      <c r="H87" s="244"/>
      <c r="I87" s="182">
        <f t="shared" si="31"/>
        <v>0</v>
      </c>
      <c r="J87" s="246"/>
      <c r="O87" s="243">
        <f t="shared" si="32"/>
        <v>45597</v>
      </c>
      <c r="P87" s="219"/>
      <c r="Q87" s="219"/>
      <c r="R87" s="219"/>
      <c r="S87" s="219"/>
      <c r="T87" s="219"/>
      <c r="U87" s="219"/>
      <c r="V87" s="219"/>
      <c r="W87" s="219"/>
      <c r="X87" s="219"/>
      <c r="Y87" s="219"/>
      <c r="Z87" s="219"/>
      <c r="AA87" s="219"/>
      <c r="AB87" s="219"/>
      <c r="AC87" s="219"/>
      <c r="AD87" s="219"/>
      <c r="AE87" s="247">
        <f t="shared" si="33"/>
        <v>0</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4"/>
        <v>45627</v>
      </c>
      <c r="E88" s="244">
        <v>1</v>
      </c>
      <c r="F88" s="182">
        <f t="shared" si="30"/>
        <v>17.916666666666668</v>
      </c>
      <c r="G88" s="246">
        <v>5670.49</v>
      </c>
      <c r="H88" s="244"/>
      <c r="I88" s="182">
        <f t="shared" si="31"/>
        <v>0</v>
      </c>
      <c r="J88" s="246"/>
      <c r="O88" s="243">
        <f t="shared" si="32"/>
        <v>45627</v>
      </c>
      <c r="P88" s="219"/>
      <c r="Q88" s="219"/>
      <c r="R88" s="219"/>
      <c r="S88" s="219"/>
      <c r="T88" s="219"/>
      <c r="U88" s="219"/>
      <c r="V88" s="219"/>
      <c r="W88" s="219"/>
      <c r="X88" s="219"/>
      <c r="Y88" s="219"/>
      <c r="Z88" s="219"/>
      <c r="AA88" s="219"/>
      <c r="AB88" s="219"/>
      <c r="AC88" s="219"/>
      <c r="AD88" s="219"/>
      <c r="AE88" s="247">
        <f t="shared" si="33"/>
        <v>0</v>
      </c>
      <c r="AF88" s="248"/>
    </row>
    <row r="89" spans="2:32" x14ac:dyDescent="0.25">
      <c r="B89" s="250"/>
      <c r="C89" s="251"/>
      <c r="D89" s="252">
        <f>D88</f>
        <v>45627</v>
      </c>
      <c r="E89" s="253"/>
      <c r="F89" s="254">
        <f>SUM(F77:F88)</f>
        <v>214.99999999999997</v>
      </c>
      <c r="G89" s="255">
        <f>SUM(G77:G88)</f>
        <v>72207.180000000008</v>
      </c>
      <c r="H89" s="268"/>
      <c r="I89" s="254">
        <f>SUM(I77:I88)</f>
        <v>0</v>
      </c>
      <c r="J89" s="255">
        <f>SUM(J77:J88)</f>
        <v>0</v>
      </c>
      <c r="O89" s="252">
        <f t="shared" si="32"/>
        <v>45627</v>
      </c>
      <c r="P89" s="257">
        <f t="shared" ref="P89:AE89" si="35">SUM(P77:P88)</f>
        <v>0</v>
      </c>
      <c r="Q89" s="257">
        <f t="shared" si="35"/>
        <v>0</v>
      </c>
      <c r="R89" s="257">
        <f t="shared" si="35"/>
        <v>0</v>
      </c>
      <c r="S89" s="257">
        <f t="shared" si="35"/>
        <v>0</v>
      </c>
      <c r="T89" s="257">
        <f t="shared" si="35"/>
        <v>0</v>
      </c>
      <c r="U89" s="257">
        <f t="shared" si="35"/>
        <v>0</v>
      </c>
      <c r="V89" s="257">
        <f t="shared" si="35"/>
        <v>0</v>
      </c>
      <c r="W89" s="257">
        <f t="shared" si="35"/>
        <v>0</v>
      </c>
      <c r="X89" s="257">
        <f t="shared" si="35"/>
        <v>0</v>
      </c>
      <c r="Y89" s="257">
        <f t="shared" si="35"/>
        <v>0</v>
      </c>
      <c r="Z89" s="257">
        <f t="shared" si="35"/>
        <v>0</v>
      </c>
      <c r="AA89" s="257">
        <f t="shared" si="35"/>
        <v>0</v>
      </c>
      <c r="AB89" s="257">
        <f t="shared" si="35"/>
        <v>0</v>
      </c>
      <c r="AC89" s="257">
        <f t="shared" si="35"/>
        <v>0</v>
      </c>
      <c r="AD89" s="257">
        <f t="shared" si="35"/>
        <v>0</v>
      </c>
      <c r="AE89" s="257">
        <f t="shared" si="35"/>
        <v>0</v>
      </c>
      <c r="AF89" s="248"/>
    </row>
    <row r="90" spans="2:32" ht="28.5" customHeight="1" x14ac:dyDescent="0.25">
      <c r="B90" s="8"/>
      <c r="C90" s="8"/>
      <c r="F90" s="249"/>
      <c r="I90" s="249"/>
      <c r="P90" s="257">
        <f t="shared" ref="P90:AE90" si="36">IFERROR(P89/$H$2,0)</f>
        <v>0</v>
      </c>
      <c r="Q90" s="257">
        <f t="shared" si="36"/>
        <v>0</v>
      </c>
      <c r="R90" s="257">
        <f t="shared" si="36"/>
        <v>0</v>
      </c>
      <c r="S90" s="257">
        <f t="shared" si="36"/>
        <v>0</v>
      </c>
      <c r="T90" s="257">
        <f t="shared" si="36"/>
        <v>0</v>
      </c>
      <c r="U90" s="257">
        <f t="shared" si="36"/>
        <v>0</v>
      </c>
      <c r="V90" s="257">
        <f t="shared" si="36"/>
        <v>0</v>
      </c>
      <c r="W90" s="257">
        <f t="shared" si="36"/>
        <v>0</v>
      </c>
      <c r="X90" s="257">
        <f t="shared" si="36"/>
        <v>0</v>
      </c>
      <c r="Y90" s="257">
        <f t="shared" si="36"/>
        <v>0</v>
      </c>
      <c r="Z90" s="257">
        <f t="shared" si="36"/>
        <v>0</v>
      </c>
      <c r="AA90" s="257">
        <f t="shared" si="36"/>
        <v>0</v>
      </c>
      <c r="AB90" s="257">
        <f t="shared" si="36"/>
        <v>0</v>
      </c>
      <c r="AC90" s="257">
        <f t="shared" si="36"/>
        <v>0</v>
      </c>
      <c r="AD90" s="257">
        <f t="shared" si="36"/>
        <v>0</v>
      </c>
      <c r="AE90" s="257">
        <f t="shared" si="36"/>
        <v>0</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7">215/12*E92</f>
        <v>17.916666666666668</v>
      </c>
      <c r="G92" s="267">
        <v>5664.93</v>
      </c>
      <c r="H92" s="265"/>
      <c r="I92" s="266">
        <f t="shared" ref="I92:I103" si="38">215/12*H92</f>
        <v>0</v>
      </c>
      <c r="J92" s="267"/>
      <c r="O92" s="243">
        <f t="shared" ref="O92:O104" si="39">D92</f>
        <v>45658</v>
      </c>
      <c r="P92" s="219"/>
      <c r="Q92" s="219"/>
      <c r="R92" s="219"/>
      <c r="S92" s="219"/>
      <c r="T92" s="219"/>
      <c r="U92" s="219"/>
      <c r="V92" s="219"/>
      <c r="W92" s="219"/>
      <c r="X92" s="219"/>
      <c r="Y92" s="219"/>
      <c r="Z92" s="219"/>
      <c r="AA92" s="219"/>
      <c r="AB92" s="219"/>
      <c r="AC92" s="219"/>
      <c r="AD92" s="219"/>
      <c r="AE92" s="247">
        <f t="shared" ref="AE92:AE103" si="40">SUM(P92:AD92)</f>
        <v>0</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41">DATE(YEAR(D92),MONTH(D92)+1,DAY(D92))</f>
        <v>45689</v>
      </c>
      <c r="E93" s="244">
        <v>1</v>
      </c>
      <c r="F93" s="182">
        <f t="shared" si="37"/>
        <v>17.916666666666668</v>
      </c>
      <c r="G93" s="246">
        <v>5664.93</v>
      </c>
      <c r="H93" s="244"/>
      <c r="I93" s="182">
        <f t="shared" si="38"/>
        <v>0</v>
      </c>
      <c r="J93" s="246"/>
      <c r="O93" s="243">
        <f t="shared" si="39"/>
        <v>45689</v>
      </c>
      <c r="P93" s="219"/>
      <c r="Q93" s="219"/>
      <c r="R93" s="219"/>
      <c r="S93" s="219"/>
      <c r="T93" s="219"/>
      <c r="U93" s="219"/>
      <c r="V93" s="219"/>
      <c r="W93" s="219"/>
      <c r="X93" s="219"/>
      <c r="Y93" s="219"/>
      <c r="Z93" s="219"/>
      <c r="AA93" s="219"/>
      <c r="AB93" s="219"/>
      <c r="AC93" s="219"/>
      <c r="AD93" s="219"/>
      <c r="AE93" s="247">
        <f t="shared" si="40"/>
        <v>0</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41"/>
        <v>45717</v>
      </c>
      <c r="E94" s="244">
        <v>1</v>
      </c>
      <c r="F94" s="182">
        <f t="shared" si="37"/>
        <v>17.916666666666668</v>
      </c>
      <c r="G94" s="246">
        <v>5664.93</v>
      </c>
      <c r="H94" s="244"/>
      <c r="I94" s="182">
        <f t="shared" si="38"/>
        <v>0</v>
      </c>
      <c r="J94" s="246"/>
      <c r="O94" s="243">
        <f t="shared" si="39"/>
        <v>45717</v>
      </c>
      <c r="P94" s="219"/>
      <c r="Q94" s="219"/>
      <c r="R94" s="219"/>
      <c r="S94" s="219"/>
      <c r="T94" s="219"/>
      <c r="U94" s="219"/>
      <c r="V94" s="219"/>
      <c r="W94" s="219"/>
      <c r="X94" s="219"/>
      <c r="Y94" s="219"/>
      <c r="Z94" s="219"/>
      <c r="AA94" s="219"/>
      <c r="AB94" s="219"/>
      <c r="AC94" s="219"/>
      <c r="AD94" s="219"/>
      <c r="AE94" s="247">
        <f t="shared" si="40"/>
        <v>0</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41"/>
        <v>45748</v>
      </c>
      <c r="E95" s="244"/>
      <c r="F95" s="182">
        <f t="shared" si="37"/>
        <v>0</v>
      </c>
      <c r="G95" s="246"/>
      <c r="H95" s="244"/>
      <c r="I95" s="182">
        <f t="shared" si="38"/>
        <v>0</v>
      </c>
      <c r="J95" s="246"/>
      <c r="O95" s="243">
        <f t="shared" si="39"/>
        <v>45748</v>
      </c>
      <c r="P95" s="219"/>
      <c r="Q95" s="219"/>
      <c r="R95" s="219"/>
      <c r="S95" s="219"/>
      <c r="T95" s="219"/>
      <c r="U95" s="219"/>
      <c r="V95" s="219"/>
      <c r="W95" s="219"/>
      <c r="X95" s="219"/>
      <c r="Y95" s="219"/>
      <c r="Z95" s="219"/>
      <c r="AA95" s="219"/>
      <c r="AB95" s="219"/>
      <c r="AC95" s="219"/>
      <c r="AD95" s="219"/>
      <c r="AE95" s="247">
        <f t="shared" si="40"/>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41"/>
        <v>45778</v>
      </c>
      <c r="E96" s="244"/>
      <c r="F96" s="182">
        <f t="shared" si="37"/>
        <v>0</v>
      </c>
      <c r="G96" s="246"/>
      <c r="H96" s="244"/>
      <c r="I96" s="182">
        <f t="shared" si="38"/>
        <v>0</v>
      </c>
      <c r="J96" s="246"/>
      <c r="O96" s="243">
        <f t="shared" si="39"/>
        <v>45778</v>
      </c>
      <c r="P96" s="219"/>
      <c r="Q96" s="219"/>
      <c r="R96" s="219"/>
      <c r="S96" s="219"/>
      <c r="T96" s="219"/>
      <c r="U96" s="219"/>
      <c r="V96" s="219"/>
      <c r="W96" s="219"/>
      <c r="X96" s="219"/>
      <c r="Y96" s="219"/>
      <c r="Z96" s="219"/>
      <c r="AA96" s="219"/>
      <c r="AB96" s="219"/>
      <c r="AC96" s="219"/>
      <c r="AD96" s="219"/>
      <c r="AE96" s="247">
        <f t="shared" si="40"/>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41"/>
        <v>45809</v>
      </c>
      <c r="E97" s="244"/>
      <c r="F97" s="182">
        <f t="shared" si="37"/>
        <v>0</v>
      </c>
      <c r="G97" s="246"/>
      <c r="H97" s="244"/>
      <c r="I97" s="182">
        <f t="shared" si="38"/>
        <v>0</v>
      </c>
      <c r="J97" s="246"/>
      <c r="O97" s="243">
        <f t="shared" si="39"/>
        <v>45809</v>
      </c>
      <c r="P97" s="219"/>
      <c r="Q97" s="219"/>
      <c r="R97" s="219"/>
      <c r="S97" s="219"/>
      <c r="T97" s="219"/>
      <c r="U97" s="219"/>
      <c r="V97" s="219"/>
      <c r="W97" s="219"/>
      <c r="X97" s="219"/>
      <c r="Y97" s="219"/>
      <c r="Z97" s="219"/>
      <c r="AA97" s="219"/>
      <c r="AB97" s="219"/>
      <c r="AC97" s="219"/>
      <c r="AD97" s="219"/>
      <c r="AE97" s="247">
        <f t="shared" si="40"/>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41"/>
        <v>45839</v>
      </c>
      <c r="E98" s="244"/>
      <c r="F98" s="182">
        <f t="shared" si="37"/>
        <v>0</v>
      </c>
      <c r="G98" s="246"/>
      <c r="H98" s="244"/>
      <c r="I98" s="182">
        <f t="shared" si="38"/>
        <v>0</v>
      </c>
      <c r="J98" s="246"/>
      <c r="O98" s="243">
        <f t="shared" si="39"/>
        <v>45839</v>
      </c>
      <c r="P98" s="219"/>
      <c r="Q98" s="219"/>
      <c r="R98" s="219"/>
      <c r="S98" s="219"/>
      <c r="T98" s="219"/>
      <c r="U98" s="219"/>
      <c r="V98" s="219"/>
      <c r="W98" s="219"/>
      <c r="X98" s="219"/>
      <c r="Y98" s="219"/>
      <c r="Z98" s="219"/>
      <c r="AA98" s="219"/>
      <c r="AB98" s="219"/>
      <c r="AC98" s="219"/>
      <c r="AD98" s="219"/>
      <c r="AE98" s="247">
        <f t="shared" si="40"/>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41"/>
        <v>45870</v>
      </c>
      <c r="E99" s="244"/>
      <c r="F99" s="182">
        <f t="shared" si="37"/>
        <v>0</v>
      </c>
      <c r="G99" s="246"/>
      <c r="H99" s="244"/>
      <c r="I99" s="182">
        <f t="shared" si="38"/>
        <v>0</v>
      </c>
      <c r="J99" s="246"/>
      <c r="O99" s="243">
        <f t="shared" si="39"/>
        <v>45870</v>
      </c>
      <c r="P99" s="219"/>
      <c r="Q99" s="219"/>
      <c r="R99" s="219"/>
      <c r="S99" s="219"/>
      <c r="T99" s="219"/>
      <c r="U99" s="219"/>
      <c r="V99" s="219"/>
      <c r="W99" s="219"/>
      <c r="X99" s="219"/>
      <c r="Y99" s="219"/>
      <c r="Z99" s="219"/>
      <c r="AA99" s="219"/>
      <c r="AB99" s="219"/>
      <c r="AC99" s="219"/>
      <c r="AD99" s="219"/>
      <c r="AE99" s="247">
        <f t="shared" si="40"/>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41"/>
        <v>45901</v>
      </c>
      <c r="E100" s="244"/>
      <c r="F100" s="182">
        <f t="shared" si="37"/>
        <v>0</v>
      </c>
      <c r="G100" s="246"/>
      <c r="H100" s="244"/>
      <c r="I100" s="182">
        <f t="shared" si="38"/>
        <v>0</v>
      </c>
      <c r="J100" s="246"/>
      <c r="O100" s="243">
        <f t="shared" si="39"/>
        <v>45901</v>
      </c>
      <c r="P100" s="219"/>
      <c r="Q100" s="219"/>
      <c r="R100" s="219"/>
      <c r="S100" s="219"/>
      <c r="T100" s="219"/>
      <c r="U100" s="219"/>
      <c r="V100" s="219"/>
      <c r="W100" s="219"/>
      <c r="X100" s="219"/>
      <c r="Y100" s="219"/>
      <c r="Z100" s="219"/>
      <c r="AA100" s="219"/>
      <c r="AB100" s="219"/>
      <c r="AC100" s="219"/>
      <c r="AD100" s="219"/>
      <c r="AE100" s="247">
        <f t="shared" si="40"/>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41"/>
        <v>45931</v>
      </c>
      <c r="E101" s="244"/>
      <c r="F101" s="182">
        <f t="shared" si="37"/>
        <v>0</v>
      </c>
      <c r="G101" s="246"/>
      <c r="H101" s="244"/>
      <c r="I101" s="182">
        <f t="shared" si="38"/>
        <v>0</v>
      </c>
      <c r="J101" s="246"/>
      <c r="O101" s="243">
        <f t="shared" si="39"/>
        <v>45931</v>
      </c>
      <c r="P101" s="219"/>
      <c r="Q101" s="219"/>
      <c r="R101" s="219"/>
      <c r="S101" s="219"/>
      <c r="T101" s="219"/>
      <c r="U101" s="219"/>
      <c r="V101" s="219"/>
      <c r="W101" s="219"/>
      <c r="X101" s="219"/>
      <c r="Y101" s="219"/>
      <c r="Z101" s="219"/>
      <c r="AA101" s="219"/>
      <c r="AB101" s="219"/>
      <c r="AC101" s="219"/>
      <c r="AD101" s="219"/>
      <c r="AE101" s="247">
        <f t="shared" si="40"/>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41"/>
        <v>45962</v>
      </c>
      <c r="E102" s="244"/>
      <c r="F102" s="182">
        <f t="shared" si="37"/>
        <v>0</v>
      </c>
      <c r="G102" s="246"/>
      <c r="H102" s="244"/>
      <c r="I102" s="182">
        <f t="shared" si="38"/>
        <v>0</v>
      </c>
      <c r="J102" s="246"/>
      <c r="O102" s="243">
        <f t="shared" si="39"/>
        <v>45962</v>
      </c>
      <c r="P102" s="219"/>
      <c r="Q102" s="219"/>
      <c r="R102" s="219"/>
      <c r="S102" s="219"/>
      <c r="T102" s="219"/>
      <c r="U102" s="219"/>
      <c r="V102" s="219"/>
      <c r="W102" s="219"/>
      <c r="X102" s="219"/>
      <c r="Y102" s="219"/>
      <c r="Z102" s="219"/>
      <c r="AA102" s="219"/>
      <c r="AB102" s="219"/>
      <c r="AC102" s="219"/>
      <c r="AD102" s="219"/>
      <c r="AE102" s="247">
        <f t="shared" si="40"/>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41"/>
        <v>45992</v>
      </c>
      <c r="E103" s="244"/>
      <c r="F103" s="182">
        <f t="shared" si="37"/>
        <v>0</v>
      </c>
      <c r="G103" s="246"/>
      <c r="H103" s="244"/>
      <c r="I103" s="182">
        <f t="shared" si="38"/>
        <v>0</v>
      </c>
      <c r="J103" s="246"/>
      <c r="O103" s="243">
        <f t="shared" si="39"/>
        <v>45992</v>
      </c>
      <c r="P103" s="219"/>
      <c r="Q103" s="219"/>
      <c r="R103" s="219"/>
      <c r="S103" s="219"/>
      <c r="T103" s="219"/>
      <c r="U103" s="219"/>
      <c r="V103" s="219"/>
      <c r="W103" s="219"/>
      <c r="X103" s="219"/>
      <c r="Y103" s="219"/>
      <c r="Z103" s="219"/>
      <c r="AA103" s="219"/>
      <c r="AB103" s="219"/>
      <c r="AC103" s="219"/>
      <c r="AD103" s="219"/>
      <c r="AE103" s="247">
        <f t="shared" si="40"/>
        <v>0</v>
      </c>
      <c r="AF103" s="248"/>
    </row>
    <row r="104" spans="2:32" x14ac:dyDescent="0.25">
      <c r="B104" s="250"/>
      <c r="C104" s="251"/>
      <c r="D104" s="252">
        <f>D103</f>
        <v>45992</v>
      </c>
      <c r="E104" s="253"/>
      <c r="F104" s="254">
        <f>SUM(F92:F103)</f>
        <v>53.75</v>
      </c>
      <c r="G104" s="255">
        <f>SUM(G92:G103)</f>
        <v>16994.79</v>
      </c>
      <c r="H104" s="256"/>
      <c r="I104" s="254">
        <f>SUM(I92:I103)</f>
        <v>0</v>
      </c>
      <c r="J104" s="255">
        <f>SUM(J92:J103)</f>
        <v>0</v>
      </c>
      <c r="O104" s="252">
        <f t="shared" si="39"/>
        <v>45992</v>
      </c>
      <c r="P104" s="257">
        <f t="shared" ref="P104:AE104" si="42">SUM(P92:P103)</f>
        <v>0</v>
      </c>
      <c r="Q104" s="257">
        <f t="shared" si="42"/>
        <v>0</v>
      </c>
      <c r="R104" s="257">
        <f t="shared" si="42"/>
        <v>0</v>
      </c>
      <c r="S104" s="257">
        <f t="shared" si="42"/>
        <v>0</v>
      </c>
      <c r="T104" s="257">
        <f t="shared" si="42"/>
        <v>0</v>
      </c>
      <c r="U104" s="257">
        <f t="shared" si="42"/>
        <v>0</v>
      </c>
      <c r="V104" s="257">
        <f t="shared" si="42"/>
        <v>0</v>
      </c>
      <c r="W104" s="257">
        <f t="shared" si="42"/>
        <v>0</v>
      </c>
      <c r="X104" s="257">
        <f t="shared" si="42"/>
        <v>0</v>
      </c>
      <c r="Y104" s="257">
        <f t="shared" si="42"/>
        <v>0</v>
      </c>
      <c r="Z104" s="257">
        <f t="shared" si="42"/>
        <v>0</v>
      </c>
      <c r="AA104" s="257">
        <f t="shared" si="42"/>
        <v>0</v>
      </c>
      <c r="AB104" s="257">
        <f t="shared" si="42"/>
        <v>0</v>
      </c>
      <c r="AC104" s="257">
        <f t="shared" si="42"/>
        <v>0</v>
      </c>
      <c r="AD104" s="257">
        <f t="shared" si="42"/>
        <v>0</v>
      </c>
      <c r="AE104" s="257">
        <f t="shared" si="42"/>
        <v>0</v>
      </c>
      <c r="AF104" s="248"/>
    </row>
    <row r="105" spans="2:32" ht="28.5" customHeight="1" x14ac:dyDescent="0.25">
      <c r="B105" s="8"/>
      <c r="C105" s="8"/>
      <c r="F105" s="249"/>
      <c r="I105" s="249"/>
      <c r="P105" s="257">
        <f t="shared" ref="P105:AE105" si="43">IFERROR(P104/$H$2,0)</f>
        <v>0</v>
      </c>
      <c r="Q105" s="257">
        <f t="shared" si="43"/>
        <v>0</v>
      </c>
      <c r="R105" s="257">
        <f t="shared" si="43"/>
        <v>0</v>
      </c>
      <c r="S105" s="257">
        <f t="shared" si="43"/>
        <v>0</v>
      </c>
      <c r="T105" s="257">
        <f t="shared" si="43"/>
        <v>0</v>
      </c>
      <c r="U105" s="257">
        <f t="shared" si="43"/>
        <v>0</v>
      </c>
      <c r="V105" s="257">
        <f t="shared" si="43"/>
        <v>0</v>
      </c>
      <c r="W105" s="257">
        <f t="shared" si="43"/>
        <v>0</v>
      </c>
      <c r="X105" s="257">
        <f t="shared" si="43"/>
        <v>0</v>
      </c>
      <c r="Y105" s="257">
        <f t="shared" si="43"/>
        <v>0</v>
      </c>
      <c r="Z105" s="257">
        <f t="shared" si="43"/>
        <v>0</v>
      </c>
      <c r="AA105" s="257">
        <f t="shared" si="43"/>
        <v>0</v>
      </c>
      <c r="AB105" s="257">
        <f t="shared" si="43"/>
        <v>0</v>
      </c>
      <c r="AC105" s="257">
        <f t="shared" si="43"/>
        <v>0</v>
      </c>
      <c r="AD105" s="257">
        <f t="shared" si="43"/>
        <v>0</v>
      </c>
      <c r="AE105" s="257">
        <f t="shared" si="43"/>
        <v>0</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4">215/12*E107</f>
        <v>0</v>
      </c>
      <c r="G107" s="267"/>
      <c r="H107" s="265"/>
      <c r="I107" s="266">
        <f t="shared" ref="I107:I118" si="45">215/12*H107</f>
        <v>0</v>
      </c>
      <c r="J107" s="267"/>
      <c r="O107" s="243">
        <f t="shared" ref="O107:O119" si="46">D107</f>
        <v>46023</v>
      </c>
      <c r="P107" s="219"/>
      <c r="Q107" s="219"/>
      <c r="R107" s="219"/>
      <c r="S107" s="219"/>
      <c r="T107" s="219"/>
      <c r="U107" s="219"/>
      <c r="V107" s="219"/>
      <c r="W107" s="219"/>
      <c r="X107" s="219"/>
      <c r="Y107" s="219"/>
      <c r="Z107" s="219"/>
      <c r="AA107" s="219"/>
      <c r="AB107" s="219"/>
      <c r="AC107" s="219"/>
      <c r="AD107" s="219"/>
      <c r="AE107" s="247">
        <f t="shared" ref="AE107:AE118" si="47">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8">DATE(YEAR(D107),MONTH(D107)+1,DAY(D107))</f>
        <v>46054</v>
      </c>
      <c r="E108" s="244"/>
      <c r="F108" s="182">
        <f t="shared" si="44"/>
        <v>0</v>
      </c>
      <c r="G108" s="246"/>
      <c r="H108" s="244"/>
      <c r="I108" s="182">
        <f t="shared" si="45"/>
        <v>0</v>
      </c>
      <c r="J108" s="246"/>
      <c r="O108" s="243">
        <f t="shared" si="46"/>
        <v>46054</v>
      </c>
      <c r="P108" s="219"/>
      <c r="Q108" s="219"/>
      <c r="R108" s="219"/>
      <c r="S108" s="219"/>
      <c r="T108" s="219"/>
      <c r="U108" s="219"/>
      <c r="V108" s="219"/>
      <c r="W108" s="219"/>
      <c r="X108" s="219"/>
      <c r="Y108" s="219"/>
      <c r="Z108" s="219"/>
      <c r="AA108" s="219"/>
      <c r="AB108" s="219"/>
      <c r="AC108" s="219"/>
      <c r="AD108" s="219"/>
      <c r="AE108" s="247">
        <f t="shared" si="47"/>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8"/>
        <v>46082</v>
      </c>
      <c r="E109" s="244"/>
      <c r="F109" s="182">
        <f t="shared" si="44"/>
        <v>0</v>
      </c>
      <c r="G109" s="246"/>
      <c r="H109" s="244"/>
      <c r="I109" s="182">
        <f t="shared" si="45"/>
        <v>0</v>
      </c>
      <c r="J109" s="246"/>
      <c r="O109" s="243">
        <f t="shared" si="46"/>
        <v>46082</v>
      </c>
      <c r="P109" s="219"/>
      <c r="Q109" s="219"/>
      <c r="R109" s="219"/>
      <c r="S109" s="219"/>
      <c r="T109" s="219"/>
      <c r="U109" s="219"/>
      <c r="V109" s="219"/>
      <c r="W109" s="219"/>
      <c r="X109" s="219"/>
      <c r="Y109" s="219"/>
      <c r="Z109" s="219"/>
      <c r="AA109" s="219"/>
      <c r="AB109" s="219"/>
      <c r="AC109" s="219"/>
      <c r="AD109" s="219"/>
      <c r="AE109" s="247">
        <f t="shared" si="47"/>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8"/>
        <v>46113</v>
      </c>
      <c r="E110" s="244"/>
      <c r="F110" s="182">
        <f t="shared" si="44"/>
        <v>0</v>
      </c>
      <c r="G110" s="246"/>
      <c r="H110" s="244"/>
      <c r="I110" s="182">
        <f t="shared" si="45"/>
        <v>0</v>
      </c>
      <c r="J110" s="246"/>
      <c r="O110" s="243">
        <f t="shared" si="46"/>
        <v>46113</v>
      </c>
      <c r="P110" s="219"/>
      <c r="Q110" s="219"/>
      <c r="R110" s="219"/>
      <c r="S110" s="219"/>
      <c r="T110" s="219"/>
      <c r="U110" s="219"/>
      <c r="V110" s="219"/>
      <c r="W110" s="219"/>
      <c r="X110" s="219"/>
      <c r="Y110" s="219"/>
      <c r="Z110" s="219"/>
      <c r="AA110" s="219"/>
      <c r="AB110" s="219"/>
      <c r="AC110" s="219"/>
      <c r="AD110" s="219"/>
      <c r="AE110" s="247">
        <f t="shared" si="47"/>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8"/>
        <v>46143</v>
      </c>
      <c r="E111" s="244"/>
      <c r="F111" s="182">
        <f t="shared" si="44"/>
        <v>0</v>
      </c>
      <c r="G111" s="246"/>
      <c r="H111" s="244"/>
      <c r="I111" s="182">
        <f t="shared" si="45"/>
        <v>0</v>
      </c>
      <c r="J111" s="246"/>
      <c r="O111" s="243">
        <f t="shared" si="46"/>
        <v>46143</v>
      </c>
      <c r="P111" s="219"/>
      <c r="Q111" s="219"/>
      <c r="R111" s="219"/>
      <c r="S111" s="219"/>
      <c r="T111" s="219"/>
      <c r="U111" s="219"/>
      <c r="V111" s="219"/>
      <c r="W111" s="219"/>
      <c r="X111" s="219"/>
      <c r="Y111" s="219"/>
      <c r="Z111" s="219"/>
      <c r="AA111" s="219"/>
      <c r="AB111" s="219"/>
      <c r="AC111" s="219"/>
      <c r="AD111" s="219"/>
      <c r="AE111" s="247">
        <f t="shared" si="47"/>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8"/>
        <v>46174</v>
      </c>
      <c r="E112" s="244"/>
      <c r="F112" s="182">
        <f t="shared" si="44"/>
        <v>0</v>
      </c>
      <c r="G112" s="246"/>
      <c r="H112" s="244"/>
      <c r="I112" s="182">
        <f t="shared" si="45"/>
        <v>0</v>
      </c>
      <c r="J112" s="246"/>
      <c r="O112" s="243">
        <f t="shared" si="46"/>
        <v>46174</v>
      </c>
      <c r="P112" s="219"/>
      <c r="Q112" s="219"/>
      <c r="R112" s="219"/>
      <c r="S112" s="219"/>
      <c r="T112" s="219"/>
      <c r="U112" s="219"/>
      <c r="V112" s="219"/>
      <c r="W112" s="219"/>
      <c r="X112" s="219"/>
      <c r="Y112" s="219"/>
      <c r="Z112" s="219"/>
      <c r="AA112" s="219"/>
      <c r="AB112" s="219"/>
      <c r="AC112" s="219"/>
      <c r="AD112" s="219"/>
      <c r="AE112" s="247">
        <f t="shared" si="47"/>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8"/>
        <v>46204</v>
      </c>
      <c r="E113" s="244"/>
      <c r="F113" s="182">
        <f t="shared" si="44"/>
        <v>0</v>
      </c>
      <c r="G113" s="246"/>
      <c r="H113" s="244"/>
      <c r="I113" s="182">
        <f t="shared" si="45"/>
        <v>0</v>
      </c>
      <c r="J113" s="246"/>
      <c r="O113" s="243">
        <f t="shared" si="46"/>
        <v>46204</v>
      </c>
      <c r="P113" s="219"/>
      <c r="Q113" s="219"/>
      <c r="R113" s="219"/>
      <c r="S113" s="219"/>
      <c r="T113" s="219"/>
      <c r="U113" s="219"/>
      <c r="V113" s="219"/>
      <c r="W113" s="219"/>
      <c r="X113" s="219"/>
      <c r="Y113" s="219"/>
      <c r="Z113" s="219"/>
      <c r="AA113" s="219"/>
      <c r="AB113" s="219"/>
      <c r="AC113" s="219"/>
      <c r="AD113" s="219"/>
      <c r="AE113" s="247">
        <f t="shared" si="47"/>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8"/>
        <v>46235</v>
      </c>
      <c r="E114" s="244"/>
      <c r="F114" s="182">
        <f t="shared" si="44"/>
        <v>0</v>
      </c>
      <c r="G114" s="246"/>
      <c r="H114" s="244"/>
      <c r="I114" s="182">
        <f t="shared" si="45"/>
        <v>0</v>
      </c>
      <c r="J114" s="246"/>
      <c r="O114" s="243">
        <f t="shared" si="46"/>
        <v>46235</v>
      </c>
      <c r="P114" s="219"/>
      <c r="Q114" s="219"/>
      <c r="R114" s="219"/>
      <c r="S114" s="219"/>
      <c r="T114" s="219"/>
      <c r="U114" s="219"/>
      <c r="V114" s="219"/>
      <c r="W114" s="219"/>
      <c r="X114" s="219"/>
      <c r="Y114" s="219"/>
      <c r="Z114" s="219"/>
      <c r="AA114" s="219"/>
      <c r="AB114" s="219"/>
      <c r="AC114" s="219"/>
      <c r="AD114" s="219"/>
      <c r="AE114" s="247">
        <f t="shared" si="47"/>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8"/>
        <v>46266</v>
      </c>
      <c r="E115" s="244"/>
      <c r="F115" s="182">
        <f t="shared" si="44"/>
        <v>0</v>
      </c>
      <c r="G115" s="246"/>
      <c r="H115" s="244"/>
      <c r="I115" s="182">
        <f t="shared" si="45"/>
        <v>0</v>
      </c>
      <c r="J115" s="246"/>
      <c r="O115" s="243">
        <f t="shared" si="46"/>
        <v>46266</v>
      </c>
      <c r="P115" s="219"/>
      <c r="Q115" s="219"/>
      <c r="R115" s="219"/>
      <c r="S115" s="219"/>
      <c r="T115" s="219"/>
      <c r="U115" s="219"/>
      <c r="V115" s="219"/>
      <c r="W115" s="219"/>
      <c r="X115" s="219"/>
      <c r="Y115" s="219"/>
      <c r="Z115" s="219"/>
      <c r="AA115" s="219"/>
      <c r="AB115" s="219"/>
      <c r="AC115" s="219"/>
      <c r="AD115" s="219"/>
      <c r="AE115" s="247">
        <f t="shared" si="47"/>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8"/>
        <v>46296</v>
      </c>
      <c r="E116" s="244"/>
      <c r="F116" s="182">
        <f t="shared" si="44"/>
        <v>0</v>
      </c>
      <c r="G116" s="246"/>
      <c r="H116" s="244"/>
      <c r="I116" s="182">
        <f t="shared" si="45"/>
        <v>0</v>
      </c>
      <c r="J116" s="246"/>
      <c r="O116" s="243">
        <f t="shared" si="46"/>
        <v>46296</v>
      </c>
      <c r="P116" s="219"/>
      <c r="Q116" s="219"/>
      <c r="R116" s="219"/>
      <c r="S116" s="219"/>
      <c r="T116" s="219"/>
      <c r="U116" s="219"/>
      <c r="V116" s="219"/>
      <c r="W116" s="219"/>
      <c r="X116" s="219"/>
      <c r="Y116" s="219"/>
      <c r="Z116" s="219"/>
      <c r="AA116" s="219"/>
      <c r="AB116" s="219"/>
      <c r="AC116" s="219"/>
      <c r="AD116" s="219"/>
      <c r="AE116" s="247">
        <f t="shared" si="47"/>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8"/>
        <v>46327</v>
      </c>
      <c r="E117" s="244"/>
      <c r="F117" s="182">
        <f t="shared" si="44"/>
        <v>0</v>
      </c>
      <c r="G117" s="246"/>
      <c r="H117" s="244"/>
      <c r="I117" s="182">
        <f t="shared" si="45"/>
        <v>0</v>
      </c>
      <c r="J117" s="246"/>
      <c r="O117" s="243">
        <f t="shared" si="46"/>
        <v>46327</v>
      </c>
      <c r="P117" s="219"/>
      <c r="Q117" s="219"/>
      <c r="R117" s="219"/>
      <c r="S117" s="219"/>
      <c r="T117" s="219"/>
      <c r="U117" s="219"/>
      <c r="V117" s="219"/>
      <c r="W117" s="219"/>
      <c r="X117" s="219"/>
      <c r="Y117" s="219"/>
      <c r="Z117" s="219"/>
      <c r="AA117" s="219"/>
      <c r="AB117" s="219"/>
      <c r="AC117" s="219"/>
      <c r="AD117" s="219"/>
      <c r="AE117" s="247">
        <f t="shared" si="47"/>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8"/>
        <v>46357</v>
      </c>
      <c r="E118" s="244"/>
      <c r="F118" s="182">
        <f t="shared" si="44"/>
        <v>0</v>
      </c>
      <c r="G118" s="246"/>
      <c r="H118" s="244"/>
      <c r="I118" s="182">
        <f t="shared" si="45"/>
        <v>0</v>
      </c>
      <c r="J118" s="246"/>
      <c r="O118" s="243">
        <f t="shared" si="46"/>
        <v>46357</v>
      </c>
      <c r="P118" s="219"/>
      <c r="Q118" s="219"/>
      <c r="R118" s="219"/>
      <c r="S118" s="219"/>
      <c r="T118" s="219"/>
      <c r="U118" s="219"/>
      <c r="V118" s="219"/>
      <c r="W118" s="219"/>
      <c r="X118" s="219"/>
      <c r="Y118" s="219"/>
      <c r="Z118" s="219"/>
      <c r="AA118" s="219"/>
      <c r="AB118" s="219"/>
      <c r="AC118" s="219"/>
      <c r="AD118" s="219"/>
      <c r="AE118" s="247">
        <f t="shared" si="47"/>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6"/>
        <v>46357</v>
      </c>
      <c r="P119" s="257">
        <f t="shared" ref="P119:AE119" si="49">SUM(P107:P118)</f>
        <v>0</v>
      </c>
      <c r="Q119" s="257">
        <f t="shared" si="49"/>
        <v>0</v>
      </c>
      <c r="R119" s="257">
        <f t="shared" si="49"/>
        <v>0</v>
      </c>
      <c r="S119" s="257">
        <f t="shared" si="49"/>
        <v>0</v>
      </c>
      <c r="T119" s="257">
        <f t="shared" si="49"/>
        <v>0</v>
      </c>
      <c r="U119" s="257">
        <f t="shared" si="49"/>
        <v>0</v>
      </c>
      <c r="V119" s="257">
        <f t="shared" si="49"/>
        <v>0</v>
      </c>
      <c r="W119" s="257">
        <f t="shared" si="49"/>
        <v>0</v>
      </c>
      <c r="X119" s="257">
        <f t="shared" si="49"/>
        <v>0</v>
      </c>
      <c r="Y119" s="257">
        <f t="shared" si="49"/>
        <v>0</v>
      </c>
      <c r="Z119" s="257">
        <f t="shared" si="49"/>
        <v>0</v>
      </c>
      <c r="AA119" s="257">
        <f t="shared" si="49"/>
        <v>0</v>
      </c>
      <c r="AB119" s="257">
        <f t="shared" si="49"/>
        <v>0</v>
      </c>
      <c r="AC119" s="257">
        <f t="shared" si="49"/>
        <v>0</v>
      </c>
      <c r="AD119" s="257">
        <f t="shared" si="49"/>
        <v>0</v>
      </c>
      <c r="AE119" s="257">
        <f t="shared" si="49"/>
        <v>0</v>
      </c>
      <c r="AF119" s="248"/>
    </row>
    <row r="120" spans="2:32" ht="28.5" customHeight="1" x14ac:dyDescent="0.25">
      <c r="B120" s="8"/>
      <c r="C120" s="8"/>
      <c r="F120" s="249"/>
      <c r="I120" s="249"/>
      <c r="P120" s="257">
        <f t="shared" ref="P120:AE120" si="50">IFERROR(P119/$H$2,0)</f>
        <v>0</v>
      </c>
      <c r="Q120" s="257">
        <f t="shared" si="50"/>
        <v>0</v>
      </c>
      <c r="R120" s="257">
        <f t="shared" si="50"/>
        <v>0</v>
      </c>
      <c r="S120" s="257">
        <f t="shared" si="50"/>
        <v>0</v>
      </c>
      <c r="T120" s="257">
        <f t="shared" si="50"/>
        <v>0</v>
      </c>
      <c r="U120" s="257">
        <f t="shared" si="50"/>
        <v>0</v>
      </c>
      <c r="V120" s="257">
        <f t="shared" si="50"/>
        <v>0</v>
      </c>
      <c r="W120" s="257">
        <f t="shared" si="50"/>
        <v>0</v>
      </c>
      <c r="X120" s="257">
        <f t="shared" si="50"/>
        <v>0</v>
      </c>
      <c r="Y120" s="257">
        <f t="shared" si="50"/>
        <v>0</v>
      </c>
      <c r="Z120" s="257">
        <f t="shared" si="50"/>
        <v>0</v>
      </c>
      <c r="AA120" s="257">
        <f t="shared" si="50"/>
        <v>0</v>
      </c>
      <c r="AB120" s="257">
        <f t="shared" si="50"/>
        <v>0</v>
      </c>
      <c r="AC120" s="257">
        <f t="shared" si="50"/>
        <v>0</v>
      </c>
      <c r="AD120" s="257">
        <f t="shared" si="50"/>
        <v>0</v>
      </c>
      <c r="AE120" s="257">
        <f t="shared" si="50"/>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51">215/12*E122</f>
        <v>0</v>
      </c>
      <c r="G122" s="267"/>
      <c r="H122" s="265"/>
      <c r="I122" s="266">
        <f t="shared" ref="I122:I133" si="52">215/12*H122</f>
        <v>0</v>
      </c>
      <c r="J122" s="267"/>
      <c r="O122" s="243">
        <f t="shared" ref="O122:O134" si="53">D122</f>
        <v>46388</v>
      </c>
      <c r="P122" s="219"/>
      <c r="Q122" s="219"/>
      <c r="R122" s="219"/>
      <c r="S122" s="219"/>
      <c r="T122" s="219"/>
      <c r="U122" s="219"/>
      <c r="V122" s="219"/>
      <c r="W122" s="219"/>
      <c r="X122" s="219"/>
      <c r="Y122" s="219"/>
      <c r="Z122" s="219"/>
      <c r="AA122" s="219"/>
      <c r="AB122" s="219"/>
      <c r="AC122" s="219"/>
      <c r="AD122" s="219"/>
      <c r="AE122" s="247">
        <f t="shared" ref="AE122:AE133" si="54">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5">DATE(YEAR(D122),MONTH(D122)+1,DAY(D122))</f>
        <v>46419</v>
      </c>
      <c r="E123" s="244"/>
      <c r="F123" s="182">
        <f t="shared" si="51"/>
        <v>0</v>
      </c>
      <c r="G123" s="246"/>
      <c r="H123" s="244"/>
      <c r="I123" s="182">
        <f t="shared" si="52"/>
        <v>0</v>
      </c>
      <c r="J123" s="246"/>
      <c r="O123" s="243">
        <f t="shared" si="53"/>
        <v>46419</v>
      </c>
      <c r="P123" s="219"/>
      <c r="Q123" s="219"/>
      <c r="R123" s="219"/>
      <c r="S123" s="219"/>
      <c r="T123" s="219"/>
      <c r="U123" s="219"/>
      <c r="V123" s="219"/>
      <c r="W123" s="219"/>
      <c r="X123" s="219"/>
      <c r="Y123" s="219"/>
      <c r="Z123" s="219"/>
      <c r="AA123" s="219"/>
      <c r="AB123" s="219"/>
      <c r="AC123" s="219"/>
      <c r="AD123" s="219"/>
      <c r="AE123" s="247">
        <f t="shared" si="54"/>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5"/>
        <v>46447</v>
      </c>
      <c r="E124" s="244"/>
      <c r="F124" s="182">
        <f t="shared" si="51"/>
        <v>0</v>
      </c>
      <c r="G124" s="246"/>
      <c r="H124" s="244"/>
      <c r="I124" s="182">
        <f t="shared" si="52"/>
        <v>0</v>
      </c>
      <c r="J124" s="246"/>
      <c r="O124" s="243">
        <f t="shared" si="53"/>
        <v>46447</v>
      </c>
      <c r="P124" s="219"/>
      <c r="Q124" s="219"/>
      <c r="R124" s="219"/>
      <c r="S124" s="219"/>
      <c r="T124" s="219"/>
      <c r="U124" s="219"/>
      <c r="V124" s="219"/>
      <c r="W124" s="219"/>
      <c r="X124" s="219"/>
      <c r="Y124" s="219"/>
      <c r="Z124" s="219"/>
      <c r="AA124" s="219"/>
      <c r="AB124" s="219"/>
      <c r="AC124" s="219"/>
      <c r="AD124" s="219"/>
      <c r="AE124" s="247">
        <f t="shared" si="54"/>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5"/>
        <v>46478</v>
      </c>
      <c r="E125" s="244"/>
      <c r="F125" s="182">
        <f t="shared" si="51"/>
        <v>0</v>
      </c>
      <c r="G125" s="246"/>
      <c r="H125" s="244"/>
      <c r="I125" s="182">
        <f t="shared" si="52"/>
        <v>0</v>
      </c>
      <c r="J125" s="246"/>
      <c r="O125" s="243">
        <f t="shared" si="53"/>
        <v>46478</v>
      </c>
      <c r="P125" s="219"/>
      <c r="Q125" s="219"/>
      <c r="R125" s="219"/>
      <c r="S125" s="219"/>
      <c r="T125" s="219"/>
      <c r="U125" s="219"/>
      <c r="V125" s="219"/>
      <c r="W125" s="219"/>
      <c r="X125" s="219"/>
      <c r="Y125" s="219"/>
      <c r="Z125" s="219"/>
      <c r="AA125" s="219"/>
      <c r="AB125" s="219"/>
      <c r="AC125" s="219"/>
      <c r="AD125" s="219"/>
      <c r="AE125" s="247">
        <f t="shared" si="54"/>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5"/>
        <v>46508</v>
      </c>
      <c r="E126" s="244"/>
      <c r="F126" s="182">
        <f t="shared" si="51"/>
        <v>0</v>
      </c>
      <c r="G126" s="246"/>
      <c r="H126" s="244"/>
      <c r="I126" s="182">
        <f t="shared" si="52"/>
        <v>0</v>
      </c>
      <c r="J126" s="246"/>
      <c r="O126" s="243">
        <f t="shared" si="53"/>
        <v>46508</v>
      </c>
      <c r="P126" s="219"/>
      <c r="Q126" s="219"/>
      <c r="R126" s="219"/>
      <c r="S126" s="219"/>
      <c r="T126" s="219"/>
      <c r="U126" s="219"/>
      <c r="V126" s="219"/>
      <c r="W126" s="219"/>
      <c r="X126" s="219"/>
      <c r="Y126" s="219"/>
      <c r="Z126" s="219"/>
      <c r="AA126" s="219"/>
      <c r="AB126" s="219"/>
      <c r="AC126" s="219"/>
      <c r="AD126" s="219"/>
      <c r="AE126" s="247">
        <f t="shared" si="54"/>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5"/>
        <v>46539</v>
      </c>
      <c r="E127" s="244"/>
      <c r="F127" s="182">
        <f t="shared" si="51"/>
        <v>0</v>
      </c>
      <c r="G127" s="246"/>
      <c r="H127" s="244"/>
      <c r="I127" s="182">
        <f t="shared" si="52"/>
        <v>0</v>
      </c>
      <c r="J127" s="246"/>
      <c r="O127" s="243">
        <f t="shared" si="53"/>
        <v>46539</v>
      </c>
      <c r="P127" s="219"/>
      <c r="Q127" s="219"/>
      <c r="R127" s="219"/>
      <c r="S127" s="219"/>
      <c r="T127" s="219"/>
      <c r="U127" s="219"/>
      <c r="V127" s="219"/>
      <c r="W127" s="219"/>
      <c r="X127" s="219"/>
      <c r="Y127" s="219"/>
      <c r="Z127" s="219"/>
      <c r="AA127" s="219"/>
      <c r="AB127" s="219"/>
      <c r="AC127" s="219"/>
      <c r="AD127" s="219"/>
      <c r="AE127" s="247">
        <f t="shared" si="54"/>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5"/>
        <v>46569</v>
      </c>
      <c r="E128" s="244"/>
      <c r="F128" s="182">
        <f t="shared" si="51"/>
        <v>0</v>
      </c>
      <c r="G128" s="246"/>
      <c r="H128" s="244"/>
      <c r="I128" s="182">
        <f t="shared" si="52"/>
        <v>0</v>
      </c>
      <c r="J128" s="246"/>
      <c r="O128" s="243">
        <f t="shared" si="53"/>
        <v>46569</v>
      </c>
      <c r="P128" s="219"/>
      <c r="Q128" s="219"/>
      <c r="R128" s="219"/>
      <c r="S128" s="219"/>
      <c r="T128" s="219"/>
      <c r="U128" s="219"/>
      <c r="V128" s="219"/>
      <c r="W128" s="219"/>
      <c r="X128" s="219"/>
      <c r="Y128" s="219"/>
      <c r="Z128" s="219"/>
      <c r="AA128" s="219"/>
      <c r="AB128" s="219"/>
      <c r="AC128" s="219"/>
      <c r="AD128" s="219"/>
      <c r="AE128" s="247">
        <f t="shared" si="54"/>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5"/>
        <v>46600</v>
      </c>
      <c r="E129" s="244"/>
      <c r="F129" s="182">
        <f t="shared" si="51"/>
        <v>0</v>
      </c>
      <c r="G129" s="246"/>
      <c r="H129" s="244"/>
      <c r="I129" s="182">
        <f t="shared" si="52"/>
        <v>0</v>
      </c>
      <c r="J129" s="246"/>
      <c r="O129" s="243">
        <f t="shared" si="53"/>
        <v>46600</v>
      </c>
      <c r="P129" s="219"/>
      <c r="Q129" s="219"/>
      <c r="R129" s="219"/>
      <c r="S129" s="219"/>
      <c r="T129" s="219"/>
      <c r="U129" s="219"/>
      <c r="V129" s="219"/>
      <c r="W129" s="219"/>
      <c r="X129" s="219"/>
      <c r="Y129" s="219"/>
      <c r="Z129" s="219"/>
      <c r="AA129" s="219"/>
      <c r="AB129" s="219"/>
      <c r="AC129" s="219"/>
      <c r="AD129" s="219"/>
      <c r="AE129" s="247">
        <f t="shared" si="54"/>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5"/>
        <v>46631</v>
      </c>
      <c r="E130" s="244"/>
      <c r="F130" s="182">
        <f t="shared" si="51"/>
        <v>0</v>
      </c>
      <c r="G130" s="246"/>
      <c r="H130" s="244"/>
      <c r="I130" s="182">
        <f t="shared" si="52"/>
        <v>0</v>
      </c>
      <c r="J130" s="246"/>
      <c r="O130" s="243">
        <f t="shared" si="53"/>
        <v>46631</v>
      </c>
      <c r="P130" s="219"/>
      <c r="Q130" s="219"/>
      <c r="R130" s="219"/>
      <c r="S130" s="219"/>
      <c r="T130" s="219"/>
      <c r="U130" s="219"/>
      <c r="V130" s="219"/>
      <c r="W130" s="219"/>
      <c r="X130" s="219"/>
      <c r="Y130" s="219"/>
      <c r="Z130" s="219"/>
      <c r="AA130" s="219"/>
      <c r="AB130" s="219"/>
      <c r="AC130" s="219"/>
      <c r="AD130" s="219"/>
      <c r="AE130" s="247">
        <f t="shared" si="54"/>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5"/>
        <v>46661</v>
      </c>
      <c r="E131" s="244"/>
      <c r="F131" s="182">
        <f t="shared" si="51"/>
        <v>0</v>
      </c>
      <c r="G131" s="246"/>
      <c r="H131" s="244"/>
      <c r="I131" s="182">
        <f t="shared" si="52"/>
        <v>0</v>
      </c>
      <c r="J131" s="246"/>
      <c r="O131" s="243">
        <f t="shared" si="53"/>
        <v>46661</v>
      </c>
      <c r="P131" s="219"/>
      <c r="Q131" s="219"/>
      <c r="R131" s="219"/>
      <c r="S131" s="219"/>
      <c r="T131" s="219"/>
      <c r="U131" s="219"/>
      <c r="V131" s="219"/>
      <c r="W131" s="219"/>
      <c r="X131" s="219"/>
      <c r="Y131" s="219"/>
      <c r="Z131" s="219"/>
      <c r="AA131" s="219"/>
      <c r="AB131" s="219"/>
      <c r="AC131" s="219"/>
      <c r="AD131" s="219"/>
      <c r="AE131" s="247">
        <f t="shared" si="54"/>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5"/>
        <v>46692</v>
      </c>
      <c r="E132" s="244"/>
      <c r="F132" s="182">
        <f t="shared" si="51"/>
        <v>0</v>
      </c>
      <c r="G132" s="246"/>
      <c r="H132" s="244"/>
      <c r="I132" s="182">
        <f t="shared" si="52"/>
        <v>0</v>
      </c>
      <c r="J132" s="246"/>
      <c r="O132" s="243">
        <f t="shared" si="53"/>
        <v>46692</v>
      </c>
      <c r="P132" s="219"/>
      <c r="Q132" s="219"/>
      <c r="R132" s="219"/>
      <c r="S132" s="219"/>
      <c r="T132" s="219"/>
      <c r="U132" s="219"/>
      <c r="V132" s="219"/>
      <c r="W132" s="219"/>
      <c r="X132" s="219"/>
      <c r="Y132" s="219"/>
      <c r="Z132" s="219"/>
      <c r="AA132" s="219"/>
      <c r="AB132" s="219"/>
      <c r="AC132" s="219"/>
      <c r="AD132" s="219"/>
      <c r="AE132" s="247">
        <f t="shared" si="54"/>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5"/>
        <v>46722</v>
      </c>
      <c r="E133" s="244"/>
      <c r="F133" s="182">
        <f t="shared" si="51"/>
        <v>0</v>
      </c>
      <c r="G133" s="246"/>
      <c r="H133" s="244"/>
      <c r="I133" s="182">
        <f t="shared" si="52"/>
        <v>0</v>
      </c>
      <c r="J133" s="246"/>
      <c r="O133" s="243">
        <f t="shared" si="53"/>
        <v>46722</v>
      </c>
      <c r="P133" s="219"/>
      <c r="Q133" s="219"/>
      <c r="R133" s="219"/>
      <c r="S133" s="219"/>
      <c r="T133" s="219"/>
      <c r="U133" s="219"/>
      <c r="V133" s="219"/>
      <c r="W133" s="219"/>
      <c r="X133" s="219"/>
      <c r="Y133" s="219"/>
      <c r="Z133" s="219"/>
      <c r="AA133" s="219"/>
      <c r="AB133" s="219"/>
      <c r="AC133" s="219"/>
      <c r="AD133" s="219"/>
      <c r="AE133" s="247">
        <f t="shared" si="54"/>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3"/>
        <v>46722</v>
      </c>
      <c r="P134" s="257">
        <f t="shared" ref="P134:AE134" si="56">SUM(P122:P133)</f>
        <v>0</v>
      </c>
      <c r="Q134" s="257">
        <f t="shared" si="56"/>
        <v>0</v>
      </c>
      <c r="R134" s="257">
        <f t="shared" si="56"/>
        <v>0</v>
      </c>
      <c r="S134" s="257">
        <f t="shared" si="56"/>
        <v>0</v>
      </c>
      <c r="T134" s="257">
        <f t="shared" si="56"/>
        <v>0</v>
      </c>
      <c r="U134" s="257">
        <f t="shared" si="56"/>
        <v>0</v>
      </c>
      <c r="V134" s="257">
        <f t="shared" si="56"/>
        <v>0</v>
      </c>
      <c r="W134" s="257">
        <f t="shared" si="56"/>
        <v>0</v>
      </c>
      <c r="X134" s="257">
        <f t="shared" si="56"/>
        <v>0</v>
      </c>
      <c r="Y134" s="257">
        <f t="shared" si="56"/>
        <v>0</v>
      </c>
      <c r="Z134" s="257">
        <f t="shared" si="56"/>
        <v>0</v>
      </c>
      <c r="AA134" s="257">
        <f t="shared" si="56"/>
        <v>0</v>
      </c>
      <c r="AB134" s="257">
        <f t="shared" si="56"/>
        <v>0</v>
      </c>
      <c r="AC134" s="257">
        <f t="shared" si="56"/>
        <v>0</v>
      </c>
      <c r="AD134" s="257">
        <f t="shared" si="56"/>
        <v>0</v>
      </c>
      <c r="AE134" s="257">
        <f t="shared" si="56"/>
        <v>0</v>
      </c>
      <c r="AF134" s="248"/>
    </row>
    <row r="135" spans="2:32" ht="28.5" customHeight="1" x14ac:dyDescent="0.25">
      <c r="B135" s="8"/>
      <c r="C135" s="8"/>
      <c r="F135" s="249"/>
      <c r="I135" s="249"/>
      <c r="P135" s="257">
        <f t="shared" ref="P135:AE135" si="57">IFERROR(P134/$H$2,0)</f>
        <v>0</v>
      </c>
      <c r="Q135" s="257">
        <f t="shared" si="57"/>
        <v>0</v>
      </c>
      <c r="R135" s="257">
        <f t="shared" si="57"/>
        <v>0</v>
      </c>
      <c r="S135" s="257">
        <f t="shared" si="57"/>
        <v>0</v>
      </c>
      <c r="T135" s="257">
        <f t="shared" si="57"/>
        <v>0</v>
      </c>
      <c r="U135" s="257">
        <f t="shared" si="57"/>
        <v>0</v>
      </c>
      <c r="V135" s="257">
        <f t="shared" si="57"/>
        <v>0</v>
      </c>
      <c r="W135" s="257">
        <f t="shared" si="57"/>
        <v>0</v>
      </c>
      <c r="X135" s="257">
        <f t="shared" si="57"/>
        <v>0</v>
      </c>
      <c r="Y135" s="257">
        <f t="shared" si="57"/>
        <v>0</v>
      </c>
      <c r="Z135" s="257">
        <f t="shared" si="57"/>
        <v>0</v>
      </c>
      <c r="AA135" s="257">
        <f t="shared" si="57"/>
        <v>0</v>
      </c>
      <c r="AB135" s="257">
        <f t="shared" si="57"/>
        <v>0</v>
      </c>
      <c r="AC135" s="257">
        <f t="shared" si="57"/>
        <v>0</v>
      </c>
      <c r="AD135" s="257">
        <f t="shared" si="57"/>
        <v>0</v>
      </c>
      <c r="AE135" s="257">
        <f t="shared" si="57"/>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8">215/12*E137</f>
        <v>0</v>
      </c>
      <c r="G137" s="270"/>
      <c r="H137" s="265"/>
      <c r="I137" s="266">
        <f t="shared" ref="I137:I148" si="59">215/12*H137</f>
        <v>0</v>
      </c>
      <c r="J137" s="267"/>
      <c r="O137" s="243">
        <f t="shared" ref="O137:O149" si="60">D137</f>
        <v>46753</v>
      </c>
      <c r="P137" s="219"/>
      <c r="Q137" s="219"/>
      <c r="R137" s="219"/>
      <c r="S137" s="219"/>
      <c r="T137" s="219"/>
      <c r="U137" s="219"/>
      <c r="V137" s="219"/>
      <c r="W137" s="219"/>
      <c r="X137" s="219"/>
      <c r="Y137" s="219"/>
      <c r="Z137" s="219"/>
      <c r="AA137" s="219"/>
      <c r="AB137" s="219"/>
      <c r="AC137" s="219"/>
      <c r="AD137" s="219"/>
      <c r="AE137" s="247">
        <f t="shared" ref="AE137:AE148" si="61">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2">DATE(YEAR(D137),MONTH(D137)+1,DAY(D137))</f>
        <v>46784</v>
      </c>
      <c r="E138" s="244"/>
      <c r="F138" s="182">
        <f t="shared" si="58"/>
        <v>0</v>
      </c>
      <c r="G138" s="245"/>
      <c r="H138" s="244"/>
      <c r="I138" s="182">
        <f t="shared" si="59"/>
        <v>0</v>
      </c>
      <c r="J138" s="246"/>
      <c r="O138" s="243">
        <f t="shared" si="60"/>
        <v>46784</v>
      </c>
      <c r="P138" s="219"/>
      <c r="Q138" s="219"/>
      <c r="R138" s="219"/>
      <c r="S138" s="219"/>
      <c r="T138" s="219"/>
      <c r="U138" s="219"/>
      <c r="V138" s="219"/>
      <c r="W138" s="219"/>
      <c r="X138" s="219"/>
      <c r="Y138" s="219"/>
      <c r="Z138" s="219"/>
      <c r="AA138" s="219"/>
      <c r="AB138" s="219"/>
      <c r="AC138" s="219"/>
      <c r="AD138" s="219"/>
      <c r="AE138" s="247">
        <f t="shared" si="61"/>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2"/>
        <v>46813</v>
      </c>
      <c r="E139" s="244"/>
      <c r="F139" s="182">
        <f t="shared" si="58"/>
        <v>0</v>
      </c>
      <c r="G139" s="245"/>
      <c r="H139" s="244"/>
      <c r="I139" s="182">
        <f t="shared" si="59"/>
        <v>0</v>
      </c>
      <c r="J139" s="246"/>
      <c r="O139" s="243">
        <f t="shared" si="60"/>
        <v>46813</v>
      </c>
      <c r="P139" s="219"/>
      <c r="Q139" s="219"/>
      <c r="R139" s="219"/>
      <c r="S139" s="219"/>
      <c r="T139" s="219"/>
      <c r="U139" s="219"/>
      <c r="V139" s="219"/>
      <c r="W139" s="219"/>
      <c r="X139" s="219"/>
      <c r="Y139" s="219"/>
      <c r="Z139" s="219"/>
      <c r="AA139" s="219"/>
      <c r="AB139" s="219"/>
      <c r="AC139" s="219"/>
      <c r="AD139" s="219"/>
      <c r="AE139" s="247">
        <f t="shared" si="61"/>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2"/>
        <v>46844</v>
      </c>
      <c r="E140" s="244"/>
      <c r="F140" s="182">
        <f t="shared" si="58"/>
        <v>0</v>
      </c>
      <c r="G140" s="245"/>
      <c r="H140" s="244"/>
      <c r="I140" s="182">
        <f t="shared" si="59"/>
        <v>0</v>
      </c>
      <c r="J140" s="246"/>
      <c r="O140" s="243">
        <f t="shared" si="60"/>
        <v>46844</v>
      </c>
      <c r="P140" s="219"/>
      <c r="Q140" s="219"/>
      <c r="R140" s="219"/>
      <c r="S140" s="219"/>
      <c r="T140" s="219"/>
      <c r="U140" s="219"/>
      <c r="V140" s="219"/>
      <c r="W140" s="219"/>
      <c r="X140" s="219"/>
      <c r="Y140" s="219"/>
      <c r="Z140" s="219"/>
      <c r="AA140" s="219"/>
      <c r="AB140" s="219"/>
      <c r="AC140" s="219"/>
      <c r="AD140" s="219"/>
      <c r="AE140" s="247">
        <f t="shared" si="61"/>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2"/>
        <v>46874</v>
      </c>
      <c r="E141" s="244"/>
      <c r="F141" s="182">
        <f t="shared" si="58"/>
        <v>0</v>
      </c>
      <c r="G141" s="245"/>
      <c r="H141" s="244"/>
      <c r="I141" s="182">
        <f t="shared" si="59"/>
        <v>0</v>
      </c>
      <c r="J141" s="246"/>
      <c r="O141" s="243">
        <f t="shared" si="60"/>
        <v>46874</v>
      </c>
      <c r="P141" s="219"/>
      <c r="Q141" s="219"/>
      <c r="R141" s="219"/>
      <c r="S141" s="219"/>
      <c r="T141" s="219"/>
      <c r="U141" s="219"/>
      <c r="V141" s="219"/>
      <c r="W141" s="219"/>
      <c r="X141" s="219"/>
      <c r="Y141" s="219"/>
      <c r="Z141" s="219"/>
      <c r="AA141" s="219"/>
      <c r="AB141" s="219"/>
      <c r="AC141" s="219"/>
      <c r="AD141" s="219"/>
      <c r="AE141" s="247">
        <f t="shared" si="61"/>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2"/>
        <v>46905</v>
      </c>
      <c r="E142" s="244"/>
      <c r="F142" s="182">
        <f t="shared" si="58"/>
        <v>0</v>
      </c>
      <c r="G142" s="245"/>
      <c r="H142" s="244"/>
      <c r="I142" s="182">
        <f t="shared" si="59"/>
        <v>0</v>
      </c>
      <c r="J142" s="246"/>
      <c r="O142" s="243">
        <f t="shared" si="60"/>
        <v>46905</v>
      </c>
      <c r="P142" s="219"/>
      <c r="Q142" s="219"/>
      <c r="R142" s="219"/>
      <c r="S142" s="219"/>
      <c r="T142" s="219"/>
      <c r="U142" s="219"/>
      <c r="V142" s="219"/>
      <c r="W142" s="219"/>
      <c r="X142" s="219"/>
      <c r="Y142" s="219"/>
      <c r="Z142" s="219"/>
      <c r="AA142" s="219"/>
      <c r="AB142" s="219"/>
      <c r="AC142" s="219"/>
      <c r="AD142" s="219"/>
      <c r="AE142" s="247">
        <f t="shared" si="61"/>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2"/>
        <v>46935</v>
      </c>
      <c r="E143" s="244"/>
      <c r="F143" s="182">
        <f t="shared" si="58"/>
        <v>0</v>
      </c>
      <c r="G143" s="245"/>
      <c r="H143" s="244"/>
      <c r="I143" s="182">
        <f t="shared" si="59"/>
        <v>0</v>
      </c>
      <c r="J143" s="246"/>
      <c r="O143" s="243">
        <f t="shared" si="60"/>
        <v>46935</v>
      </c>
      <c r="P143" s="219"/>
      <c r="Q143" s="219"/>
      <c r="R143" s="219"/>
      <c r="S143" s="219"/>
      <c r="T143" s="219"/>
      <c r="U143" s="219"/>
      <c r="V143" s="219"/>
      <c r="W143" s="219"/>
      <c r="X143" s="219"/>
      <c r="Y143" s="219"/>
      <c r="Z143" s="219"/>
      <c r="AA143" s="219"/>
      <c r="AB143" s="219"/>
      <c r="AC143" s="219"/>
      <c r="AD143" s="219"/>
      <c r="AE143" s="247">
        <f t="shared" si="61"/>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2"/>
        <v>46966</v>
      </c>
      <c r="E144" s="244"/>
      <c r="F144" s="182">
        <f t="shared" si="58"/>
        <v>0</v>
      </c>
      <c r="G144" s="245"/>
      <c r="H144" s="244"/>
      <c r="I144" s="182">
        <f t="shared" si="59"/>
        <v>0</v>
      </c>
      <c r="J144" s="246"/>
      <c r="O144" s="243">
        <f t="shared" si="60"/>
        <v>46966</v>
      </c>
      <c r="P144" s="219"/>
      <c r="Q144" s="219"/>
      <c r="R144" s="219"/>
      <c r="S144" s="219"/>
      <c r="T144" s="219"/>
      <c r="U144" s="219"/>
      <c r="V144" s="219"/>
      <c r="W144" s="219"/>
      <c r="X144" s="219"/>
      <c r="Y144" s="219"/>
      <c r="Z144" s="219"/>
      <c r="AA144" s="219"/>
      <c r="AB144" s="219"/>
      <c r="AC144" s="219"/>
      <c r="AD144" s="219"/>
      <c r="AE144" s="247">
        <f t="shared" si="61"/>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2"/>
        <v>46997</v>
      </c>
      <c r="E145" s="244"/>
      <c r="F145" s="182">
        <f t="shared" si="58"/>
        <v>0</v>
      </c>
      <c r="G145" s="245"/>
      <c r="H145" s="244"/>
      <c r="I145" s="182">
        <f t="shared" si="59"/>
        <v>0</v>
      </c>
      <c r="J145" s="246"/>
      <c r="O145" s="243">
        <f t="shared" si="60"/>
        <v>46997</v>
      </c>
      <c r="P145" s="219"/>
      <c r="Q145" s="219"/>
      <c r="R145" s="219"/>
      <c r="S145" s="219"/>
      <c r="T145" s="219"/>
      <c r="U145" s="219"/>
      <c r="V145" s="219"/>
      <c r="W145" s="219"/>
      <c r="X145" s="219"/>
      <c r="Y145" s="219"/>
      <c r="Z145" s="219"/>
      <c r="AA145" s="219"/>
      <c r="AB145" s="219"/>
      <c r="AC145" s="219"/>
      <c r="AD145" s="219"/>
      <c r="AE145" s="247">
        <f t="shared" si="61"/>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2"/>
        <v>47027</v>
      </c>
      <c r="E146" s="244"/>
      <c r="F146" s="182">
        <f t="shared" si="58"/>
        <v>0</v>
      </c>
      <c r="G146" s="245"/>
      <c r="H146" s="244"/>
      <c r="I146" s="182">
        <f t="shared" si="59"/>
        <v>0</v>
      </c>
      <c r="J146" s="246"/>
      <c r="O146" s="243">
        <f t="shared" si="60"/>
        <v>47027</v>
      </c>
      <c r="P146" s="219"/>
      <c r="Q146" s="219"/>
      <c r="R146" s="219"/>
      <c r="S146" s="219"/>
      <c r="T146" s="219"/>
      <c r="U146" s="219"/>
      <c r="V146" s="219"/>
      <c r="W146" s="219"/>
      <c r="X146" s="219"/>
      <c r="Y146" s="219"/>
      <c r="Z146" s="219"/>
      <c r="AA146" s="219"/>
      <c r="AB146" s="219"/>
      <c r="AC146" s="219"/>
      <c r="AD146" s="219"/>
      <c r="AE146" s="247">
        <f t="shared" si="61"/>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2"/>
        <v>47058</v>
      </c>
      <c r="E147" s="244"/>
      <c r="F147" s="182">
        <f t="shared" si="58"/>
        <v>0</v>
      </c>
      <c r="G147" s="245"/>
      <c r="H147" s="244"/>
      <c r="I147" s="182">
        <f t="shared" si="59"/>
        <v>0</v>
      </c>
      <c r="J147" s="246"/>
      <c r="O147" s="243">
        <f t="shared" si="60"/>
        <v>47058</v>
      </c>
      <c r="P147" s="219"/>
      <c r="Q147" s="219"/>
      <c r="R147" s="219"/>
      <c r="S147" s="219"/>
      <c r="T147" s="219"/>
      <c r="U147" s="219"/>
      <c r="V147" s="219"/>
      <c r="W147" s="219"/>
      <c r="X147" s="219"/>
      <c r="Y147" s="219"/>
      <c r="Z147" s="219"/>
      <c r="AA147" s="219"/>
      <c r="AB147" s="219"/>
      <c r="AC147" s="219"/>
      <c r="AD147" s="219"/>
      <c r="AE147" s="247">
        <f t="shared" si="61"/>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2"/>
        <v>47088</v>
      </c>
      <c r="E148" s="244"/>
      <c r="F148" s="182">
        <f t="shared" si="58"/>
        <v>0</v>
      </c>
      <c r="G148" s="245"/>
      <c r="H148" s="244"/>
      <c r="I148" s="182">
        <f t="shared" si="59"/>
        <v>0</v>
      </c>
      <c r="J148" s="246"/>
      <c r="O148" s="243">
        <f t="shared" si="60"/>
        <v>47088</v>
      </c>
      <c r="P148" s="219"/>
      <c r="Q148" s="219"/>
      <c r="R148" s="219"/>
      <c r="S148" s="219"/>
      <c r="T148" s="219"/>
      <c r="U148" s="219"/>
      <c r="V148" s="219"/>
      <c r="W148" s="219"/>
      <c r="X148" s="219"/>
      <c r="Y148" s="219"/>
      <c r="Z148" s="219"/>
      <c r="AA148" s="219"/>
      <c r="AB148" s="219"/>
      <c r="AC148" s="219"/>
      <c r="AD148" s="219"/>
      <c r="AE148" s="247">
        <f t="shared" si="61"/>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60"/>
        <v>47088</v>
      </c>
      <c r="P149" s="257">
        <f t="shared" ref="P149:AE149" si="63">SUM(P137:P148)</f>
        <v>0</v>
      </c>
      <c r="Q149" s="257">
        <f t="shared" si="63"/>
        <v>0</v>
      </c>
      <c r="R149" s="257">
        <f t="shared" si="63"/>
        <v>0</v>
      </c>
      <c r="S149" s="257">
        <f t="shared" si="63"/>
        <v>0</v>
      </c>
      <c r="T149" s="257">
        <f t="shared" si="63"/>
        <v>0</v>
      </c>
      <c r="U149" s="257">
        <f t="shared" si="63"/>
        <v>0</v>
      </c>
      <c r="V149" s="257">
        <f t="shared" si="63"/>
        <v>0</v>
      </c>
      <c r="W149" s="257">
        <f t="shared" si="63"/>
        <v>0</v>
      </c>
      <c r="X149" s="257">
        <f t="shared" si="63"/>
        <v>0</v>
      </c>
      <c r="Y149" s="257">
        <f t="shared" si="63"/>
        <v>0</v>
      </c>
      <c r="Z149" s="257">
        <f t="shared" si="63"/>
        <v>0</v>
      </c>
      <c r="AA149" s="257">
        <f t="shared" si="63"/>
        <v>0</v>
      </c>
      <c r="AB149" s="257">
        <f t="shared" si="63"/>
        <v>0</v>
      </c>
      <c r="AC149" s="257">
        <f t="shared" si="63"/>
        <v>0</v>
      </c>
      <c r="AD149" s="257">
        <f t="shared" si="63"/>
        <v>0</v>
      </c>
      <c r="AE149" s="257">
        <f t="shared" si="63"/>
        <v>0</v>
      </c>
      <c r="AF149" s="248"/>
    </row>
    <row r="150" spans="1:32" ht="28.5" customHeight="1" x14ac:dyDescent="0.25">
      <c r="A150" s="8"/>
      <c r="B150" s="8"/>
      <c r="C150" s="8"/>
      <c r="D150" s="8"/>
      <c r="F150" s="249"/>
      <c r="I150" s="249"/>
      <c r="P150" s="257">
        <f t="shared" ref="P150:AE150" si="64">IFERROR(P149/$H$2,0)</f>
        <v>0</v>
      </c>
      <c r="Q150" s="257">
        <f t="shared" si="64"/>
        <v>0</v>
      </c>
      <c r="R150" s="257">
        <f t="shared" si="64"/>
        <v>0</v>
      </c>
      <c r="S150" s="257">
        <f t="shared" si="64"/>
        <v>0</v>
      </c>
      <c r="T150" s="257">
        <f t="shared" si="64"/>
        <v>0</v>
      </c>
      <c r="U150" s="257">
        <f t="shared" si="64"/>
        <v>0</v>
      </c>
      <c r="V150" s="257">
        <f t="shared" si="64"/>
        <v>0</v>
      </c>
      <c r="W150" s="257">
        <f t="shared" si="64"/>
        <v>0</v>
      </c>
      <c r="X150" s="257">
        <f t="shared" si="64"/>
        <v>0</v>
      </c>
      <c r="Y150" s="257">
        <f t="shared" si="64"/>
        <v>0</v>
      </c>
      <c r="Z150" s="257">
        <f t="shared" si="64"/>
        <v>0</v>
      </c>
      <c r="AA150" s="257">
        <f t="shared" si="64"/>
        <v>0</v>
      </c>
      <c r="AB150" s="257">
        <f t="shared" si="64"/>
        <v>0</v>
      </c>
      <c r="AC150" s="257">
        <f t="shared" si="64"/>
        <v>0</v>
      </c>
      <c r="AD150" s="257">
        <f t="shared" si="64"/>
        <v>0</v>
      </c>
      <c r="AE150" s="257">
        <f t="shared" si="64"/>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654" priority="41">
      <formula>$C35&lt;&gt;0</formula>
    </cfRule>
  </conditionalFormatting>
  <conditionalFormatting sqref="B36:B41">
    <cfRule type="expression" dxfId="653" priority="40">
      <formula>$C36&lt;&gt;""</formula>
    </cfRule>
  </conditionalFormatting>
  <conditionalFormatting sqref="B47:B58 B92:B103 B107:B118 B121:B133 B137:B148">
    <cfRule type="cellIs" dxfId="652" priority="122" operator="equal">
      <formula>"P3"</formula>
    </cfRule>
    <cfRule type="cellIs" dxfId="651" priority="123" operator="equal">
      <formula>"P2"</formula>
    </cfRule>
    <cfRule type="cellIs" dxfId="650" priority="121" operator="equal">
      <formula>"P4"</formula>
    </cfRule>
    <cfRule type="cellIs" dxfId="649" priority="124" operator="equal">
      <formula>"P1"</formula>
    </cfRule>
  </conditionalFormatting>
  <conditionalFormatting sqref="B47:B58 B92:B103 B107:B118 B122:B133 B137:B148">
    <cfRule type="cellIs" dxfId="648" priority="120" operator="equal">
      <formula>"P5"</formula>
    </cfRule>
  </conditionalFormatting>
  <conditionalFormatting sqref="B62:B73">
    <cfRule type="cellIs" dxfId="647" priority="85" operator="equal">
      <formula>"P4"</formula>
    </cfRule>
    <cfRule type="cellIs" dxfId="646" priority="88" operator="equal">
      <formula>"P1"</formula>
    </cfRule>
    <cfRule type="cellIs" dxfId="645" priority="87" operator="equal">
      <formula>"P2"</formula>
    </cfRule>
    <cfRule type="cellIs" dxfId="644" priority="84" operator="equal">
      <formula>"P5"</formula>
    </cfRule>
    <cfRule type="cellIs" dxfId="643" priority="86" operator="equal">
      <formula>"P3"</formula>
    </cfRule>
  </conditionalFormatting>
  <conditionalFormatting sqref="B77:B88">
    <cfRule type="cellIs" dxfId="642" priority="92" operator="equal">
      <formula>"P2"</formula>
    </cfRule>
    <cfRule type="cellIs" dxfId="641" priority="93" operator="equal">
      <formula>"P1"</formula>
    </cfRule>
    <cfRule type="cellIs" dxfId="640" priority="91" operator="equal">
      <formula>"P3"</formula>
    </cfRule>
    <cfRule type="cellIs" dxfId="639" priority="89" operator="equal">
      <formula>"P5"</formula>
    </cfRule>
    <cfRule type="cellIs" dxfId="638" priority="90" operator="equal">
      <formula>"P4"</formula>
    </cfRule>
  </conditionalFormatting>
  <conditionalFormatting sqref="C62:C73">
    <cfRule type="cellIs" dxfId="636" priority="95" operator="equal">
      <formula>0</formula>
    </cfRule>
  </conditionalFormatting>
  <conditionalFormatting sqref="C77:C88">
    <cfRule type="cellIs" dxfId="635" priority="94" operator="equal">
      <formula>0</formula>
    </cfRule>
  </conditionalFormatting>
  <conditionalFormatting sqref="C35:D41">
    <cfRule type="cellIs" dxfId="634" priority="36" operator="equal">
      <formula>0</formula>
    </cfRule>
  </conditionalFormatting>
  <conditionalFormatting sqref="D34:D41">
    <cfRule type="cellIs" dxfId="633" priority="35" operator="equal">
      <formula>"P5"</formula>
    </cfRule>
  </conditionalFormatting>
  <conditionalFormatting sqref="D35:D41">
    <cfRule type="cellIs" dxfId="632" priority="32" operator="equal">
      <formula>0</formula>
    </cfRule>
    <cfRule type="cellIs" dxfId="631" priority="33" operator="equal">
      <formula>"P1"</formula>
    </cfRule>
    <cfRule type="cellIs" dxfId="630" priority="28" operator="equal">
      <formula>"P4"</formula>
    </cfRule>
    <cfRule type="cellIs" dxfId="629" priority="29" operator="equal">
      <formula>"P3"</formula>
    </cfRule>
    <cfRule type="cellIs" dxfId="628" priority="30" operator="equal">
      <formula>"P2"</formula>
    </cfRule>
    <cfRule type="cellIs" dxfId="627" priority="31" operator="equal">
      <formula>"P1"</formula>
    </cfRule>
  </conditionalFormatting>
  <conditionalFormatting sqref="D40">
    <cfRule type="cellIs" dxfId="626" priority="34" operator="equal">
      <formula>0</formula>
    </cfRule>
  </conditionalFormatting>
  <conditionalFormatting sqref="D47:D59">
    <cfRule type="expression" dxfId="625" priority="83">
      <formula>$D$47=0</formula>
    </cfRule>
  </conditionalFormatting>
  <conditionalFormatting sqref="D48:D58">
    <cfRule type="cellIs" dxfId="624" priority="82" operator="equal">
      <formula>0</formula>
    </cfRule>
  </conditionalFormatting>
  <conditionalFormatting sqref="D62:D74">
    <cfRule type="expression" dxfId="623" priority="81">
      <formula>$D$47=0</formula>
    </cfRule>
  </conditionalFormatting>
  <conditionalFormatting sqref="D63:D73">
    <cfRule type="cellIs" dxfId="622" priority="80" operator="equal">
      <formula>0</formula>
    </cfRule>
  </conditionalFormatting>
  <conditionalFormatting sqref="D77:D89">
    <cfRule type="expression" dxfId="621" priority="79">
      <formula>$D$47=0</formula>
    </cfRule>
  </conditionalFormatting>
  <conditionalFormatting sqref="D78:D88">
    <cfRule type="cellIs" dxfId="620" priority="78" operator="equal">
      <formula>0</formula>
    </cfRule>
  </conditionalFormatting>
  <conditionalFormatting sqref="D92:D104">
    <cfRule type="expression" dxfId="619" priority="77">
      <formula>$D$47=0</formula>
    </cfRule>
  </conditionalFormatting>
  <conditionalFormatting sqref="D93:D103">
    <cfRule type="cellIs" dxfId="618" priority="76" operator="equal">
      <formula>0</formula>
    </cfRule>
  </conditionalFormatting>
  <conditionalFormatting sqref="D107:D119">
    <cfRule type="expression" dxfId="617" priority="75">
      <formula>$D$47=0</formula>
    </cfRule>
  </conditionalFormatting>
  <conditionalFormatting sqref="D108:D118">
    <cfRule type="cellIs" dxfId="616" priority="74" operator="equal">
      <formula>0</formula>
    </cfRule>
  </conditionalFormatting>
  <conditionalFormatting sqref="D122:D134">
    <cfRule type="expression" dxfId="615" priority="73">
      <formula>$D$47=0</formula>
    </cfRule>
  </conditionalFormatting>
  <conditionalFormatting sqref="D123:D133">
    <cfRule type="cellIs" dxfId="614" priority="72" operator="equal">
      <formula>0</formula>
    </cfRule>
  </conditionalFormatting>
  <conditionalFormatting sqref="D137:D149">
    <cfRule type="expression" dxfId="613" priority="71">
      <formula>$D$47=0</formula>
    </cfRule>
  </conditionalFormatting>
  <conditionalFormatting sqref="D138:D148">
    <cfRule type="cellIs" dxfId="612" priority="70" operator="equal">
      <formula>0</formula>
    </cfRule>
  </conditionalFormatting>
  <conditionalFormatting sqref="E31 H31 E33 H33">
    <cfRule type="cellIs" dxfId="611" priority="49" operator="equal">
      <formula>"P5"</formula>
    </cfRule>
  </conditionalFormatting>
  <conditionalFormatting sqref="E47:E58">
    <cfRule type="expression" dxfId="610" priority="13">
      <formula>$B47=""</formula>
    </cfRule>
  </conditionalFormatting>
  <conditionalFormatting sqref="E62:E73">
    <cfRule type="expression" dxfId="609" priority="12">
      <formula>$B62=""</formula>
    </cfRule>
  </conditionalFormatting>
  <conditionalFormatting sqref="E77:E88">
    <cfRule type="expression" dxfId="608" priority="9">
      <formula>$B77=""</formula>
    </cfRule>
  </conditionalFormatting>
  <conditionalFormatting sqref="E92:E103">
    <cfRule type="expression" dxfId="607" priority="7">
      <formula>$B92=""</formula>
    </cfRule>
  </conditionalFormatting>
  <conditionalFormatting sqref="E107:E118">
    <cfRule type="expression" dxfId="606" priority="50">
      <formula>$B107=""</formula>
    </cfRule>
  </conditionalFormatting>
  <conditionalFormatting sqref="E122:E133">
    <cfRule type="expression" dxfId="605" priority="47">
      <formula>$B122=""</formula>
    </cfRule>
  </conditionalFormatting>
  <conditionalFormatting sqref="E137:E148">
    <cfRule type="expression" dxfId="604" priority="105">
      <formula>$B137=""</formula>
    </cfRule>
  </conditionalFormatting>
  <conditionalFormatting sqref="E35:H42">
    <cfRule type="cellIs" dxfId="603" priority="17" operator="equal">
      <formula>0</formula>
    </cfRule>
  </conditionalFormatting>
  <conditionalFormatting sqref="F47:F149">
    <cfRule type="cellIs" dxfId="602" priority="107" operator="equal">
      <formula>0</formula>
    </cfRule>
  </conditionalFormatting>
  <conditionalFormatting sqref="G47:H58">
    <cfRule type="expression" dxfId="601" priority="15">
      <formula>$B47=""</formula>
    </cfRule>
  </conditionalFormatting>
  <conditionalFormatting sqref="G62:H73">
    <cfRule type="expression" dxfId="600" priority="11">
      <formula>$B62=""</formula>
    </cfRule>
  </conditionalFormatting>
  <conditionalFormatting sqref="G77:H88">
    <cfRule type="expression" dxfId="599" priority="8">
      <formula>$B77=""</formula>
    </cfRule>
  </conditionalFormatting>
  <conditionalFormatting sqref="G92:H103">
    <cfRule type="expression" dxfId="598" priority="6">
      <formula>$B92=""</formula>
    </cfRule>
  </conditionalFormatting>
  <conditionalFormatting sqref="G107:H118">
    <cfRule type="expression" dxfId="597" priority="46">
      <formula>$B107=""</formula>
    </cfRule>
  </conditionalFormatting>
  <conditionalFormatting sqref="G122:H133">
    <cfRule type="expression" dxfId="596" priority="48">
      <formula>$B122=""</formula>
    </cfRule>
  </conditionalFormatting>
  <conditionalFormatting sqref="G137:H148">
    <cfRule type="expression" dxfId="595" priority="104">
      <formula>$B137=""</formula>
    </cfRule>
  </conditionalFormatting>
  <conditionalFormatting sqref="H35:H41">
    <cfRule type="cellIs" dxfId="594" priority="20" operator="greaterThan">
      <formula>0</formula>
    </cfRule>
    <cfRule type="cellIs" dxfId="593" priority="21" operator="lessThan">
      <formula>0</formula>
    </cfRule>
  </conditionalFormatting>
  <conditionalFormatting sqref="H61">
    <cfRule type="cellIs" dxfId="592" priority="118" operator="equal">
      <formula>0</formula>
    </cfRule>
  </conditionalFormatting>
  <conditionalFormatting sqref="H76">
    <cfRule type="cellIs" dxfId="591" priority="117" operator="equal">
      <formula>0</formula>
    </cfRule>
  </conditionalFormatting>
  <conditionalFormatting sqref="H91">
    <cfRule type="cellIs" dxfId="590" priority="116" operator="equal">
      <formula>0</formula>
    </cfRule>
  </conditionalFormatting>
  <conditionalFormatting sqref="H106">
    <cfRule type="cellIs" dxfId="589" priority="115" operator="equal">
      <formula>0</formula>
    </cfRule>
  </conditionalFormatting>
  <conditionalFormatting sqref="H121">
    <cfRule type="cellIs" dxfId="588" priority="114" operator="equal">
      <formula>0</formula>
    </cfRule>
  </conditionalFormatting>
  <conditionalFormatting sqref="H136">
    <cfRule type="cellIs" dxfId="587" priority="113" operator="equal">
      <formula>0</formula>
    </cfRule>
  </conditionalFormatting>
  <conditionalFormatting sqref="I34:I41">
    <cfRule type="cellIs" dxfId="586" priority="22" operator="equal">
      <formula>"P5"</formula>
    </cfRule>
  </conditionalFormatting>
  <conditionalFormatting sqref="I35:I41">
    <cfRule type="cellIs" dxfId="585" priority="26" operator="equal">
      <formula>"P1"</formula>
    </cfRule>
    <cfRule type="cellIs" dxfId="584" priority="23" operator="equal">
      <formula>"P4"</formula>
    </cfRule>
    <cfRule type="cellIs" dxfId="583" priority="24" operator="equal">
      <formula>"P3"</formula>
    </cfRule>
    <cfRule type="cellIs" dxfId="582" priority="25" operator="equal">
      <formula>"P2"</formula>
    </cfRule>
    <cfRule type="cellIs" dxfId="581" priority="27" operator="equal">
      <formula>0</formula>
    </cfRule>
  </conditionalFormatting>
  <conditionalFormatting sqref="I47:I59">
    <cfRule type="cellIs" dxfId="580" priority="119" operator="equal">
      <formula>0</formula>
    </cfRule>
  </conditionalFormatting>
  <conditionalFormatting sqref="I62:I74">
    <cfRule type="cellIs" dxfId="579" priority="112" operator="equal">
      <formula>0</formula>
    </cfRule>
  </conditionalFormatting>
  <conditionalFormatting sqref="I77:I89">
    <cfRule type="cellIs" dxfId="578" priority="111" operator="equal">
      <formula>0</formula>
    </cfRule>
  </conditionalFormatting>
  <conditionalFormatting sqref="I92:I104">
    <cfRule type="cellIs" dxfId="577" priority="110" operator="equal">
      <formula>0</formula>
    </cfRule>
  </conditionalFormatting>
  <conditionalFormatting sqref="I107:I119">
    <cfRule type="cellIs" dxfId="576" priority="109" operator="equal">
      <formula>0</formula>
    </cfRule>
  </conditionalFormatting>
  <conditionalFormatting sqref="I122:I134">
    <cfRule type="cellIs" dxfId="575" priority="108" operator="equal">
      <formula>0</formula>
    </cfRule>
  </conditionalFormatting>
  <conditionalFormatting sqref="I137:I149">
    <cfRule type="cellIs" dxfId="574" priority="106" operator="equal">
      <formula>0</formula>
    </cfRule>
  </conditionalFormatting>
  <conditionalFormatting sqref="I42:J42">
    <cfRule type="cellIs" dxfId="573" priority="126" operator="notEqual">
      <formula>0</formula>
    </cfRule>
  </conditionalFormatting>
  <conditionalFormatting sqref="J47:J58">
    <cfRule type="expression" dxfId="572" priority="14">
      <formula>$B47=""</formula>
    </cfRule>
  </conditionalFormatting>
  <conditionalFormatting sqref="J62:J73">
    <cfRule type="expression" dxfId="571" priority="10">
      <formula>$B62=""</formula>
    </cfRule>
  </conditionalFormatting>
  <conditionalFormatting sqref="J77:J88">
    <cfRule type="expression" dxfId="570" priority="52">
      <formula>$B77=""</formula>
    </cfRule>
  </conditionalFormatting>
  <conditionalFormatting sqref="J92:J103">
    <cfRule type="expression" dxfId="569" priority="51">
      <formula>$B92=""</formula>
    </cfRule>
  </conditionalFormatting>
  <conditionalFormatting sqref="J107:J118">
    <cfRule type="expression" dxfId="568" priority="45">
      <formula>$B107=""</formula>
    </cfRule>
  </conditionalFormatting>
  <conditionalFormatting sqref="J122:J133">
    <cfRule type="expression" dxfId="567" priority="44">
      <formula>$B122=""</formula>
    </cfRule>
  </conditionalFormatting>
  <conditionalFormatting sqref="J137:J148">
    <cfRule type="expression" dxfId="566" priority="103">
      <formula>$B137=""</formula>
    </cfRule>
  </conditionalFormatting>
  <conditionalFormatting sqref="J35:M41">
    <cfRule type="cellIs" dxfId="565" priority="16" operator="equal">
      <formula>0</formula>
    </cfRule>
  </conditionalFormatting>
  <conditionalFormatting sqref="K20:K29">
    <cfRule type="cellIs" dxfId="564" priority="39" operator="lessThan">
      <formula>0</formula>
    </cfRule>
  </conditionalFormatting>
  <conditionalFormatting sqref="K30:K31">
    <cfRule type="cellIs" dxfId="563" priority="125" operator="notEqual">
      <formula>0</formula>
    </cfRule>
  </conditionalFormatting>
  <conditionalFormatting sqref="M20:M29">
    <cfRule type="cellIs" dxfId="562" priority="38" operator="notEqual">
      <formula>0</formula>
    </cfRule>
    <cfRule type="expression" dxfId="561" priority="37">
      <formula>$K20&lt;0</formula>
    </cfRule>
  </conditionalFormatting>
  <conditionalFormatting sqref="M35:M41">
    <cfRule type="cellIs" dxfId="560" priority="19" operator="lessThan">
      <formula>0</formula>
    </cfRule>
    <cfRule type="cellIs" dxfId="559" priority="18" operator="greaterThan">
      <formula>0</formula>
    </cfRule>
  </conditionalFormatting>
  <conditionalFormatting sqref="O47:O59">
    <cfRule type="expression" dxfId="558" priority="66">
      <formula>$D$47=0</formula>
    </cfRule>
  </conditionalFormatting>
  <conditionalFormatting sqref="O48:O58">
    <cfRule type="cellIs" dxfId="557" priority="69" operator="equal">
      <formula>0</formula>
    </cfRule>
  </conditionalFormatting>
  <conditionalFormatting sqref="O62:O74">
    <cfRule type="expression" dxfId="556" priority="65">
      <formula>$D$47=0</formula>
    </cfRule>
  </conditionalFormatting>
  <conditionalFormatting sqref="O63:O73">
    <cfRule type="cellIs" dxfId="555" priority="64" operator="equal">
      <formula>0</formula>
    </cfRule>
  </conditionalFormatting>
  <conditionalFormatting sqref="O77:O89">
    <cfRule type="expression" dxfId="554" priority="63">
      <formula>$D$47=0</formula>
    </cfRule>
  </conditionalFormatting>
  <conditionalFormatting sqref="O78:O88">
    <cfRule type="cellIs" dxfId="553" priority="62" operator="equal">
      <formula>0</formula>
    </cfRule>
  </conditionalFormatting>
  <conditionalFormatting sqref="O92:O104">
    <cfRule type="expression" dxfId="552" priority="61">
      <formula>$D$47=0</formula>
    </cfRule>
  </conditionalFormatting>
  <conditionalFormatting sqref="O93:O103">
    <cfRule type="cellIs" dxfId="551" priority="60" operator="equal">
      <formula>0</formula>
    </cfRule>
  </conditionalFormatting>
  <conditionalFormatting sqref="O107:O119">
    <cfRule type="expression" dxfId="550" priority="59">
      <formula>$D$47=0</formula>
    </cfRule>
  </conditionalFormatting>
  <conditionalFormatting sqref="O108:O118">
    <cfRule type="cellIs" dxfId="549" priority="58" operator="equal">
      <formula>0</formula>
    </cfRule>
  </conditionalFormatting>
  <conditionalFormatting sqref="O122:O134">
    <cfRule type="expression" dxfId="548" priority="57">
      <formula>$D$47=0</formula>
    </cfRule>
  </conditionalFormatting>
  <conditionalFormatting sqref="O123:O133">
    <cfRule type="cellIs" dxfId="547" priority="56" operator="equal">
      <formula>0</formula>
    </cfRule>
  </conditionalFormatting>
  <conditionalFormatting sqref="O137:O149">
    <cfRule type="expression" dxfId="546" priority="55">
      <formula>$D$47=0</formula>
    </cfRule>
  </conditionalFormatting>
  <conditionalFormatting sqref="O138:O148">
    <cfRule type="cellIs" dxfId="545" priority="54" operator="equal">
      <formula>0</formula>
    </cfRule>
  </conditionalFormatting>
  <conditionalFormatting sqref="P5">
    <cfRule type="cellIs" dxfId="544" priority="101" operator="equal">
      <formula>0</formula>
    </cfRule>
  </conditionalFormatting>
  <conditionalFormatting sqref="P10:T13">
    <cfRule type="cellIs" dxfId="536" priority="102" operator="equal">
      <formula>0</formula>
    </cfRule>
  </conditionalFormatting>
  <conditionalFormatting sqref="P5:AD13">
    <cfRule type="cellIs" dxfId="535" priority="100" operator="equal">
      <formula>0</formula>
    </cfRule>
  </conditionalFormatting>
  <conditionalFormatting sqref="P20:AE28">
    <cfRule type="cellIs" dxfId="534" priority="53" operator="equal">
      <formula>0</formula>
    </cfRule>
  </conditionalFormatting>
  <conditionalFormatting sqref="P59:AE60 P61:U61 P74:AE75 P76:U76 P89:AE90 P91:U91 P104:AE105 P106:U106 P119:AE120 P121:U121 P134:AE135 P136:U136 P149:AE150">
    <cfRule type="cellIs" dxfId="533" priority="68" operator="equal">
      <formula>0</formula>
    </cfRule>
  </conditionalFormatting>
  <conditionalFormatting sqref="W61:AE61 AE62:AE73 W76:AE76 AE77:AE88 W91:AE91 AE92:AE103 W106:AE106 AE107:AE118 W121:AE121 AE122:AE133 W136:AE136 AE137:AE148">
    <cfRule type="cellIs" dxfId="518" priority="67" operator="equal">
      <formula>0</formula>
    </cfRule>
  </conditionalFormatting>
  <conditionalFormatting sqref="AE5:AE13 AE47:AE58">
    <cfRule type="cellIs" dxfId="503" priority="127" operator="equal">
      <formula>0</formula>
    </cfRule>
  </conditionalFormatting>
  <conditionalFormatting sqref="AE15 C47:C58 C92:C103 C107:C118 C122:C133 C137:C148 G150:G185">
    <cfRule type="cellIs" dxfId="502" priority="128" operator="equal">
      <formula>0</formula>
    </cfRule>
  </conditionalFormatting>
  <conditionalFormatting sqref="AF20:AF28">
    <cfRule type="cellIs" dxfId="501" priority="3" operator="equal">
      <formula>0</formula>
    </cfRule>
  </conditionalFormatting>
  <conditionalFormatting sqref="AF21 AF23 AF25 AF27">
    <cfRule type="cellIs" dxfId="500" priority="4" operator="equal">
      <formula>0</formula>
    </cfRule>
  </conditionalFormatting>
  <conditionalFormatting sqref="AG5:AG13">
    <cfRule type="cellIs" dxfId="499" priority="43" operator="equal">
      <formula>0</formula>
    </cfRule>
    <cfRule type="cellIs" dxfId="498" priority="42" operator="equal">
      <formula>0</formula>
    </cfRule>
  </conditionalFormatting>
  <conditionalFormatting sqref="AG20:AG27">
    <cfRule type="cellIs" dxfId="497" priority="1" operator="equal">
      <formula>"adjustment needed"</formula>
    </cfRule>
    <cfRule type="cellIs" dxfId="496" priority="2" operator="equal">
      <formula>"""adjustment needed"""</formula>
    </cfRule>
  </conditionalFormatting>
  <dataValidations count="1">
    <dataValidation type="list" allowBlank="1" showInputMessage="1" showErrorMessage="1" sqref="B35:B41" xr:uid="{00000000-0002-0000-0C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9AFC8297-88C8-4F97-BB91-1F3763C46D3A}">
            <xm:f>'Basic project data'!$C$7</xm:f>
            <x14:dxf>
              <font>
                <color rgb="FFF2F2F2"/>
              </font>
            </x14:dxf>
          </x14:cfRule>
          <xm:sqref>C47:C148</xm:sqref>
        </x14:conditionalFormatting>
        <x14:conditionalFormatting xmlns:xm="http://schemas.microsoft.com/office/excel/2006/main">
          <x14:cfRule type="expression" priority="130" id="{B5B2C491-15EA-4EC4-9AAB-FEE9C800F64B}">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C1E7C333-109A-4D7E-AA8E-B2127B63D974}">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7B4C9FFB-CD1C-439E-9371-BD5560BCA447}">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FA42CE75-1E88-4D64-8F30-4D7FA2E8B3FE}">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F26DF958-B89C-4692-A13B-21952C50F6F4}">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10CC6033-CD74-4A54-8A88-F0176EBCC0FC}">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B0CA6186-19C9-4FDA-9D40-F8D9936490CF}">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554C8F9A-D14E-4391-9426-916311C69C80}">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6795B3A9-AA38-43BA-B822-C6BD7F6373B4}">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5123F523-D6FB-473A-A8F9-260031D3DC5F}">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6021A0BB-9619-4866-81B4-E035D63B27FF}">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5B55ADBD-8017-4810-91A0-E39D163EB9CD}">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77C89FDB-DF73-462B-921E-6232731D4B40}">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6C6BCFB0-87BB-4B30-86A4-2FD080902ED0}">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402F6146-B36F-4EC3-B0F1-68A037E67179}">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4A9AB87C-5E1B-4BD6-B480-4CB37917E577}">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F9934CD4-5047-46C5-A7A6-13B1313C64F4}">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A41F1E3F-3070-4D6C-8414-1BFB3856EB20}">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692D98B8-D5B4-40A5-BB14-D5931EDCE77F}">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CB8E731D-3C3A-4BD6-B1C5-12663DCFE359}">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40E76A8B-E52A-4233-B751-E7CA35815070}">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98205EFE-4365-49A2-BF2B-BCF853AE80BC}">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72F5B467-BFB4-44E9-90C9-70913E925188}">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40EFA210-9FA0-49D0-B41D-5B807A42756B}">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BE6F4F3F-90B0-4B28-9CD9-881CF3EF571C}">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DAB98B3F-00E8-49EB-9AF0-3087352EE59B}">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B91D67C4-3F24-4BAB-8060-146099DF5FD5}">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A4656020-4CB5-4745-8830-B182556E1C40}">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9DB9F055-FE26-40E1-939E-1337E68AD214}">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9BD04D93-88EC-492A-BF8E-4BF715643FEE}">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7B78D637-1086-466C-87B3-7E2ADA7F89C9}">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D2455FE7-F485-4DE1-B01A-7323A3692640}">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AAF12031-8CF2-464F-85EC-C65115D16554}">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D5803040-429E-465D-917B-7171AAAFBD4C}">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1FDDCB2C-7FBC-45DB-B0CF-2EC734CFE1F0}">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'Drop-down Liste'!$B$2:$B$3</xm:f>
          </x14:formula1>
          <x14:formula2>
            <xm:f>0</xm:f>
          </x14:formula2>
          <xm:sqref>D11:D12</xm:sqref>
        </x14:dataValidation>
        <x14:dataValidation type="list" allowBlank="1" showInputMessage="1" showErrorMessage="1" xr:uid="{E187E20C-C6AC-4CFF-B140-5CEF845C9E2B}">
          <x14:formula1>
            <xm:f>'Overview reports'!$A$6:$A$10</xm:f>
          </x14:formula1>
          <xm:sqref>H1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N179"/>
  <sheetViews>
    <sheetView showGridLines="0" zoomScale="85" zoomScaleNormal="85" workbookViewId="0">
      <selection activeCell="D13" sqref="D13:D14"/>
    </sheetView>
  </sheetViews>
  <sheetFormatPr baseColWidth="10" defaultColWidth="11.5546875" defaultRowHeight="15" customHeight="1" outlineLevelRow="1" outlineLevelCol="1" x14ac:dyDescent="0.25"/>
  <cols>
    <col min="1" max="2" width="11.109375" style="3" customWidth="1"/>
    <col min="3" max="3" width="17.109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356</v>
      </c>
      <c r="E1" s="136"/>
      <c r="F1" s="137"/>
      <c r="G1" s="138" t="s">
        <v>265</v>
      </c>
      <c r="H1" s="139"/>
    </row>
    <row r="2" spans="2:40" ht="29.25" customHeight="1" x14ac:dyDescent="0.25">
      <c r="C2" s="140" t="s">
        <v>266</v>
      </c>
      <c r="D2" s="408"/>
      <c r="E2" s="408"/>
      <c r="G2" s="138" t="s">
        <v>267</v>
      </c>
      <c r="H2" s="275">
        <v>7.74</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231714.19593343779</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44652</v>
      </c>
      <c r="E5" s="151">
        <v>44926</v>
      </c>
      <c r="F5" s="276">
        <v>0.75</v>
      </c>
      <c r="G5" s="153">
        <v>29.024999999999999</v>
      </c>
      <c r="H5" s="153"/>
      <c r="J5" s="410" t="s">
        <v>292</v>
      </c>
      <c r="K5" s="411">
        <f>F20+F22+F24+F26+F28</f>
        <v>133068.79433509317</v>
      </c>
      <c r="O5" s="84" t="s">
        <v>32</v>
      </c>
      <c r="P5" s="154">
        <v>116.142214430279</v>
      </c>
      <c r="Q5" s="154">
        <v>2.9635740957979402</v>
      </c>
      <c r="R5" s="154">
        <v>10.551214125189601</v>
      </c>
      <c r="S5" s="154">
        <v>18.342997348733899</v>
      </c>
      <c r="T5" s="154"/>
      <c r="U5" s="154"/>
      <c r="V5" s="154"/>
      <c r="W5" s="154"/>
      <c r="X5" s="154"/>
      <c r="Y5" s="154"/>
      <c r="Z5" s="154"/>
      <c r="AA5" s="154"/>
      <c r="AB5" s="154"/>
      <c r="AC5" s="154"/>
      <c r="AD5" s="154"/>
      <c r="AE5" s="155">
        <f t="shared" ref="AE5:AE13" si="0">SUM(P5:AD5)</f>
        <v>148.00000000000043</v>
      </c>
      <c r="AF5" s="156">
        <v>50904.5</v>
      </c>
      <c r="AG5" s="157"/>
      <c r="AM5" s="3" t="s">
        <v>293</v>
      </c>
    </row>
    <row r="6" spans="2:40" ht="18.75" outlineLevel="1" x14ac:dyDescent="0.25">
      <c r="C6" s="409"/>
      <c r="D6" s="151">
        <v>44927</v>
      </c>
      <c r="E6" s="151">
        <v>45657</v>
      </c>
      <c r="F6" s="276">
        <v>0.5</v>
      </c>
      <c r="G6" s="153">
        <v>38.700000000000003</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v>45658</v>
      </c>
      <c r="E7" s="151">
        <v>45747</v>
      </c>
      <c r="F7" s="276">
        <v>0.75</v>
      </c>
      <c r="G7" s="153">
        <v>29.024999999999999</v>
      </c>
      <c r="H7" s="153"/>
      <c r="J7" s="410" t="s">
        <v>295</v>
      </c>
      <c r="K7" s="412">
        <f>L20+L22+L24+L26+L28</f>
        <v>133068.78999999998</v>
      </c>
      <c r="O7" s="89" t="s">
        <v>33</v>
      </c>
      <c r="P7" s="154">
        <v>63.830423294434802</v>
      </c>
      <c r="Q7" s="154">
        <v>48.750242748441998</v>
      </c>
      <c r="R7" s="154">
        <v>53.036362245408398</v>
      </c>
      <c r="S7" s="154">
        <v>11.8308234615634</v>
      </c>
      <c r="T7" s="154">
        <v>46.552148250151497</v>
      </c>
      <c r="U7" s="154"/>
      <c r="V7" s="154"/>
      <c r="W7" s="154"/>
      <c r="X7" s="154"/>
      <c r="Y7" s="154"/>
      <c r="Z7" s="154"/>
      <c r="AA7" s="154"/>
      <c r="AB7" s="154"/>
      <c r="AC7" s="154"/>
      <c r="AD7" s="154"/>
      <c r="AE7" s="155">
        <f t="shared" si="0"/>
        <v>224.00000000000011</v>
      </c>
      <c r="AF7" s="156">
        <v>82164.289999999994</v>
      </c>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4.3350931955501437E-3</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73988.100000000006</v>
      </c>
      <c r="D20" s="425">
        <f>MROUND(SUMIF(B:B,O20,F:F),0.5)</f>
        <v>215</v>
      </c>
      <c r="E20" s="461">
        <f>IFERROR(C20/D20,0)</f>
        <v>344.13069767441863</v>
      </c>
      <c r="F20" s="462">
        <f>SUMIF(B:B,O20,J:J)</f>
        <v>50904.502500000002</v>
      </c>
      <c r="G20" s="427">
        <f>MROUND(SUMIF(B:B,O20,I:I),0.5)</f>
        <v>148</v>
      </c>
      <c r="H20" s="436">
        <f>IFERROR(((SUMIF(B:B,O20,AE:AE))/$H$2),0)</f>
        <v>150.33527131782947</v>
      </c>
      <c r="I20" s="429">
        <f>IF($D$11="no",IF((SUMIF($D$35:$D$41,O20,$G$35:$G$41)+SUMIF($I$35:$I$41,O20,$L$35:$L$41))&gt;D20,D20,(SUMIF($D$35:$D$41,O20,$G$35:$G$41)+SUMIF($I$35:$I$41,O20,$L$35:$L$41))),IF((SUMIF($D$35:$D$41,O20,$G$35:$G$41)+SUMIF($I$35:$I$41,O20,$L$35:$L$41))&gt;G20,G20,(SUMIF($D$35:$D$41,O20,$G$35:$G$41)+SUMIF($I$35:$I$41,O20,$L$35:$L$41))))</f>
        <v>148</v>
      </c>
      <c r="J20" s="463">
        <f>IFERROR(MROUND(IF(H20&gt;I20,I20,H20),0.5),"")</f>
        <v>148</v>
      </c>
      <c r="K20" s="431">
        <f>IF($D$11="no",(IF(M20&gt;=0,0,IFERROR(J20-D20,0))),IF(J20&gt;=G20,0,IFERROR(J20-G20,0)))</f>
        <v>0</v>
      </c>
      <c r="L20" s="432">
        <f>ROUND(IF($D$11="no",IF(E20*J20&gt;C20,C20,E20*J20),IF(E20*J20&gt;F20,F20,E20*J20)),2)</f>
        <v>50904.5</v>
      </c>
      <c r="M20" s="433">
        <f>ROUND(IF($D$11="no",IFERROR(-(C20-L20),0),IFERROR(-(F20-L20),0)),2)</f>
        <v>0</v>
      </c>
      <c r="O20" s="84" t="s">
        <v>32</v>
      </c>
      <c r="P20" s="182">
        <f t="shared" ref="P20:AD20" si="1">IFERROR($J20*(SUMIF($B:$B,$O20,P:P)/$H$2)/$H20,0)</f>
        <v>116.14221443027854</v>
      </c>
      <c r="Q20" s="182">
        <f t="shared" si="1"/>
        <v>2.9635740957979362</v>
      </c>
      <c r="R20" s="182">
        <f t="shared" si="1"/>
        <v>10.551214125189606</v>
      </c>
      <c r="S20" s="182">
        <f t="shared" si="1"/>
        <v>18.342997348733878</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147.99999999999997</v>
      </c>
      <c r="AF20" s="367">
        <f>ROUND(L20,2)</f>
        <v>50904.5</v>
      </c>
      <c r="AG20" s="368" t="str">
        <f>IF((AF20)=AF5+AF6,"no adjustment needed",IF(ISBLANK(AF5),"no adjustment needed","adjustment needed"))</f>
        <v>no adjustment needed</v>
      </c>
    </row>
    <row r="21" spans="1:33" ht="19.5" customHeight="1" outlineLevel="1" x14ac:dyDescent="0.3">
      <c r="A21" s="422"/>
      <c r="B21" s="423"/>
      <c r="C21" s="424"/>
      <c r="D21" s="425"/>
      <c r="E21" s="461"/>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157726.09593343778</v>
      </c>
      <c r="D22" s="464">
        <f>MROUND(SUMIF(B:B,O22,F:F),0.5)</f>
        <v>430</v>
      </c>
      <c r="E22" s="465">
        <f>IFERROR(C22/D22,0)</f>
        <v>366.80487426380881</v>
      </c>
      <c r="F22" s="466">
        <f>SUMIF(B:B,O22,J:J)</f>
        <v>82164.291835093172</v>
      </c>
      <c r="G22" s="467">
        <f>MROUND(SUMIF(B:B,O22,I:I),0.5)</f>
        <v>224</v>
      </c>
      <c r="H22" s="436">
        <f>IFERROR(((SUMIF(B:B,O22,AE:AE))/$H$2),0)</f>
        <v>228.84883720930227</v>
      </c>
      <c r="I22" s="468">
        <f>IF($D$11="no",IF((SUMIF($D$35:$D$41,O22,$G$35:$G$41)+SUMIF($I$35:$I$41,O22,$L$35:$L$41))&gt;D22,D22,(SUMIF($D$35:$D$41,O22,$G$35:$G$41)+SUMIF($I$35:$I$41,O22,$L$35:$L$41))),IF((SUMIF($D$35:$D$41,O22,$G$35:$G$41)+SUMIF($I$35:$I$41,O22,$L$35:$L$41))&gt;G22,G22,(SUMIF($D$35:$D$41,O22,$G$35:$G$41)+SUMIF($I$35:$I$41,O22,$L$35:$L$41))))</f>
        <v>224</v>
      </c>
      <c r="J22" s="469">
        <f>IFERROR(MROUND(IF(H22&gt;I22,I22,H22),0.5),"")</f>
        <v>224</v>
      </c>
      <c r="K22" s="470">
        <f>IF($D$11="no",(IF(M22&gt;=0,0,IFERROR(J22-D22,0))),IF(J22&gt;=G22,0,IFERROR(J22-G22,0)))</f>
        <v>0</v>
      </c>
      <c r="L22" s="432">
        <f>ROUND(IF($D$11="no",IF(E22*J22&gt;C22,C22,E22*J22),IF(E22*J22&gt;F22,F22,E22*J22)),2)</f>
        <v>82164.289999999994</v>
      </c>
      <c r="M22" s="433">
        <f>ROUND(IF($D$11="no",IFERROR(-(C22-L22),0),IFERROR(-(F22-L22),0)),2)</f>
        <v>0</v>
      </c>
      <c r="O22" s="89" t="s">
        <v>33</v>
      </c>
      <c r="P22" s="182">
        <f t="shared" ref="P22:AD22" si="3">IFERROR($J22*(SUMIF($B:$B,$O22,P:P)/$H$2)/$H22,0)</f>
        <v>61.235822479661742</v>
      </c>
      <c r="Q22" s="182">
        <f t="shared" si="3"/>
        <v>55.873854648307187</v>
      </c>
      <c r="R22" s="182">
        <f t="shared" si="3"/>
        <v>50.880522105358246</v>
      </c>
      <c r="S22" s="182">
        <f t="shared" si="3"/>
        <v>11.349920114718653</v>
      </c>
      <c r="T22" s="182">
        <f t="shared" si="3"/>
        <v>44.659880651954232</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224.00000000000006</v>
      </c>
      <c r="AF22" s="367">
        <f>ROUND(L22,2)</f>
        <v>82164.289999999994</v>
      </c>
      <c r="AG22" s="368" t="str">
        <f>IF((AF22)=AF7+AF8,"no adjustment needed",IF(ISBLANK(AF7),"no adjustment needed","adjustment needed"))</f>
        <v>no adjustment needed</v>
      </c>
    </row>
    <row r="23" spans="1:33" ht="19.5" customHeight="1" outlineLevel="1" x14ac:dyDescent="0.3">
      <c r="A23" s="434"/>
      <c r="B23" s="435"/>
      <c r="C23" s="424"/>
      <c r="D23" s="464"/>
      <c r="E23" s="465"/>
      <c r="F23" s="466"/>
      <c r="G23" s="467"/>
      <c r="H23" s="436"/>
      <c r="I23" s="468"/>
      <c r="J23" s="469"/>
      <c r="K23" s="470"/>
      <c r="L23" s="432"/>
      <c r="M23" s="433"/>
      <c r="O23" s="90" t="s">
        <v>136</v>
      </c>
      <c r="P23" s="184">
        <f t="shared" ref="P23:AF23" si="4">IFERROR(IF(OR((P7+P8)=P22,P7=0),0,P22-P7-P8),"")</f>
        <v>-2.5946008147730595</v>
      </c>
      <c r="Q23" s="184">
        <f t="shared" si="4"/>
        <v>7.1236118998651889</v>
      </c>
      <c r="R23" s="184">
        <f t="shared" si="4"/>
        <v>-2.1558401400501523</v>
      </c>
      <c r="S23" s="184">
        <f t="shared" si="4"/>
        <v>-0.48090334684474634</v>
      </c>
      <c r="T23" s="184">
        <f t="shared" si="4"/>
        <v>-1.8922675981972645</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71">
        <f>IFERROR(C24/D24,0)</f>
        <v>0</v>
      </c>
      <c r="F24" s="466">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69">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71"/>
      <c r="F25" s="466"/>
      <c r="G25" s="427"/>
      <c r="H25" s="436"/>
      <c r="I25" s="429"/>
      <c r="J25" s="469"/>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231714.19593343779</v>
      </c>
      <c r="D30" s="191">
        <f>SUM(D20:D28)</f>
        <v>645</v>
      </c>
      <c r="E30" s="192"/>
      <c r="F30" s="193">
        <f>SUM(F20:F28)</f>
        <v>133068.79433509317</v>
      </c>
      <c r="G30" s="194">
        <f>SUM(G20:G28)</f>
        <v>372</v>
      </c>
      <c r="H30" s="195">
        <f>SUM(H20:H28)</f>
        <v>379.18410852713174</v>
      </c>
      <c r="I30" s="196"/>
      <c r="J30" s="197">
        <f>SUM(J20:J28)</f>
        <v>372</v>
      </c>
      <c r="K30" s="198"/>
      <c r="L30" s="199">
        <f>SUM(L20:L28)</f>
        <v>133068.78999999998</v>
      </c>
      <c r="M30" s="200">
        <f>SUM(M20:M28)</f>
        <v>0</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322</v>
      </c>
      <c r="C35" s="220">
        <f>IF('Basic project data'!C5=0,0,DATE(YEAR('Basic project data'!C5),1,1))</f>
        <v>44562</v>
      </c>
      <c r="D35" s="221" t="str">
        <f>IFERROR(INDEX(B47:B58,MATCH("P*",B47:B58,0)),"")</f>
        <v>P1</v>
      </c>
      <c r="E35" s="181">
        <f>IF(D35="",0,IF($D$11="no",SUMIF(B47:B58,D35,F47:F58),SUMIF(B47:B58,D35,I47:I58)))</f>
        <v>120.9375</v>
      </c>
      <c r="F35" s="181">
        <f>IFERROR(SUMIF($B47:$B58,$D35,$AE47:$AE58)/$H$2,0)</f>
        <v>123.05297157622738</v>
      </c>
      <c r="G35" s="181">
        <f t="shared" ref="G35:G41" si="10">IFERROR(IF(D35="","",(IF(B35="yes",(IF(E35&lt;F35,E35,F35)),F35))),"")</f>
        <v>123.05297157622738</v>
      </c>
      <c r="H35" s="222">
        <f t="shared" ref="H35:H41" si="11">ROUND(-IFERROR(E35-F35,""),2)</f>
        <v>2.12</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322</v>
      </c>
      <c r="C36" s="220">
        <f>IFERROR(IF(EDATE(C35,12)&lt;=(DATE(YEAR('Basic project data'!$C$6),1,1)),EDATE(C35,12),""),"")</f>
        <v>44927</v>
      </c>
      <c r="D36" s="221" t="str">
        <f>IFERROR(INDEX(B62:B73,MATCH("P*",B62:B73,0)),"")</f>
        <v>P1</v>
      </c>
      <c r="E36" s="181">
        <f>IF(D36="",0,IF($D$11="no",SUMIF(B62:B73,D36,F62:F73),SUMIF(B62:B73,D36,I62:I73)))</f>
        <v>26.875</v>
      </c>
      <c r="F36" s="181">
        <f>IFERROR(SUMIF($B62:$B73,$D36,$AE62:$AE73)/$H$2,0)</f>
        <v>27.282299741602063</v>
      </c>
      <c r="G36" s="181">
        <f t="shared" si="10"/>
        <v>27.282299741602063</v>
      </c>
      <c r="H36" s="222">
        <f t="shared" si="11"/>
        <v>0.41</v>
      </c>
      <c r="I36" s="221" t="str">
        <f>IF(IFERROR(INDEX(B62:B73,MATCH("P*",B62:B73,-1)),"")=D36,"",IFERROR(INDEX(B62:B73,MATCH("P*",B62:B73,-1)),""))</f>
        <v>P2</v>
      </c>
      <c r="J36" s="181">
        <f>IF(I36="",0,IF($D$11="no",MROUND(SUMIF(B62:B73,I36,F62:F73),0.5),MROUND(SUMIF(B62:B73,I36,I62:I73),0.5)))</f>
        <v>80.5</v>
      </c>
      <c r="K36" s="181">
        <f>IFERROR(SUMIF($B62:$B73,$I36,$AE62:$AE73)/$H$2,0)</f>
        <v>81.995478036175712</v>
      </c>
      <c r="L36" s="181">
        <f t="shared" si="12"/>
        <v>81.995478036175712</v>
      </c>
      <c r="M36" s="222">
        <f t="shared" si="13"/>
        <v>1.5</v>
      </c>
      <c r="N36" s="224"/>
      <c r="O36" s="225"/>
    </row>
    <row r="37" spans="1:33" outlineLevel="1" x14ac:dyDescent="0.25">
      <c r="B37" s="219" t="s">
        <v>322</v>
      </c>
      <c r="C37" s="220">
        <f>IFERROR(IF(EDATE(C36,12)&lt;=(DATE(YEAR('Basic project data'!$C$6),1,1)),EDATE(C36,12),""),"")</f>
        <v>45292</v>
      </c>
      <c r="D37" s="221" t="str">
        <f>IFERROR(INDEX(B77:B88,MATCH("P*",B77:B88,0)),"")</f>
        <v>P2</v>
      </c>
      <c r="E37" s="181">
        <f>IF(D37="",0,IF($D$11="no",SUMIF(B77:B88,D37,F77:F88),SUMIF(B77:B88,D37,I77:I88)))</f>
        <v>107.49999999999999</v>
      </c>
      <c r="F37" s="181">
        <f>IFERROR(SUMIF($B77:$B88,$D37,$AE77:$AE88)/$H$2,0)</f>
        <v>107.64470284237727</v>
      </c>
      <c r="G37" s="181">
        <f t="shared" si="10"/>
        <v>107.64470284237727</v>
      </c>
      <c r="H37" s="222">
        <f t="shared" si="11"/>
        <v>0.14000000000000001</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322</v>
      </c>
      <c r="C38" s="220">
        <f>IFERROR(IF(EDATE(C37,12)&lt;=(DATE(YEAR('Basic project data'!$C$6),1,1)),EDATE(C37,12),""),"")</f>
        <v>45658</v>
      </c>
      <c r="D38" s="221" t="str">
        <f>IFERROR(INDEX(B92:B103,MATCH("P*",B92:B103,0)),"")</f>
        <v>P2</v>
      </c>
      <c r="E38" s="181">
        <f>IF(D38="",0,IF($D$11="no",SUMIF(B92:B103,D38,F92:F103),SUMIF(B92:B103,D38,I92:I103)))</f>
        <v>35.875</v>
      </c>
      <c r="F38" s="181">
        <f>IFERROR(SUMIF($B92:$B103,$D38,$AE92:$AE103)/$H$2,0)</f>
        <v>39.208656330749356</v>
      </c>
      <c r="G38" s="181">
        <f t="shared" si="10"/>
        <v>39.208656330749356</v>
      </c>
      <c r="H38" s="222">
        <f t="shared" si="11"/>
        <v>3.33</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v>1</v>
      </c>
      <c r="F50" s="182">
        <f t="shared" si="14"/>
        <v>17.916666666666668</v>
      </c>
      <c r="G50" s="245">
        <v>6115.43</v>
      </c>
      <c r="H50" s="244">
        <v>0.75</v>
      </c>
      <c r="I50" s="182">
        <f t="shared" si="15"/>
        <v>13.4375</v>
      </c>
      <c r="J50" s="246">
        <v>4586.5725000000002</v>
      </c>
      <c r="K50" s="322"/>
      <c r="O50" s="243">
        <f t="shared" si="16"/>
        <v>44652</v>
      </c>
      <c r="P50" s="219">
        <v>102.9</v>
      </c>
      <c r="Q50" s="219"/>
      <c r="R50" s="219"/>
      <c r="S50" s="219">
        <v>12.1</v>
      </c>
      <c r="T50" s="219"/>
      <c r="U50" s="219"/>
      <c r="V50" s="219"/>
      <c r="W50" s="219"/>
      <c r="X50" s="219"/>
      <c r="Y50" s="219"/>
      <c r="Z50" s="219"/>
      <c r="AA50" s="219"/>
      <c r="AB50" s="219"/>
      <c r="AC50" s="219"/>
      <c r="AD50" s="219"/>
      <c r="AE50" s="247">
        <f t="shared" si="17"/>
        <v>115</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6115.43</v>
      </c>
      <c r="H51" s="244">
        <v>0.75</v>
      </c>
      <c r="I51" s="182">
        <f t="shared" si="15"/>
        <v>13.4375</v>
      </c>
      <c r="J51" s="246">
        <v>4586.5725000000002</v>
      </c>
      <c r="O51" s="243">
        <f t="shared" si="16"/>
        <v>44682</v>
      </c>
      <c r="P51" s="219">
        <v>91.2</v>
      </c>
      <c r="Q51" s="219"/>
      <c r="R51" s="219"/>
      <c r="S51" s="219">
        <v>21.45</v>
      </c>
      <c r="T51" s="219"/>
      <c r="U51" s="219"/>
      <c r="V51" s="219"/>
      <c r="W51" s="219"/>
      <c r="X51" s="219"/>
      <c r="Y51" s="219"/>
      <c r="Z51" s="219"/>
      <c r="AA51" s="219"/>
      <c r="AB51" s="219"/>
      <c r="AC51" s="219"/>
      <c r="AD51" s="219"/>
      <c r="AE51" s="247">
        <f t="shared" si="17"/>
        <v>112.65</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6115.43</v>
      </c>
      <c r="H52" s="244">
        <v>0.75</v>
      </c>
      <c r="I52" s="182">
        <f t="shared" si="15"/>
        <v>13.4375</v>
      </c>
      <c r="J52" s="246">
        <v>4586.5725000000002</v>
      </c>
      <c r="O52" s="243">
        <f t="shared" si="16"/>
        <v>44713</v>
      </c>
      <c r="P52" s="219">
        <v>108.75</v>
      </c>
      <c r="Q52" s="219"/>
      <c r="R52" s="219"/>
      <c r="S52" s="219">
        <v>17</v>
      </c>
      <c r="T52" s="219"/>
      <c r="U52" s="219"/>
      <c r="V52" s="219"/>
      <c r="W52" s="219"/>
      <c r="X52" s="219"/>
      <c r="Y52" s="219"/>
      <c r="Z52" s="219"/>
      <c r="AA52" s="219"/>
      <c r="AB52" s="219"/>
      <c r="AC52" s="219"/>
      <c r="AD52" s="219"/>
      <c r="AE52" s="247">
        <f t="shared" si="17"/>
        <v>125.75</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6115.43</v>
      </c>
      <c r="H53" s="244">
        <v>0.75</v>
      </c>
      <c r="I53" s="182">
        <f t="shared" si="15"/>
        <v>13.4375</v>
      </c>
      <c r="J53" s="246">
        <v>4586.5725000000002</v>
      </c>
      <c r="O53" s="243">
        <f t="shared" si="16"/>
        <v>44743</v>
      </c>
      <c r="P53" s="219">
        <v>79.2</v>
      </c>
      <c r="Q53" s="219"/>
      <c r="R53" s="219"/>
      <c r="S53" s="219">
        <v>7</v>
      </c>
      <c r="T53" s="219"/>
      <c r="U53" s="219"/>
      <c r="V53" s="219"/>
      <c r="W53" s="219"/>
      <c r="X53" s="219"/>
      <c r="Y53" s="219"/>
      <c r="Z53" s="219"/>
      <c r="AA53" s="219"/>
      <c r="AB53" s="219"/>
      <c r="AC53" s="219"/>
      <c r="AD53" s="219"/>
      <c r="AE53" s="247">
        <f t="shared" si="17"/>
        <v>86.2</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6115.43</v>
      </c>
      <c r="H54" s="244">
        <v>0.75</v>
      </c>
      <c r="I54" s="182">
        <f t="shared" si="15"/>
        <v>13.4375</v>
      </c>
      <c r="J54" s="246">
        <v>4586.5725000000002</v>
      </c>
      <c r="O54" s="243">
        <f t="shared" si="16"/>
        <v>44774</v>
      </c>
      <c r="P54" s="219">
        <v>82.2</v>
      </c>
      <c r="Q54" s="219"/>
      <c r="R54" s="219">
        <v>12</v>
      </c>
      <c r="S54" s="219">
        <v>12.25</v>
      </c>
      <c r="T54" s="219"/>
      <c r="U54" s="219"/>
      <c r="V54" s="219"/>
      <c r="W54" s="219"/>
      <c r="X54" s="219"/>
      <c r="Y54" s="219"/>
      <c r="Z54" s="219"/>
      <c r="AA54" s="219"/>
      <c r="AB54" s="219"/>
      <c r="AC54" s="219"/>
      <c r="AD54" s="219"/>
      <c r="AE54" s="247">
        <f t="shared" si="17"/>
        <v>106.45</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6115.43</v>
      </c>
      <c r="H55" s="244">
        <v>0.75</v>
      </c>
      <c r="I55" s="182">
        <f t="shared" si="15"/>
        <v>13.4375</v>
      </c>
      <c r="J55" s="246">
        <v>4586.5725000000002</v>
      </c>
      <c r="O55" s="243">
        <f t="shared" si="16"/>
        <v>44805</v>
      </c>
      <c r="P55" s="219">
        <v>74.25</v>
      </c>
      <c r="Q55" s="219"/>
      <c r="R55" s="219">
        <v>16</v>
      </c>
      <c r="S55" s="219">
        <v>15</v>
      </c>
      <c r="T55" s="219"/>
      <c r="U55" s="219"/>
      <c r="V55" s="219"/>
      <c r="W55" s="219"/>
      <c r="X55" s="219"/>
      <c r="Y55" s="219"/>
      <c r="Z55" s="219"/>
      <c r="AA55" s="219"/>
      <c r="AB55" s="219"/>
      <c r="AC55" s="219"/>
      <c r="AD55" s="219"/>
      <c r="AE55" s="247">
        <f t="shared" si="17"/>
        <v>105.25</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6115.43</v>
      </c>
      <c r="H56" s="244">
        <v>0.75</v>
      </c>
      <c r="I56" s="182">
        <f t="shared" si="15"/>
        <v>13.4375</v>
      </c>
      <c r="J56" s="246">
        <v>4586.5725000000002</v>
      </c>
      <c r="O56" s="243">
        <f t="shared" si="16"/>
        <v>44835</v>
      </c>
      <c r="P56" s="219">
        <v>87.4</v>
      </c>
      <c r="Q56" s="219"/>
      <c r="R56" s="219">
        <v>13</v>
      </c>
      <c r="S56" s="219">
        <v>12</v>
      </c>
      <c r="T56" s="219"/>
      <c r="U56" s="219"/>
      <c r="V56" s="219"/>
      <c r="W56" s="219"/>
      <c r="X56" s="219"/>
      <c r="Y56" s="219"/>
      <c r="Z56" s="219"/>
      <c r="AA56" s="219"/>
      <c r="AB56" s="219"/>
      <c r="AC56" s="219"/>
      <c r="AD56" s="219"/>
      <c r="AE56" s="247">
        <f t="shared" si="17"/>
        <v>112.4</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6718.37</v>
      </c>
      <c r="H57" s="244">
        <v>0.75</v>
      </c>
      <c r="I57" s="182">
        <f t="shared" si="15"/>
        <v>13.4375</v>
      </c>
      <c r="J57" s="246">
        <v>5038.7775000000001</v>
      </c>
      <c r="O57" s="243">
        <f t="shared" si="16"/>
        <v>44866</v>
      </c>
      <c r="P57" s="219">
        <v>84.25</v>
      </c>
      <c r="Q57" s="219"/>
      <c r="R57" s="219">
        <v>11</v>
      </c>
      <c r="S57" s="219">
        <v>15.74</v>
      </c>
      <c r="T57" s="219"/>
      <c r="U57" s="219"/>
      <c r="V57" s="219"/>
      <c r="W57" s="219"/>
      <c r="X57" s="219"/>
      <c r="Y57" s="219"/>
      <c r="Z57" s="219"/>
      <c r="AA57" s="219"/>
      <c r="AB57" s="219"/>
      <c r="AC57" s="219"/>
      <c r="AD57" s="219"/>
      <c r="AE57" s="247">
        <f t="shared" si="17"/>
        <v>110.99</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6115.43</v>
      </c>
      <c r="H58" s="244">
        <v>0.75</v>
      </c>
      <c r="I58" s="182">
        <f t="shared" si="15"/>
        <v>13.4375</v>
      </c>
      <c r="J58" s="246">
        <v>4586.5725000000002</v>
      </c>
      <c r="O58" s="243">
        <f t="shared" si="16"/>
        <v>44896</v>
      </c>
      <c r="P58" s="219">
        <v>66</v>
      </c>
      <c r="Q58" s="219"/>
      <c r="R58" s="219">
        <v>7.74</v>
      </c>
      <c r="S58" s="219">
        <v>4</v>
      </c>
      <c r="T58" s="219"/>
      <c r="U58" s="219"/>
      <c r="V58" s="219"/>
      <c r="W58" s="219"/>
      <c r="X58" s="219"/>
      <c r="Y58" s="219"/>
      <c r="Z58" s="219"/>
      <c r="AA58" s="219"/>
      <c r="AB58" s="219"/>
      <c r="AC58" s="219"/>
      <c r="AD58" s="219"/>
      <c r="AE58" s="247">
        <f t="shared" si="17"/>
        <v>77.739999999999995</v>
      </c>
      <c r="AF58" s="248"/>
    </row>
    <row r="59" spans="2:33" x14ac:dyDescent="0.25">
      <c r="B59" s="250"/>
      <c r="C59" s="251"/>
      <c r="D59" s="252">
        <f>D58</f>
        <v>44896</v>
      </c>
      <c r="E59" s="253"/>
      <c r="F59" s="254">
        <f>SUM(F47:F58)</f>
        <v>161.25</v>
      </c>
      <c r="G59" s="255">
        <f>SUM(G47:G58)</f>
        <v>55641.810000000005</v>
      </c>
      <c r="H59" s="256"/>
      <c r="I59" s="254">
        <f>SUM(I47:I58)</f>
        <v>120.9375</v>
      </c>
      <c r="J59" s="255">
        <f>SUM(J47:J58)</f>
        <v>41731.357500000006</v>
      </c>
      <c r="O59" s="252">
        <f t="shared" si="16"/>
        <v>44896</v>
      </c>
      <c r="P59" s="257">
        <f t="shared" ref="P59:AE59" si="19">SUM(P47:P58)</f>
        <v>776.15</v>
      </c>
      <c r="Q59" s="257">
        <f t="shared" si="19"/>
        <v>0</v>
      </c>
      <c r="R59" s="257">
        <f t="shared" si="19"/>
        <v>59.74</v>
      </c>
      <c r="S59" s="257">
        <f t="shared" si="19"/>
        <v>116.53999999999999</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952.43</v>
      </c>
      <c r="AF59" s="248"/>
    </row>
    <row r="60" spans="2:33" ht="28.5" customHeight="1" x14ac:dyDescent="0.25">
      <c r="B60" s="8"/>
      <c r="C60" s="8"/>
      <c r="F60" s="249"/>
      <c r="I60" s="249"/>
      <c r="P60" s="257">
        <f t="shared" ref="P60:AE60" si="20">IFERROR(P59/$H$2,0)</f>
        <v>100.27777777777777</v>
      </c>
      <c r="Q60" s="257">
        <f t="shared" si="20"/>
        <v>0</v>
      </c>
      <c r="R60" s="257">
        <f t="shared" si="20"/>
        <v>7.7183462532299743</v>
      </c>
      <c r="S60" s="257">
        <f t="shared" si="20"/>
        <v>15.056847545219636</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123.05297157622738</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21">215/12*E62</f>
        <v>17.916666666666668</v>
      </c>
      <c r="G62" s="267">
        <v>6115.43</v>
      </c>
      <c r="H62" s="265">
        <v>0.5</v>
      </c>
      <c r="I62" s="266">
        <f t="shared" ref="I62:I73" si="22">215/12*H62</f>
        <v>8.9583333333333339</v>
      </c>
      <c r="J62" s="267">
        <v>3057.7150000000001</v>
      </c>
      <c r="K62" s="322"/>
      <c r="O62" s="243">
        <f t="shared" ref="O62:O74" si="23">D62</f>
        <v>44927</v>
      </c>
      <c r="P62" s="219">
        <v>37</v>
      </c>
      <c r="Q62" s="219">
        <v>10.6</v>
      </c>
      <c r="R62" s="219">
        <v>8.7149999999999999</v>
      </c>
      <c r="S62" s="219">
        <v>13.55</v>
      </c>
      <c r="T62" s="219"/>
      <c r="U62" s="219"/>
      <c r="V62" s="219"/>
      <c r="W62" s="219"/>
      <c r="X62" s="219"/>
      <c r="Y62" s="219"/>
      <c r="Z62" s="219"/>
      <c r="AA62" s="219"/>
      <c r="AB62" s="219"/>
      <c r="AC62" s="219"/>
      <c r="AD62" s="219"/>
      <c r="AE62" s="247">
        <f t="shared" ref="AE62:AE73" si="24">SUM(P62:AD62)</f>
        <v>69.864999999999995</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6">
        <v>6115.43</v>
      </c>
      <c r="H63" s="244">
        <v>0.5</v>
      </c>
      <c r="I63" s="182">
        <f t="shared" si="22"/>
        <v>8.9583333333333339</v>
      </c>
      <c r="J63" s="246">
        <v>3057.7150000000001</v>
      </c>
      <c r="K63" s="322"/>
      <c r="O63" s="243">
        <f t="shared" si="23"/>
        <v>44958</v>
      </c>
      <c r="P63" s="219">
        <v>45.6</v>
      </c>
      <c r="Q63" s="219">
        <v>5.5</v>
      </c>
      <c r="R63" s="219">
        <v>8</v>
      </c>
      <c r="S63" s="219">
        <v>5.625</v>
      </c>
      <c r="T63" s="219"/>
      <c r="U63" s="219"/>
      <c r="V63" s="219"/>
      <c r="W63" s="219"/>
      <c r="X63" s="219"/>
      <c r="Y63" s="219"/>
      <c r="Z63" s="219"/>
      <c r="AA63" s="219"/>
      <c r="AB63" s="219"/>
      <c r="AC63" s="219"/>
      <c r="AD63" s="219"/>
      <c r="AE63" s="247">
        <f t="shared" si="24"/>
        <v>64.724999999999994</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6">
        <v>6115.43</v>
      </c>
      <c r="H64" s="244">
        <v>0.5</v>
      </c>
      <c r="I64" s="182">
        <f t="shared" si="22"/>
        <v>8.9583333333333339</v>
      </c>
      <c r="J64" s="246">
        <v>3057.7150000000001</v>
      </c>
      <c r="K64" s="322"/>
      <c r="O64" s="243">
        <f t="shared" si="23"/>
        <v>44986</v>
      </c>
      <c r="P64" s="219">
        <v>54.375</v>
      </c>
      <c r="Q64" s="219">
        <v>7.2</v>
      </c>
      <c r="R64" s="219">
        <v>6.5</v>
      </c>
      <c r="S64" s="219">
        <v>8.5</v>
      </c>
      <c r="T64" s="219"/>
      <c r="U64" s="219"/>
      <c r="V64" s="219"/>
      <c r="W64" s="219"/>
      <c r="X64" s="219"/>
      <c r="Y64" s="219"/>
      <c r="Z64" s="219"/>
      <c r="AA64" s="219"/>
      <c r="AB64" s="219"/>
      <c r="AC64" s="219"/>
      <c r="AD64" s="219"/>
      <c r="AE64" s="247">
        <f t="shared" si="24"/>
        <v>76.575000000000003</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v>1</v>
      </c>
      <c r="F65" s="182">
        <f t="shared" si="21"/>
        <v>17.916666666666668</v>
      </c>
      <c r="G65" s="246">
        <v>6276.57</v>
      </c>
      <c r="H65" s="244">
        <v>0.5</v>
      </c>
      <c r="I65" s="182">
        <f t="shared" si="22"/>
        <v>8.9583333333333339</v>
      </c>
      <c r="J65" s="246">
        <v>3138.2849999999999</v>
      </c>
      <c r="K65" s="322"/>
      <c r="O65" s="243">
        <f t="shared" si="23"/>
        <v>45017</v>
      </c>
      <c r="P65" s="219">
        <v>39.6</v>
      </c>
      <c r="Q65" s="219">
        <v>8.75</v>
      </c>
      <c r="R65" s="219">
        <v>15.7</v>
      </c>
      <c r="S65" s="219">
        <v>12</v>
      </c>
      <c r="T65" s="219"/>
      <c r="U65" s="219"/>
      <c r="V65" s="219"/>
      <c r="W65" s="219"/>
      <c r="X65" s="219"/>
      <c r="Y65" s="219"/>
      <c r="Z65" s="219"/>
      <c r="AA65" s="219"/>
      <c r="AB65" s="219"/>
      <c r="AC65" s="219"/>
      <c r="AD65" s="219"/>
      <c r="AE65" s="247">
        <f t="shared" si="24"/>
        <v>76.05</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v>1</v>
      </c>
      <c r="F66" s="182">
        <f t="shared" si="21"/>
        <v>17.916666666666668</v>
      </c>
      <c r="G66" s="246">
        <v>6276.57</v>
      </c>
      <c r="H66" s="244">
        <v>0.5</v>
      </c>
      <c r="I66" s="182">
        <f t="shared" si="22"/>
        <v>8.9583333333333339</v>
      </c>
      <c r="J66" s="246">
        <v>3138.2849999999999</v>
      </c>
      <c r="K66" s="322"/>
      <c r="O66" s="243">
        <f t="shared" si="23"/>
        <v>45047</v>
      </c>
      <c r="P66" s="219">
        <v>41.1</v>
      </c>
      <c r="Q66" s="219">
        <v>10.125</v>
      </c>
      <c r="R66" s="219">
        <v>13.75</v>
      </c>
      <c r="S66" s="219">
        <v>6.125</v>
      </c>
      <c r="T66" s="219"/>
      <c r="U66" s="219"/>
      <c r="V66" s="219"/>
      <c r="W66" s="219"/>
      <c r="X66" s="219"/>
      <c r="Y66" s="219"/>
      <c r="Z66" s="219"/>
      <c r="AA66" s="219"/>
      <c r="AB66" s="219"/>
      <c r="AC66" s="219"/>
      <c r="AD66" s="219"/>
      <c r="AE66" s="247">
        <f t="shared" si="24"/>
        <v>71.099999999999994</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v>1</v>
      </c>
      <c r="F67" s="182">
        <f t="shared" si="21"/>
        <v>17.916666666666668</v>
      </c>
      <c r="G67" s="246">
        <v>6276.57</v>
      </c>
      <c r="H67" s="244">
        <v>0.5</v>
      </c>
      <c r="I67" s="182">
        <f t="shared" si="22"/>
        <v>8.9583333333333339</v>
      </c>
      <c r="J67" s="246">
        <v>3138.2849999999999</v>
      </c>
      <c r="K67" s="322"/>
      <c r="O67" s="243">
        <f t="shared" si="23"/>
        <v>45078</v>
      </c>
      <c r="P67" s="219">
        <v>37.125</v>
      </c>
      <c r="Q67" s="219">
        <v>21.5</v>
      </c>
      <c r="R67" s="219">
        <v>5.5</v>
      </c>
      <c r="S67" s="219">
        <v>7.5</v>
      </c>
      <c r="T67" s="219"/>
      <c r="U67" s="219"/>
      <c r="V67" s="219"/>
      <c r="W67" s="219"/>
      <c r="X67" s="219"/>
      <c r="Y67" s="219"/>
      <c r="Z67" s="219"/>
      <c r="AA67" s="219"/>
      <c r="AB67" s="219"/>
      <c r="AC67" s="219"/>
      <c r="AD67" s="219"/>
      <c r="AE67" s="247">
        <f t="shared" si="24"/>
        <v>71.625</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v>1</v>
      </c>
      <c r="F68" s="182">
        <f t="shared" si="21"/>
        <v>17.916666666666668</v>
      </c>
      <c r="G68" s="246">
        <v>6276.57</v>
      </c>
      <c r="H68" s="244">
        <v>0.5</v>
      </c>
      <c r="I68" s="182">
        <f t="shared" si="22"/>
        <v>8.9583333333333339</v>
      </c>
      <c r="J68" s="246">
        <v>3138.2849999999999</v>
      </c>
      <c r="K68" s="322"/>
      <c r="O68" s="243">
        <f t="shared" si="23"/>
        <v>45108</v>
      </c>
      <c r="P68" s="219">
        <v>43.7</v>
      </c>
      <c r="Q68" s="219">
        <v>10.75</v>
      </c>
      <c r="R68" s="219">
        <v>16.600000000000001</v>
      </c>
      <c r="S68" s="219">
        <v>6</v>
      </c>
      <c r="T68" s="219"/>
      <c r="U68" s="219"/>
      <c r="V68" s="219"/>
      <c r="W68" s="219"/>
      <c r="X68" s="219"/>
      <c r="Y68" s="219"/>
      <c r="Z68" s="219"/>
      <c r="AA68" s="219"/>
      <c r="AB68" s="219"/>
      <c r="AC68" s="219"/>
      <c r="AD68" s="219"/>
      <c r="AE68" s="247">
        <f t="shared" si="24"/>
        <v>77.050000000000011</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v>1</v>
      </c>
      <c r="F69" s="182">
        <f t="shared" si="21"/>
        <v>17.916666666666668</v>
      </c>
      <c r="G69" s="246">
        <v>6276.57</v>
      </c>
      <c r="H69" s="244">
        <v>0.5</v>
      </c>
      <c r="I69" s="182">
        <f t="shared" si="22"/>
        <v>8.9583333333333339</v>
      </c>
      <c r="J69" s="246">
        <v>3138.2849999999999</v>
      </c>
      <c r="K69" s="322"/>
      <c r="O69" s="243">
        <f t="shared" si="23"/>
        <v>45139</v>
      </c>
      <c r="P69" s="219">
        <v>22.55</v>
      </c>
      <c r="Q69" s="219">
        <v>7.2</v>
      </c>
      <c r="R69" s="219">
        <v>6.1</v>
      </c>
      <c r="S69" s="219">
        <v>8.5</v>
      </c>
      <c r="T69" s="219"/>
      <c r="U69" s="219"/>
      <c r="V69" s="219"/>
      <c r="W69" s="219"/>
      <c r="X69" s="219"/>
      <c r="Y69" s="219"/>
      <c r="Z69" s="219"/>
      <c r="AA69" s="219"/>
      <c r="AB69" s="219"/>
      <c r="AC69" s="219"/>
      <c r="AD69" s="219"/>
      <c r="AE69" s="247">
        <f t="shared" si="24"/>
        <v>44.35</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v>1</v>
      </c>
      <c r="F70" s="182">
        <f t="shared" si="21"/>
        <v>17.916666666666668</v>
      </c>
      <c r="G70" s="246">
        <v>6276.57</v>
      </c>
      <c r="H70" s="244">
        <v>0.5</v>
      </c>
      <c r="I70" s="182">
        <f t="shared" si="22"/>
        <v>8.9583333333333339</v>
      </c>
      <c r="J70" s="246">
        <v>3138.2849999999999</v>
      </c>
      <c r="K70" s="322"/>
      <c r="O70" s="243">
        <f t="shared" si="23"/>
        <v>45170</v>
      </c>
      <c r="P70" s="219">
        <v>37.125</v>
      </c>
      <c r="Q70" s="219">
        <v>12.5</v>
      </c>
      <c r="R70" s="219">
        <v>9.5</v>
      </c>
      <c r="S70" s="219">
        <v>10.75</v>
      </c>
      <c r="T70" s="219"/>
      <c r="U70" s="219"/>
      <c r="V70" s="219"/>
      <c r="W70" s="219"/>
      <c r="X70" s="219"/>
      <c r="Y70" s="219"/>
      <c r="Z70" s="219"/>
      <c r="AA70" s="219"/>
      <c r="AB70" s="219"/>
      <c r="AC70" s="219"/>
      <c r="AD70" s="219"/>
      <c r="AE70" s="247">
        <f t="shared" si="24"/>
        <v>69.875</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v>1</v>
      </c>
      <c r="F71" s="182">
        <f t="shared" si="21"/>
        <v>17.916666666666668</v>
      </c>
      <c r="G71" s="246">
        <v>6276.57</v>
      </c>
      <c r="H71" s="244">
        <v>0.5</v>
      </c>
      <c r="I71" s="182">
        <f t="shared" si="22"/>
        <v>8.9583333333333339</v>
      </c>
      <c r="J71" s="246">
        <v>3138.2849999999999</v>
      </c>
      <c r="K71" s="322"/>
      <c r="O71" s="243">
        <f t="shared" si="23"/>
        <v>45200</v>
      </c>
      <c r="P71" s="219">
        <v>43.7</v>
      </c>
      <c r="Q71" s="219">
        <v>5.5</v>
      </c>
      <c r="R71" s="219">
        <v>18.600000000000001</v>
      </c>
      <c r="S71" s="219">
        <v>6.125</v>
      </c>
      <c r="T71" s="219"/>
      <c r="U71" s="219"/>
      <c r="V71" s="219"/>
      <c r="W71" s="219"/>
      <c r="X71" s="219"/>
      <c r="Y71" s="219"/>
      <c r="Z71" s="219"/>
      <c r="AA71" s="219"/>
      <c r="AB71" s="219"/>
      <c r="AC71" s="219"/>
      <c r="AD71" s="219"/>
      <c r="AE71" s="247">
        <f t="shared" si="24"/>
        <v>73.925000000000011</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v>1</v>
      </c>
      <c r="F72" s="182">
        <f t="shared" si="21"/>
        <v>17.916666666666668</v>
      </c>
      <c r="G72" s="246">
        <v>9193.2900000000009</v>
      </c>
      <c r="H72" s="244">
        <v>0.5</v>
      </c>
      <c r="I72" s="182">
        <f t="shared" si="22"/>
        <v>8.9583333333333339</v>
      </c>
      <c r="J72" s="246">
        <f>0.5*G72</f>
        <v>4596.6450000000004</v>
      </c>
      <c r="K72" s="322"/>
      <c r="O72" s="243">
        <f t="shared" si="23"/>
        <v>45231</v>
      </c>
      <c r="P72" s="219">
        <v>45.6</v>
      </c>
      <c r="Q72" s="219">
        <v>8.75</v>
      </c>
      <c r="R72" s="219">
        <v>13.75</v>
      </c>
      <c r="S72" s="219">
        <v>5.625</v>
      </c>
      <c r="T72" s="219"/>
      <c r="U72" s="219"/>
      <c r="V72" s="219"/>
      <c r="W72" s="219"/>
      <c r="X72" s="219"/>
      <c r="Y72" s="219"/>
      <c r="Z72" s="219"/>
      <c r="AA72" s="219"/>
      <c r="AB72" s="219"/>
      <c r="AC72" s="219"/>
      <c r="AD72" s="219"/>
      <c r="AE72" s="247">
        <f t="shared" si="24"/>
        <v>73.724999999999994</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v>1</v>
      </c>
      <c r="F73" s="182">
        <f t="shared" si="21"/>
        <v>17.916666666666668</v>
      </c>
      <c r="G73" s="246">
        <v>6276.57</v>
      </c>
      <c r="H73" s="244">
        <v>0.5</v>
      </c>
      <c r="I73" s="182">
        <f t="shared" si="22"/>
        <v>8.9583333333333339</v>
      </c>
      <c r="J73" s="246">
        <v>3138.2849999999999</v>
      </c>
      <c r="K73" s="322"/>
      <c r="O73" s="243">
        <f t="shared" si="23"/>
        <v>45261</v>
      </c>
      <c r="P73" s="219">
        <v>50.32</v>
      </c>
      <c r="Q73" s="219">
        <v>10.125</v>
      </c>
      <c r="R73" s="219">
        <v>15.5</v>
      </c>
      <c r="S73" s="219">
        <v>1</v>
      </c>
      <c r="T73" s="219"/>
      <c r="U73" s="219"/>
      <c r="V73" s="219"/>
      <c r="W73" s="219"/>
      <c r="X73" s="219"/>
      <c r="Y73" s="219"/>
      <c r="Z73" s="219"/>
      <c r="AA73" s="219"/>
      <c r="AB73" s="219"/>
      <c r="AC73" s="219"/>
      <c r="AD73" s="219"/>
      <c r="AE73" s="247">
        <f t="shared" si="24"/>
        <v>76.944999999999993</v>
      </c>
      <c r="AF73" s="248"/>
    </row>
    <row r="74" spans="2:32" x14ac:dyDescent="0.25">
      <c r="B74" s="250"/>
      <c r="C74" s="251"/>
      <c r="D74" s="252">
        <f>D73</f>
        <v>45261</v>
      </c>
      <c r="E74" s="253"/>
      <c r="F74" s="254">
        <f>SUM(F62:F73)</f>
        <v>214.99999999999997</v>
      </c>
      <c r="G74" s="255">
        <f>SUM(G62:G73)</f>
        <v>77752.140000000014</v>
      </c>
      <c r="H74" s="268"/>
      <c r="I74" s="254">
        <f>SUM(I62:I73)</f>
        <v>107.49999999999999</v>
      </c>
      <c r="J74" s="255">
        <f>SUM(J62:J73)</f>
        <v>38876.070000000007</v>
      </c>
      <c r="K74" s="322"/>
      <c r="O74" s="252">
        <f t="shared" si="23"/>
        <v>45261</v>
      </c>
      <c r="P74" s="257">
        <f t="shared" ref="P74:AE74" si="26">SUM(P62:P73)</f>
        <v>497.79500000000002</v>
      </c>
      <c r="Q74" s="257">
        <f t="shared" si="26"/>
        <v>118.5</v>
      </c>
      <c r="R74" s="257">
        <f t="shared" si="26"/>
        <v>138.215</v>
      </c>
      <c r="S74" s="257">
        <f t="shared" si="26"/>
        <v>91.3</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845.81</v>
      </c>
      <c r="AF74" s="248"/>
    </row>
    <row r="75" spans="2:32" ht="28.5" customHeight="1" x14ac:dyDescent="0.25">
      <c r="B75" s="8"/>
      <c r="C75" s="8"/>
      <c r="F75" s="249"/>
      <c r="I75" s="249"/>
      <c r="K75" s="322"/>
      <c r="P75" s="257">
        <f t="shared" ref="P75:AE75" si="27">IFERROR(P74/$H$2,0)</f>
        <v>64.314599483204134</v>
      </c>
      <c r="Q75" s="257">
        <f t="shared" si="27"/>
        <v>15.310077519379844</v>
      </c>
      <c r="R75" s="257">
        <f t="shared" si="27"/>
        <v>17.857235142118864</v>
      </c>
      <c r="S75" s="257">
        <f t="shared" si="27"/>
        <v>11.795865633074934</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109.27777777777777</v>
      </c>
      <c r="AF75" s="258" t="s">
        <v>345</v>
      </c>
    </row>
    <row r="76" spans="2:32" x14ac:dyDescent="0.25">
      <c r="B76" s="8"/>
      <c r="C76" s="8"/>
      <c r="F76" s="249"/>
      <c r="I76" s="249"/>
      <c r="K76" s="322"/>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28">215/12*E77</f>
        <v>17.916666666666668</v>
      </c>
      <c r="G77" s="267">
        <v>6276.57</v>
      </c>
      <c r="H77" s="265">
        <v>0.5</v>
      </c>
      <c r="I77" s="266">
        <f t="shared" ref="I77:I88" si="29">215/12*H77</f>
        <v>8.9583333333333339</v>
      </c>
      <c r="J77" s="267">
        <v>3138.2849999999999</v>
      </c>
      <c r="K77" s="322"/>
      <c r="O77" s="243">
        <f t="shared" ref="O77:O89" si="30">D77</f>
        <v>45292</v>
      </c>
      <c r="P77" s="219">
        <v>45.6</v>
      </c>
      <c r="Q77" s="219">
        <v>18.5</v>
      </c>
      <c r="R77" s="219">
        <v>8</v>
      </c>
      <c r="S77" s="219">
        <v>5.625</v>
      </c>
      <c r="T77" s="219"/>
      <c r="U77" s="219"/>
      <c r="V77" s="219"/>
      <c r="W77" s="219"/>
      <c r="X77" s="219"/>
      <c r="Y77" s="219"/>
      <c r="Z77" s="219"/>
      <c r="AA77" s="219"/>
      <c r="AB77" s="219"/>
      <c r="AC77" s="219"/>
      <c r="AD77" s="219"/>
      <c r="AE77" s="247">
        <f t="shared" ref="AE77:AE88" si="31">SUM(P77:AD77)</f>
        <v>77.724999999999994</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v>1</v>
      </c>
      <c r="F78" s="182">
        <f t="shared" si="28"/>
        <v>17.916666666666668</v>
      </c>
      <c r="G78" s="246">
        <v>6276.57</v>
      </c>
      <c r="H78" s="244">
        <v>0.5</v>
      </c>
      <c r="I78" s="182">
        <f t="shared" si="29"/>
        <v>8.9583333333333339</v>
      </c>
      <c r="J78" s="246">
        <v>3138.2849999999999</v>
      </c>
      <c r="K78" s="322"/>
      <c r="O78" s="243">
        <f t="shared" si="30"/>
        <v>45323</v>
      </c>
      <c r="P78" s="219">
        <v>54.375</v>
      </c>
      <c r="Q78" s="219">
        <v>7.2</v>
      </c>
      <c r="R78" s="219">
        <v>6.5</v>
      </c>
      <c r="S78" s="219">
        <v>8.5</v>
      </c>
      <c r="T78" s="219"/>
      <c r="U78" s="219"/>
      <c r="V78" s="219"/>
      <c r="W78" s="219"/>
      <c r="X78" s="219"/>
      <c r="Y78" s="219"/>
      <c r="Z78" s="219"/>
      <c r="AA78" s="219"/>
      <c r="AB78" s="219"/>
      <c r="AC78" s="219"/>
      <c r="AD78" s="219"/>
      <c r="AE78" s="247">
        <f t="shared" si="31"/>
        <v>76.575000000000003</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v>1</v>
      </c>
      <c r="F79" s="182">
        <f t="shared" si="28"/>
        <v>17.916666666666668</v>
      </c>
      <c r="G79" s="246">
        <v>6276.57</v>
      </c>
      <c r="H79" s="244">
        <v>0.5</v>
      </c>
      <c r="I79" s="182">
        <f t="shared" si="29"/>
        <v>8.9583333333333339</v>
      </c>
      <c r="J79" s="246">
        <v>3138.2849999999999</v>
      </c>
      <c r="K79" s="322"/>
      <c r="O79" s="243">
        <f t="shared" si="30"/>
        <v>45352</v>
      </c>
      <c r="P79" s="219">
        <v>23.43</v>
      </c>
      <c r="Q79" s="219">
        <v>8.75</v>
      </c>
      <c r="R79" s="219">
        <v>15.7</v>
      </c>
      <c r="S79" s="219">
        <v>12</v>
      </c>
      <c r="T79" s="219">
        <v>12.1</v>
      </c>
      <c r="U79" s="219"/>
      <c r="V79" s="219"/>
      <c r="W79" s="219"/>
      <c r="X79" s="219"/>
      <c r="Y79" s="219"/>
      <c r="Z79" s="219"/>
      <c r="AA79" s="219"/>
      <c r="AB79" s="219"/>
      <c r="AC79" s="219"/>
      <c r="AD79" s="219"/>
      <c r="AE79" s="247">
        <f t="shared" si="31"/>
        <v>71.97999999999999</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v>1</v>
      </c>
      <c r="F80" s="182">
        <f t="shared" si="28"/>
        <v>17.916666666666668</v>
      </c>
      <c r="G80" s="246">
        <v>6276.57</v>
      </c>
      <c r="H80" s="244">
        <v>0.5</v>
      </c>
      <c r="I80" s="182">
        <f t="shared" si="29"/>
        <v>8.9583333333333339</v>
      </c>
      <c r="J80" s="246">
        <v>3138.2849999999999</v>
      </c>
      <c r="K80" s="322"/>
      <c r="O80" s="243">
        <f t="shared" si="30"/>
        <v>45383</v>
      </c>
      <c r="P80" s="219"/>
      <c r="Q80" s="219">
        <v>37.125</v>
      </c>
      <c r="R80" s="219">
        <v>21.5</v>
      </c>
      <c r="S80" s="219"/>
      <c r="T80" s="219">
        <v>11.25</v>
      </c>
      <c r="U80" s="219"/>
      <c r="V80" s="219"/>
      <c r="W80" s="219"/>
      <c r="X80" s="219"/>
      <c r="Y80" s="219"/>
      <c r="Z80" s="219"/>
      <c r="AA80" s="219"/>
      <c r="AB80" s="219"/>
      <c r="AC80" s="219"/>
      <c r="AD80" s="219"/>
      <c r="AE80" s="247">
        <f t="shared" si="31"/>
        <v>69.875</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v>1</v>
      </c>
      <c r="F81" s="182">
        <f t="shared" si="28"/>
        <v>17.916666666666668</v>
      </c>
      <c r="G81" s="246">
        <v>6276.57</v>
      </c>
      <c r="H81" s="244">
        <v>0.5</v>
      </c>
      <c r="I81" s="182">
        <f t="shared" si="29"/>
        <v>8.9583333333333339</v>
      </c>
      <c r="J81" s="246">
        <v>3138.2849999999999</v>
      </c>
      <c r="K81" s="322"/>
      <c r="O81" s="243">
        <f t="shared" si="30"/>
        <v>45413</v>
      </c>
      <c r="P81" s="219"/>
      <c r="Q81" s="219">
        <v>43.7</v>
      </c>
      <c r="R81" s="219">
        <v>10.75</v>
      </c>
      <c r="S81" s="219"/>
      <c r="T81" s="219">
        <v>17</v>
      </c>
      <c r="U81" s="219"/>
      <c r="V81" s="219"/>
      <c r="W81" s="219"/>
      <c r="X81" s="219"/>
      <c r="Y81" s="219"/>
      <c r="Z81" s="219"/>
      <c r="AA81" s="219"/>
      <c r="AB81" s="219"/>
      <c r="AC81" s="219"/>
      <c r="AD81" s="219"/>
      <c r="AE81" s="247">
        <f t="shared" si="31"/>
        <v>71.45</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v>1</v>
      </c>
      <c r="F82" s="182">
        <f t="shared" si="28"/>
        <v>17.916666666666668</v>
      </c>
      <c r="G82" s="246">
        <v>6276.57</v>
      </c>
      <c r="H82" s="244">
        <v>0.5</v>
      </c>
      <c r="I82" s="182">
        <f t="shared" si="29"/>
        <v>8.9583333333333339</v>
      </c>
      <c r="J82" s="246">
        <v>3138.2849999999999</v>
      </c>
      <c r="K82" s="322"/>
      <c r="O82" s="243">
        <f t="shared" si="30"/>
        <v>45444</v>
      </c>
      <c r="P82" s="219"/>
      <c r="Q82" s="219">
        <v>22.55</v>
      </c>
      <c r="R82" s="219">
        <v>37.200000000000003</v>
      </c>
      <c r="S82" s="219"/>
      <c r="T82" s="219">
        <v>17.43</v>
      </c>
      <c r="U82" s="219"/>
      <c r="V82" s="219"/>
      <c r="W82" s="219"/>
      <c r="X82" s="219"/>
      <c r="Y82" s="219"/>
      <c r="Z82" s="219"/>
      <c r="AA82" s="219"/>
      <c r="AB82" s="219"/>
      <c r="AC82" s="219"/>
      <c r="AD82" s="219"/>
      <c r="AE82" s="247">
        <f t="shared" si="31"/>
        <v>77.180000000000007</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v>1</v>
      </c>
      <c r="F83" s="182">
        <f t="shared" si="28"/>
        <v>17.916666666666668</v>
      </c>
      <c r="G83" s="246">
        <v>6276.57</v>
      </c>
      <c r="H83" s="244">
        <v>0.5</v>
      </c>
      <c r="I83" s="182">
        <f t="shared" si="29"/>
        <v>8.9583333333333339</v>
      </c>
      <c r="J83" s="246">
        <v>3138.2849999999999</v>
      </c>
      <c r="K83" s="322"/>
      <c r="O83" s="243">
        <f t="shared" si="30"/>
        <v>45474</v>
      </c>
      <c r="P83" s="219"/>
      <c r="Q83" s="219">
        <v>37.125</v>
      </c>
      <c r="R83" s="219">
        <v>28.56</v>
      </c>
      <c r="S83" s="219"/>
      <c r="T83" s="219">
        <v>12.25</v>
      </c>
      <c r="U83" s="219"/>
      <c r="V83" s="219"/>
      <c r="W83" s="219"/>
      <c r="X83" s="219"/>
      <c r="Y83" s="219"/>
      <c r="Z83" s="219"/>
      <c r="AA83" s="219"/>
      <c r="AB83" s="219"/>
      <c r="AC83" s="219"/>
      <c r="AD83" s="219"/>
      <c r="AE83" s="247">
        <f t="shared" si="31"/>
        <v>77.935000000000002</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v>1</v>
      </c>
      <c r="F84" s="182">
        <f t="shared" si="28"/>
        <v>17.916666666666668</v>
      </c>
      <c r="G84" s="246">
        <v>6276.57</v>
      </c>
      <c r="H84" s="244">
        <v>0.5</v>
      </c>
      <c r="I84" s="182">
        <f t="shared" si="29"/>
        <v>8.9583333333333339</v>
      </c>
      <c r="J84" s="246">
        <v>3138.2849999999999</v>
      </c>
      <c r="K84" s="322"/>
      <c r="O84" s="243">
        <f t="shared" si="30"/>
        <v>45505</v>
      </c>
      <c r="P84" s="219"/>
      <c r="Q84" s="219">
        <v>6.1</v>
      </c>
      <c r="R84" s="219">
        <v>13.4</v>
      </c>
      <c r="S84" s="219"/>
      <c r="T84" s="219">
        <v>23</v>
      </c>
      <c r="U84" s="219"/>
      <c r="V84" s="219"/>
      <c r="W84" s="219"/>
      <c r="X84" s="219"/>
      <c r="Y84" s="219"/>
      <c r="Z84" s="219"/>
      <c r="AA84" s="219"/>
      <c r="AB84" s="219"/>
      <c r="AC84" s="219"/>
      <c r="AD84" s="219"/>
      <c r="AE84" s="247">
        <f t="shared" si="31"/>
        <v>42.5</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v>1</v>
      </c>
      <c r="F85" s="182">
        <f t="shared" si="28"/>
        <v>17.916666666666668</v>
      </c>
      <c r="G85" s="246">
        <v>6276.57</v>
      </c>
      <c r="H85" s="244">
        <v>0.5</v>
      </c>
      <c r="I85" s="182">
        <f t="shared" si="29"/>
        <v>8.9583333333333339</v>
      </c>
      <c r="J85" s="246">
        <v>3138.2849999999999</v>
      </c>
      <c r="K85" s="322"/>
      <c r="O85" s="243">
        <f t="shared" si="30"/>
        <v>45536</v>
      </c>
      <c r="P85" s="219"/>
      <c r="Q85" s="219">
        <v>9.5</v>
      </c>
      <c r="R85" s="219">
        <v>10.75</v>
      </c>
      <c r="S85" s="219"/>
      <c r="T85" s="219">
        <v>42.3</v>
      </c>
      <c r="U85" s="219"/>
      <c r="V85" s="219"/>
      <c r="W85" s="219"/>
      <c r="X85" s="219"/>
      <c r="Y85" s="219"/>
      <c r="Z85" s="219"/>
      <c r="AA85" s="219"/>
      <c r="AB85" s="219"/>
      <c r="AC85" s="219"/>
      <c r="AD85" s="219"/>
      <c r="AE85" s="247">
        <f t="shared" si="31"/>
        <v>62.55</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v>1</v>
      </c>
      <c r="F86" s="182">
        <f t="shared" si="28"/>
        <v>17.916666666666668</v>
      </c>
      <c r="G86" s="246">
        <v>6276.57</v>
      </c>
      <c r="H86" s="244">
        <v>0.5</v>
      </c>
      <c r="I86" s="182">
        <f t="shared" si="29"/>
        <v>8.9583333333333339</v>
      </c>
      <c r="J86" s="246">
        <v>3138.2849999999999</v>
      </c>
      <c r="K86" s="322"/>
      <c r="O86" s="243">
        <f t="shared" si="30"/>
        <v>45566</v>
      </c>
      <c r="P86" s="219"/>
      <c r="Q86" s="219">
        <v>18.600000000000001</v>
      </c>
      <c r="R86" s="219">
        <v>26.1</v>
      </c>
      <c r="S86" s="219"/>
      <c r="T86" s="219">
        <v>23.5</v>
      </c>
      <c r="U86" s="219"/>
      <c r="V86" s="219"/>
      <c r="W86" s="219"/>
      <c r="X86" s="219"/>
      <c r="Y86" s="219"/>
      <c r="Z86" s="219"/>
      <c r="AA86" s="219"/>
      <c r="AB86" s="219"/>
      <c r="AC86" s="219"/>
      <c r="AD86" s="219"/>
      <c r="AE86" s="247">
        <f t="shared" si="31"/>
        <v>68.2</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v>1</v>
      </c>
      <c r="F87" s="182">
        <f t="shared" si="28"/>
        <v>17.916666666666668</v>
      </c>
      <c r="G87" s="246">
        <v>9481.9509724406307</v>
      </c>
      <c r="H87" s="244">
        <v>0.5</v>
      </c>
      <c r="I87" s="182">
        <f t="shared" si="29"/>
        <v>8.9583333333333339</v>
      </c>
      <c r="J87" s="246">
        <v>4740.9754862203099</v>
      </c>
      <c r="K87" s="322"/>
      <c r="O87" s="243">
        <f t="shared" si="30"/>
        <v>45597</v>
      </c>
      <c r="P87" s="219"/>
      <c r="Q87" s="219">
        <v>13.75</v>
      </c>
      <c r="R87" s="219">
        <v>15.63</v>
      </c>
      <c r="S87" s="219"/>
      <c r="T87" s="219">
        <v>44</v>
      </c>
      <c r="U87" s="219"/>
      <c r="V87" s="219"/>
      <c r="W87" s="219"/>
      <c r="X87" s="219"/>
      <c r="Y87" s="219"/>
      <c r="Z87" s="219"/>
      <c r="AA87" s="219"/>
      <c r="AB87" s="219"/>
      <c r="AC87" s="219"/>
      <c r="AD87" s="219"/>
      <c r="AE87" s="247">
        <f t="shared" si="31"/>
        <v>73.38</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v>1</v>
      </c>
      <c r="F88" s="182">
        <f t="shared" si="28"/>
        <v>17.916666666666668</v>
      </c>
      <c r="G88" s="246">
        <v>6518.1487402492803</v>
      </c>
      <c r="H88" s="244">
        <v>0.5</v>
      </c>
      <c r="I88" s="182">
        <f t="shared" si="29"/>
        <v>8.9583333333333339</v>
      </c>
      <c r="J88" s="246">
        <v>3259.0743701246402</v>
      </c>
      <c r="K88" s="322"/>
      <c r="O88" s="243">
        <f t="shared" si="30"/>
        <v>45627</v>
      </c>
      <c r="P88" s="219"/>
      <c r="Q88" s="219">
        <v>5.5</v>
      </c>
      <c r="R88" s="219">
        <v>8</v>
      </c>
      <c r="S88" s="219"/>
      <c r="T88" s="219">
        <v>50.32</v>
      </c>
      <c r="U88" s="219"/>
      <c r="V88" s="219"/>
      <c r="W88" s="219"/>
      <c r="X88" s="219"/>
      <c r="Y88" s="219"/>
      <c r="Z88" s="219"/>
      <c r="AA88" s="219"/>
      <c r="AB88" s="219"/>
      <c r="AC88" s="219"/>
      <c r="AD88" s="219"/>
      <c r="AE88" s="247">
        <f t="shared" si="31"/>
        <v>63.82</v>
      </c>
      <c r="AF88" s="248"/>
    </row>
    <row r="89" spans="2:32" x14ac:dyDescent="0.25">
      <c r="B89" s="250"/>
      <c r="C89" s="251"/>
      <c r="D89" s="252">
        <f>D88</f>
        <v>45627</v>
      </c>
      <c r="E89" s="253"/>
      <c r="F89" s="254">
        <f>SUM(F77:F88)</f>
        <v>214.99999999999997</v>
      </c>
      <c r="G89" s="255">
        <f>SUM(G77:G88)</f>
        <v>78765.799712689914</v>
      </c>
      <c r="H89" s="268"/>
      <c r="I89" s="254">
        <f>SUM(I77:I88)</f>
        <v>107.49999999999999</v>
      </c>
      <c r="J89" s="255">
        <f>SUM(J77:J88)</f>
        <v>39382.89985634495</v>
      </c>
      <c r="K89" s="322"/>
      <c r="O89" s="252">
        <f t="shared" si="30"/>
        <v>45627</v>
      </c>
      <c r="P89" s="257">
        <f t="shared" ref="P89:AE89" si="33">SUM(P77:P88)</f>
        <v>123.405</v>
      </c>
      <c r="Q89" s="257">
        <f t="shared" si="33"/>
        <v>228.4</v>
      </c>
      <c r="R89" s="257">
        <f t="shared" si="33"/>
        <v>202.09</v>
      </c>
      <c r="S89" s="257">
        <f t="shared" si="33"/>
        <v>26.125</v>
      </c>
      <c r="T89" s="257">
        <f t="shared" si="33"/>
        <v>253.14999999999998</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833.17000000000007</v>
      </c>
      <c r="AF89" s="248"/>
    </row>
    <row r="90" spans="2:32" ht="28.5" customHeight="1" x14ac:dyDescent="0.25">
      <c r="B90" s="8"/>
      <c r="C90" s="8"/>
      <c r="F90" s="249"/>
      <c r="I90" s="249"/>
      <c r="K90" s="322"/>
      <c r="P90" s="257">
        <f t="shared" ref="P90:AE90" si="34">IFERROR(P89/$H$2,0)</f>
        <v>15.943798449612403</v>
      </c>
      <c r="Q90" s="257">
        <f t="shared" si="34"/>
        <v>29.50904392764858</v>
      </c>
      <c r="R90" s="257">
        <f t="shared" si="34"/>
        <v>26.109819121447028</v>
      </c>
      <c r="S90" s="257">
        <f t="shared" si="34"/>
        <v>3.3753229974160206</v>
      </c>
      <c r="T90" s="257">
        <f t="shared" si="34"/>
        <v>32.706718346253226</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107.64470284237727</v>
      </c>
      <c r="AF90" s="258" t="s">
        <v>345</v>
      </c>
    </row>
    <row r="91" spans="2:32" x14ac:dyDescent="0.25">
      <c r="B91" s="8"/>
      <c r="C91" s="8"/>
      <c r="F91" s="249"/>
      <c r="I91" s="249"/>
      <c r="K91" s="322"/>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5">215/12*E92</f>
        <v>17.916666666666668</v>
      </c>
      <c r="G92" s="267">
        <v>6518.1487402492803</v>
      </c>
      <c r="H92" s="265">
        <v>0.5</v>
      </c>
      <c r="I92" s="266">
        <f t="shared" ref="I92:I103" si="36">215/12*H92</f>
        <v>8.9583333333333339</v>
      </c>
      <c r="J92" s="267">
        <v>3259.0743701246402</v>
      </c>
      <c r="K92" s="322"/>
      <c r="O92" s="243">
        <f t="shared" ref="O92:O104" si="37">D92</f>
        <v>45658</v>
      </c>
      <c r="P92" s="219"/>
      <c r="Q92" s="219">
        <v>14.6</v>
      </c>
      <c r="R92" s="219">
        <v>28.75</v>
      </c>
      <c r="S92" s="219"/>
      <c r="T92" s="219">
        <v>36</v>
      </c>
      <c r="U92" s="219"/>
      <c r="V92" s="219"/>
      <c r="W92" s="219"/>
      <c r="X92" s="219"/>
      <c r="Y92" s="219"/>
      <c r="Z92" s="219"/>
      <c r="AA92" s="219"/>
      <c r="AB92" s="219"/>
      <c r="AC92" s="219"/>
      <c r="AD92" s="219"/>
      <c r="AE92" s="247">
        <f t="shared" ref="AE92:AE103" si="38">SUM(P92:AD92)</f>
        <v>79.349999999999994</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v>1</v>
      </c>
      <c r="F93" s="182">
        <f t="shared" si="35"/>
        <v>17.916666666666668</v>
      </c>
      <c r="G93" s="246">
        <v>6518.1487402492803</v>
      </c>
      <c r="H93" s="244">
        <v>0.5</v>
      </c>
      <c r="I93" s="182">
        <f t="shared" si="36"/>
        <v>8.9583333333333339</v>
      </c>
      <c r="J93" s="246">
        <v>3259.0743701246402</v>
      </c>
      <c r="K93" s="322"/>
      <c r="O93" s="243">
        <f t="shared" si="37"/>
        <v>45689</v>
      </c>
      <c r="P93" s="219"/>
      <c r="Q93" s="219">
        <v>21.5</v>
      </c>
      <c r="R93" s="219">
        <v>18</v>
      </c>
      <c r="S93" s="219"/>
      <c r="T93" s="219">
        <v>36.5</v>
      </c>
      <c r="U93" s="219"/>
      <c r="V93" s="219"/>
      <c r="W93" s="219"/>
      <c r="X93" s="219"/>
      <c r="Y93" s="219"/>
      <c r="Z93" s="219"/>
      <c r="AA93" s="219"/>
      <c r="AB93" s="219"/>
      <c r="AC93" s="219"/>
      <c r="AD93" s="219"/>
      <c r="AE93" s="247">
        <f t="shared" si="38"/>
        <v>76</v>
      </c>
      <c r="AF93" s="248"/>
    </row>
    <row r="94" spans="2:32" outlineLevel="1" x14ac:dyDescent="0.25">
      <c r="B94" s="323"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v>1</v>
      </c>
      <c r="F94" s="182">
        <f t="shared" si="35"/>
        <v>17.916666666666668</v>
      </c>
      <c r="G94" s="246">
        <v>6518.1487402492803</v>
      </c>
      <c r="H94" s="324">
        <v>0.5</v>
      </c>
      <c r="I94" s="182">
        <f t="shared" si="36"/>
        <v>8.9583333333333339</v>
      </c>
      <c r="J94" s="325">
        <v>3259.0743701246402</v>
      </c>
      <c r="K94" s="322"/>
      <c r="O94" s="243">
        <f t="shared" si="37"/>
        <v>45717</v>
      </c>
      <c r="P94" s="312"/>
      <c r="Q94" s="312">
        <v>10.125</v>
      </c>
      <c r="R94" s="312">
        <v>38.5</v>
      </c>
      <c r="S94" s="312"/>
      <c r="T94" s="312">
        <v>27.5</v>
      </c>
      <c r="U94" s="219"/>
      <c r="V94" s="219"/>
      <c r="W94" s="219"/>
      <c r="X94" s="219"/>
      <c r="Y94" s="219"/>
      <c r="Z94" s="219"/>
      <c r="AA94" s="219"/>
      <c r="AB94" s="219"/>
      <c r="AC94" s="219"/>
      <c r="AD94" s="219"/>
      <c r="AE94" s="247">
        <f t="shared" si="38"/>
        <v>76.125</v>
      </c>
      <c r="AF94" s="248"/>
    </row>
    <row r="95" spans="2:32" outlineLevel="1" x14ac:dyDescent="0.25">
      <c r="B95" s="326" t="s">
        <v>33</v>
      </c>
      <c r="C95" s="327">
        <f>IF(C94&gt;0,C94+1,IF(DATE(YEAR('Basic project data'!$C$5),MONTH('Basic project data'!$C$5),1)=D95,1,0))</f>
        <v>37</v>
      </c>
      <c r="D95" s="243">
        <f t="shared" si="39"/>
        <v>45748</v>
      </c>
      <c r="E95" s="244"/>
      <c r="F95" s="182">
        <f t="shared" si="35"/>
        <v>0</v>
      </c>
      <c r="G95" s="328"/>
      <c r="H95" s="329">
        <f>AE95/(1720/12)</f>
        <v>0.33488372093023255</v>
      </c>
      <c r="I95" s="330">
        <f t="shared" si="36"/>
        <v>6</v>
      </c>
      <c r="J95" s="331">
        <f>I95*E22</f>
        <v>2200.8292455828528</v>
      </c>
      <c r="K95" s="322"/>
      <c r="O95" s="243">
        <f t="shared" si="37"/>
        <v>45748</v>
      </c>
      <c r="P95" s="332"/>
      <c r="Q95" s="333">
        <v>48</v>
      </c>
      <c r="R95" s="333"/>
      <c r="S95" s="333"/>
      <c r="T95" s="334"/>
      <c r="U95" s="335"/>
      <c r="V95" s="219"/>
      <c r="W95" s="219"/>
      <c r="X95" s="219"/>
      <c r="Y95" s="219"/>
      <c r="Z95" s="219"/>
      <c r="AA95" s="219"/>
      <c r="AB95" s="219"/>
      <c r="AC95" s="219"/>
      <c r="AD95" s="219"/>
      <c r="AE95" s="247">
        <f t="shared" si="38"/>
        <v>48</v>
      </c>
      <c r="AF95" s="248"/>
    </row>
    <row r="96" spans="2:32" outlineLevel="1" x14ac:dyDescent="0.25">
      <c r="B96" s="336" t="s">
        <v>33</v>
      </c>
      <c r="C96" s="327">
        <f>IF(C95&gt;0,C95+1,IF(DATE(YEAR('Basic project data'!$C$5),MONTH('Basic project data'!$C$5),1)=D96,1,0))</f>
        <v>38</v>
      </c>
      <c r="D96" s="243">
        <f t="shared" si="39"/>
        <v>45778</v>
      </c>
      <c r="E96" s="244"/>
      <c r="F96" s="182">
        <f t="shared" si="35"/>
        <v>0</v>
      </c>
      <c r="G96" s="328"/>
      <c r="H96" s="337">
        <f>AE96/(1720/12)</f>
        <v>0.16744186046511628</v>
      </c>
      <c r="I96" s="330">
        <f t="shared" si="36"/>
        <v>3</v>
      </c>
      <c r="J96" s="338">
        <f>I96*E22</f>
        <v>1100.4146227914264</v>
      </c>
      <c r="K96" s="322"/>
      <c r="O96" s="243">
        <f t="shared" si="37"/>
        <v>45778</v>
      </c>
      <c r="P96" s="339"/>
      <c r="Q96" s="340">
        <v>24</v>
      </c>
      <c r="R96" s="340"/>
      <c r="S96" s="340"/>
      <c r="T96" s="341"/>
      <c r="U96" s="335"/>
      <c r="V96" s="219"/>
      <c r="W96" s="219"/>
      <c r="X96" s="219"/>
      <c r="Y96" s="219"/>
      <c r="Z96" s="219"/>
      <c r="AA96" s="219"/>
      <c r="AB96" s="219"/>
      <c r="AC96" s="219"/>
      <c r="AD96" s="219"/>
      <c r="AE96" s="247">
        <f t="shared" si="38"/>
        <v>24</v>
      </c>
      <c r="AF96" s="248"/>
    </row>
    <row r="97" spans="2:32" outlineLevel="1" x14ac:dyDescent="0.25">
      <c r="B97" s="3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343"/>
      <c r="I97" s="182">
        <f t="shared" si="36"/>
        <v>0</v>
      </c>
      <c r="J97" s="277"/>
      <c r="K97" s="322"/>
      <c r="O97" s="243">
        <f t="shared" si="37"/>
        <v>45809</v>
      </c>
      <c r="P97" s="319"/>
      <c r="Q97" s="319"/>
      <c r="R97" s="319"/>
      <c r="S97" s="319"/>
      <c r="T97" s="3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K98" s="322"/>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K99" s="322"/>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K100" s="322"/>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K101" s="322"/>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K102" s="322"/>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K103" s="322"/>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53.75</v>
      </c>
      <c r="G104" s="255">
        <f>SUM(G92:G103)</f>
        <v>19554.446220747843</v>
      </c>
      <c r="H104" s="256"/>
      <c r="I104" s="254">
        <f>SUM(I92:I103)</f>
        <v>35.875</v>
      </c>
      <c r="J104" s="255">
        <f>SUM(J92:J103)</f>
        <v>13078.4669787482</v>
      </c>
      <c r="K104" s="322"/>
      <c r="O104" s="252">
        <f t="shared" si="37"/>
        <v>45992</v>
      </c>
      <c r="P104" s="257">
        <f t="shared" ref="P104:AE104" si="40">SUM(P92:P103)</f>
        <v>0</v>
      </c>
      <c r="Q104" s="257">
        <f t="shared" si="40"/>
        <v>118.22499999999999</v>
      </c>
      <c r="R104" s="257">
        <f t="shared" si="40"/>
        <v>85.25</v>
      </c>
      <c r="S104" s="257">
        <f t="shared" si="40"/>
        <v>0</v>
      </c>
      <c r="T104" s="257">
        <f t="shared" si="40"/>
        <v>100</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303.47500000000002</v>
      </c>
      <c r="AF104" s="248"/>
    </row>
    <row r="105" spans="2:32" ht="28.5" customHeight="1" x14ac:dyDescent="0.25">
      <c r="B105" s="8"/>
      <c r="C105" s="8"/>
      <c r="F105" s="249"/>
      <c r="I105" s="249"/>
      <c r="K105" s="322"/>
      <c r="P105" s="257">
        <f t="shared" ref="P105:AE105" si="41">IFERROR(P104/$H$2,0)</f>
        <v>0</v>
      </c>
      <c r="Q105" s="257">
        <f t="shared" si="41"/>
        <v>15.274547803617569</v>
      </c>
      <c r="R105" s="257">
        <f t="shared" si="41"/>
        <v>11.01421188630491</v>
      </c>
      <c r="S105" s="257">
        <f t="shared" si="41"/>
        <v>0</v>
      </c>
      <c r="T105" s="257">
        <f t="shared" si="41"/>
        <v>12.919896640826874</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39.208656330749356</v>
      </c>
      <c r="AF105" s="258" t="s">
        <v>345</v>
      </c>
    </row>
    <row r="106" spans="2:32" x14ac:dyDescent="0.25">
      <c r="B106" s="8"/>
      <c r="C106" s="8"/>
      <c r="F106" s="249"/>
      <c r="I106" s="249"/>
      <c r="K106" s="322"/>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K107" s="322"/>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K108" s="322"/>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K109" s="322"/>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K110" s="322"/>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K111" s="322"/>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K112" s="322"/>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K113" s="322"/>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K114" s="322"/>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K115" s="322"/>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K116" s="322"/>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K117" s="322"/>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K118" s="322"/>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K119" s="322"/>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K120" s="322"/>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K121" s="322"/>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K122" s="322"/>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K123" s="322"/>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K124" s="322"/>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K125" s="322"/>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K126" s="322"/>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K127" s="322"/>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495" priority="45">
      <formula>$C35&lt;&gt;0</formula>
    </cfRule>
  </conditionalFormatting>
  <conditionalFormatting sqref="B36:B41">
    <cfRule type="expression" dxfId="494" priority="44">
      <formula>$C36&lt;&gt;""</formula>
    </cfRule>
  </conditionalFormatting>
  <conditionalFormatting sqref="B47:B58 B92:B103 B107:B118 B121:B133 B137:B148">
    <cfRule type="cellIs" dxfId="493" priority="124" operator="equal">
      <formula>"P1"</formula>
    </cfRule>
    <cfRule type="cellIs" dxfId="492" priority="122" operator="equal">
      <formula>"P3"</formula>
    </cfRule>
    <cfRule type="cellIs" dxfId="491" priority="121" operator="equal">
      <formula>"P4"</formula>
    </cfRule>
    <cfRule type="cellIs" dxfId="490" priority="123" operator="equal">
      <formula>"P2"</formula>
    </cfRule>
  </conditionalFormatting>
  <conditionalFormatting sqref="B47:B58 B92:B103 B107:B118 B122:B133 B137:B148">
    <cfRule type="cellIs" dxfId="489" priority="120" operator="equal">
      <formula>"P5"</formula>
    </cfRule>
  </conditionalFormatting>
  <conditionalFormatting sqref="B62:B73">
    <cfRule type="cellIs" dxfId="488" priority="90" operator="equal">
      <formula>"P1"</formula>
    </cfRule>
    <cfRule type="cellIs" dxfId="487" priority="89" operator="equal">
      <formula>"P2"</formula>
    </cfRule>
    <cfRule type="cellIs" dxfId="486" priority="88" operator="equal">
      <formula>"P3"</formula>
    </cfRule>
    <cfRule type="cellIs" dxfId="485" priority="87" operator="equal">
      <formula>"P4"</formula>
    </cfRule>
    <cfRule type="cellIs" dxfId="484" priority="86" operator="equal">
      <formula>"P5"</formula>
    </cfRule>
  </conditionalFormatting>
  <conditionalFormatting sqref="B77:B88">
    <cfRule type="cellIs" dxfId="483" priority="91" operator="equal">
      <formula>"P5"</formula>
    </cfRule>
    <cfRule type="cellIs" dxfId="482" priority="93" operator="equal">
      <formula>"P3"</formula>
    </cfRule>
    <cfRule type="cellIs" dxfId="481" priority="92" operator="equal">
      <formula>"P4"</formula>
    </cfRule>
    <cfRule type="cellIs" dxfId="480" priority="95" operator="equal">
      <formula>"P1"</formula>
    </cfRule>
    <cfRule type="cellIs" dxfId="479" priority="94" operator="equal">
      <formula>"P2"</formula>
    </cfRule>
  </conditionalFormatting>
  <conditionalFormatting sqref="C62:C73">
    <cfRule type="cellIs" dxfId="477" priority="97" operator="equal">
      <formula>0</formula>
    </cfRule>
  </conditionalFormatting>
  <conditionalFormatting sqref="C77:C88">
    <cfRule type="cellIs" dxfId="476" priority="96" operator="equal">
      <formula>0</formula>
    </cfRule>
  </conditionalFormatting>
  <conditionalFormatting sqref="C35:D41">
    <cfRule type="cellIs" dxfId="475" priority="40" operator="equal">
      <formula>0</formula>
    </cfRule>
  </conditionalFormatting>
  <conditionalFormatting sqref="D34:D41">
    <cfRule type="cellIs" dxfId="474" priority="39" operator="equal">
      <formula>"P5"</formula>
    </cfRule>
  </conditionalFormatting>
  <conditionalFormatting sqref="D35:D41">
    <cfRule type="cellIs" dxfId="473" priority="37" operator="equal">
      <formula>"P1"</formula>
    </cfRule>
    <cfRule type="cellIs" dxfId="472" priority="36" operator="equal">
      <formula>0</formula>
    </cfRule>
    <cfRule type="cellIs" dxfId="471" priority="35" operator="equal">
      <formula>"P1"</formula>
    </cfRule>
    <cfRule type="cellIs" dxfId="470" priority="34" operator="equal">
      <formula>"P2"</formula>
    </cfRule>
    <cfRule type="cellIs" dxfId="469" priority="33" operator="equal">
      <formula>"P3"</formula>
    </cfRule>
    <cfRule type="cellIs" dxfId="468" priority="32" operator="equal">
      <formula>"P4"</formula>
    </cfRule>
  </conditionalFormatting>
  <conditionalFormatting sqref="D40">
    <cfRule type="cellIs" dxfId="467" priority="38" operator="equal">
      <formula>0</formula>
    </cfRule>
  </conditionalFormatting>
  <conditionalFormatting sqref="D47:D59">
    <cfRule type="expression" dxfId="466" priority="85">
      <formula>$D$47=0</formula>
    </cfRule>
  </conditionalFormatting>
  <conditionalFormatting sqref="D48:D58">
    <cfRule type="cellIs" dxfId="465" priority="84" operator="equal">
      <formula>0</formula>
    </cfRule>
  </conditionalFormatting>
  <conditionalFormatting sqref="D62:D74">
    <cfRule type="expression" dxfId="464" priority="83">
      <formula>$D$47=0</formula>
    </cfRule>
  </conditionalFormatting>
  <conditionalFormatting sqref="D63:D73">
    <cfRule type="cellIs" dxfId="463" priority="82" operator="equal">
      <formula>0</formula>
    </cfRule>
  </conditionalFormatting>
  <conditionalFormatting sqref="D77:D89">
    <cfRule type="expression" dxfId="462" priority="81">
      <formula>$D$47=0</formula>
    </cfRule>
  </conditionalFormatting>
  <conditionalFormatting sqref="D78:D88">
    <cfRule type="cellIs" dxfId="461" priority="80" operator="equal">
      <formula>0</formula>
    </cfRule>
  </conditionalFormatting>
  <conditionalFormatting sqref="D92:D104">
    <cfRule type="expression" dxfId="460" priority="79">
      <formula>$D$47=0</formula>
    </cfRule>
  </conditionalFormatting>
  <conditionalFormatting sqref="D93:D103">
    <cfRule type="cellIs" dxfId="459" priority="78" operator="equal">
      <formula>0</formula>
    </cfRule>
  </conditionalFormatting>
  <conditionalFormatting sqref="D107:D119">
    <cfRule type="expression" dxfId="458" priority="77">
      <formula>$D$47=0</formula>
    </cfRule>
  </conditionalFormatting>
  <conditionalFormatting sqref="D108:D118">
    <cfRule type="cellIs" dxfId="457" priority="76" operator="equal">
      <formula>0</formula>
    </cfRule>
  </conditionalFormatting>
  <conditionalFormatting sqref="D122:D134">
    <cfRule type="expression" dxfId="456" priority="75">
      <formula>$D$47=0</formula>
    </cfRule>
  </conditionalFormatting>
  <conditionalFormatting sqref="D123:D133">
    <cfRule type="cellIs" dxfId="455" priority="74" operator="equal">
      <formula>0</formula>
    </cfRule>
  </conditionalFormatting>
  <conditionalFormatting sqref="D137:D149">
    <cfRule type="expression" dxfId="454" priority="73">
      <formula>$D$47=0</formula>
    </cfRule>
  </conditionalFormatting>
  <conditionalFormatting sqref="D138:D148">
    <cfRule type="cellIs" dxfId="453" priority="72" operator="equal">
      <formula>0</formula>
    </cfRule>
  </conditionalFormatting>
  <conditionalFormatting sqref="E31 H31 E33 H33">
    <cfRule type="cellIs" dxfId="452" priority="53" operator="equal">
      <formula>"P5"</formula>
    </cfRule>
  </conditionalFormatting>
  <conditionalFormatting sqref="E47:E58">
    <cfRule type="expression" dxfId="451" priority="19">
      <formula>$B47=""</formula>
    </cfRule>
  </conditionalFormatting>
  <conditionalFormatting sqref="E62:E73">
    <cfRule type="expression" dxfId="450" priority="16">
      <formula>$B62=""</formula>
    </cfRule>
  </conditionalFormatting>
  <conditionalFormatting sqref="E77:E88">
    <cfRule type="expression" dxfId="449" priority="15">
      <formula>$B77=""</formula>
    </cfRule>
  </conditionalFormatting>
  <conditionalFormatting sqref="E92:E103">
    <cfRule type="expression" dxfId="448" priority="10">
      <formula>$B92=""</formula>
    </cfRule>
  </conditionalFormatting>
  <conditionalFormatting sqref="E107:E118">
    <cfRule type="expression" dxfId="447" priority="54">
      <formula>$B107=""</formula>
    </cfRule>
  </conditionalFormatting>
  <conditionalFormatting sqref="E122:E133">
    <cfRule type="expression" dxfId="446" priority="51">
      <formula>$B122=""</formula>
    </cfRule>
  </conditionalFormatting>
  <conditionalFormatting sqref="E137:E148">
    <cfRule type="expression" dxfId="445" priority="105">
      <formula>$B137=""</formula>
    </cfRule>
  </conditionalFormatting>
  <conditionalFormatting sqref="E35:H42">
    <cfRule type="cellIs" dxfId="444" priority="21" operator="equal">
      <formula>0</formula>
    </cfRule>
  </conditionalFormatting>
  <conditionalFormatting sqref="F47:F149">
    <cfRule type="cellIs" dxfId="443" priority="107" operator="equal">
      <formula>0</formula>
    </cfRule>
  </conditionalFormatting>
  <conditionalFormatting sqref="G47:H58">
    <cfRule type="expression" dxfId="442" priority="18">
      <formula>$B47=""</formula>
    </cfRule>
  </conditionalFormatting>
  <conditionalFormatting sqref="G62:H73">
    <cfRule type="expression" dxfId="441" priority="14">
      <formula>$B62=""</formula>
    </cfRule>
  </conditionalFormatting>
  <conditionalFormatting sqref="G77:H88">
    <cfRule type="expression" dxfId="440" priority="12">
      <formula>$B77=""</formula>
    </cfRule>
  </conditionalFormatting>
  <conditionalFormatting sqref="G92:H103">
    <cfRule type="expression" dxfId="439" priority="9">
      <formula>$B92=""</formula>
    </cfRule>
  </conditionalFormatting>
  <conditionalFormatting sqref="G107:H118">
    <cfRule type="expression" dxfId="438" priority="50">
      <formula>$B107=""</formula>
    </cfRule>
  </conditionalFormatting>
  <conditionalFormatting sqref="G122:H133">
    <cfRule type="expression" dxfId="437" priority="52">
      <formula>$B122=""</formula>
    </cfRule>
  </conditionalFormatting>
  <conditionalFormatting sqref="G137:H148">
    <cfRule type="expression" dxfId="436" priority="104">
      <formula>$B137=""</formula>
    </cfRule>
  </conditionalFormatting>
  <conditionalFormatting sqref="H35:H41">
    <cfRule type="cellIs" dxfId="435" priority="24" operator="greaterThan">
      <formula>0</formula>
    </cfRule>
    <cfRule type="cellIs" dxfId="434" priority="25" operator="lessThan">
      <formula>0</formula>
    </cfRule>
  </conditionalFormatting>
  <conditionalFormatting sqref="H61">
    <cfRule type="cellIs" dxfId="433" priority="118" operator="equal">
      <formula>0</formula>
    </cfRule>
  </conditionalFormatting>
  <conditionalFormatting sqref="H76">
    <cfRule type="cellIs" dxfId="432" priority="117" operator="equal">
      <formula>0</formula>
    </cfRule>
  </conditionalFormatting>
  <conditionalFormatting sqref="H91">
    <cfRule type="cellIs" dxfId="431" priority="116" operator="equal">
      <formula>0</formula>
    </cfRule>
  </conditionalFormatting>
  <conditionalFormatting sqref="H106">
    <cfRule type="cellIs" dxfId="430" priority="115" operator="equal">
      <formula>0</formula>
    </cfRule>
  </conditionalFormatting>
  <conditionalFormatting sqref="H121">
    <cfRule type="cellIs" dxfId="429" priority="114" operator="equal">
      <formula>0</formula>
    </cfRule>
  </conditionalFormatting>
  <conditionalFormatting sqref="H136">
    <cfRule type="cellIs" dxfId="428" priority="113" operator="equal">
      <formula>0</formula>
    </cfRule>
  </conditionalFormatting>
  <conditionalFormatting sqref="I34:I41">
    <cfRule type="cellIs" dxfId="427" priority="26" operator="equal">
      <formula>"P5"</formula>
    </cfRule>
  </conditionalFormatting>
  <conditionalFormatting sqref="I35:I41">
    <cfRule type="cellIs" dxfId="426" priority="27" operator="equal">
      <formula>"P4"</formula>
    </cfRule>
    <cfRule type="cellIs" dxfId="425" priority="28" operator="equal">
      <formula>"P3"</formula>
    </cfRule>
    <cfRule type="cellIs" dxfId="424" priority="30" operator="equal">
      <formula>"P1"</formula>
    </cfRule>
    <cfRule type="cellIs" dxfId="423" priority="29" operator="equal">
      <formula>"P2"</formula>
    </cfRule>
    <cfRule type="cellIs" dxfId="422" priority="31" operator="equal">
      <formula>0</formula>
    </cfRule>
  </conditionalFormatting>
  <conditionalFormatting sqref="I47:I59">
    <cfRule type="cellIs" dxfId="421" priority="119" operator="equal">
      <formula>0</formula>
    </cfRule>
  </conditionalFormatting>
  <conditionalFormatting sqref="I62:I74">
    <cfRule type="cellIs" dxfId="420" priority="112" operator="equal">
      <formula>0</formula>
    </cfRule>
  </conditionalFormatting>
  <conditionalFormatting sqref="I77:I89">
    <cfRule type="cellIs" dxfId="419" priority="111" operator="equal">
      <formula>0</formula>
    </cfRule>
  </conditionalFormatting>
  <conditionalFormatting sqref="I92:I104">
    <cfRule type="cellIs" dxfId="418" priority="110" operator="equal">
      <formula>0</formula>
    </cfRule>
  </conditionalFormatting>
  <conditionalFormatting sqref="I107:I119">
    <cfRule type="cellIs" dxfId="417" priority="109" operator="equal">
      <formula>0</formula>
    </cfRule>
  </conditionalFormatting>
  <conditionalFormatting sqref="I122:I134">
    <cfRule type="cellIs" dxfId="416" priority="108" operator="equal">
      <formula>0</formula>
    </cfRule>
  </conditionalFormatting>
  <conditionalFormatting sqref="I137:I149">
    <cfRule type="cellIs" dxfId="415" priority="106" operator="equal">
      <formula>0</formula>
    </cfRule>
  </conditionalFormatting>
  <conditionalFormatting sqref="I42:J42">
    <cfRule type="cellIs" dxfId="414" priority="126" operator="notEqual">
      <formula>0</formula>
    </cfRule>
  </conditionalFormatting>
  <conditionalFormatting sqref="J47:J58">
    <cfRule type="expression" dxfId="413" priority="17">
      <formula>$B47=""</formula>
    </cfRule>
  </conditionalFormatting>
  <conditionalFormatting sqref="J62:J73">
    <cfRule type="expression" dxfId="412" priority="13">
      <formula>$B62=""</formula>
    </cfRule>
  </conditionalFormatting>
  <conditionalFormatting sqref="J77:J88">
    <cfRule type="expression" dxfId="411" priority="11">
      <formula>$B77=""</formula>
    </cfRule>
  </conditionalFormatting>
  <conditionalFormatting sqref="J92:J103">
    <cfRule type="expression" dxfId="410" priority="8">
      <formula>$B92=""</formula>
    </cfRule>
  </conditionalFormatting>
  <conditionalFormatting sqref="J107:J118">
    <cfRule type="expression" dxfId="409" priority="49">
      <formula>$B107=""</formula>
    </cfRule>
  </conditionalFormatting>
  <conditionalFormatting sqref="J122:J133">
    <cfRule type="expression" dxfId="408" priority="48">
      <formula>$B122=""</formula>
    </cfRule>
  </conditionalFormatting>
  <conditionalFormatting sqref="J137:J148">
    <cfRule type="expression" dxfId="407" priority="103">
      <formula>$B137=""</formula>
    </cfRule>
  </conditionalFormatting>
  <conditionalFormatting sqref="J35:M41">
    <cfRule type="cellIs" dxfId="406" priority="20" operator="equal">
      <formula>0</formula>
    </cfRule>
  </conditionalFormatting>
  <conditionalFormatting sqref="K20:K29">
    <cfRule type="cellIs" dxfId="405" priority="43" operator="lessThan">
      <formula>0</formula>
    </cfRule>
  </conditionalFormatting>
  <conditionalFormatting sqref="K30:K31">
    <cfRule type="cellIs" dxfId="404" priority="125" operator="notEqual">
      <formula>0</formula>
    </cfRule>
  </conditionalFormatting>
  <conditionalFormatting sqref="M20:M29">
    <cfRule type="expression" dxfId="403" priority="41">
      <formula>$K20&lt;0</formula>
    </cfRule>
    <cfRule type="cellIs" dxfId="402" priority="42" operator="notEqual">
      <formula>0</formula>
    </cfRule>
  </conditionalFormatting>
  <conditionalFormatting sqref="M35:M41">
    <cfRule type="cellIs" dxfId="401" priority="22" operator="greaterThan">
      <formula>0</formula>
    </cfRule>
    <cfRule type="cellIs" dxfId="400" priority="23" operator="lessThan">
      <formula>0</formula>
    </cfRule>
  </conditionalFormatting>
  <conditionalFormatting sqref="O47:O59">
    <cfRule type="expression" dxfId="399" priority="68">
      <formula>$D$47=0</formula>
    </cfRule>
  </conditionalFormatting>
  <conditionalFormatting sqref="O48:O58">
    <cfRule type="cellIs" dxfId="398" priority="71" operator="equal">
      <formula>0</formula>
    </cfRule>
  </conditionalFormatting>
  <conditionalFormatting sqref="O62:O74">
    <cfRule type="expression" dxfId="397" priority="67">
      <formula>$D$47=0</formula>
    </cfRule>
  </conditionalFormatting>
  <conditionalFormatting sqref="O63:O73">
    <cfRule type="cellIs" dxfId="396" priority="66" operator="equal">
      <formula>0</formula>
    </cfRule>
  </conditionalFormatting>
  <conditionalFormatting sqref="O77:O89">
    <cfRule type="expression" dxfId="395" priority="65">
      <formula>$D$47=0</formula>
    </cfRule>
  </conditionalFormatting>
  <conditionalFormatting sqref="O78:O88">
    <cfRule type="cellIs" dxfId="394" priority="64" operator="equal">
      <formula>0</formula>
    </cfRule>
  </conditionalFormatting>
  <conditionalFormatting sqref="O92:O104">
    <cfRule type="expression" dxfId="393" priority="63">
      <formula>$D$47=0</formula>
    </cfRule>
  </conditionalFormatting>
  <conditionalFormatting sqref="O93:O103">
    <cfRule type="cellIs" dxfId="392" priority="62" operator="equal">
      <formula>0</formula>
    </cfRule>
  </conditionalFormatting>
  <conditionalFormatting sqref="O107:O119">
    <cfRule type="expression" dxfId="391" priority="61">
      <formula>$D$47=0</formula>
    </cfRule>
  </conditionalFormatting>
  <conditionalFormatting sqref="O108:O118">
    <cfRule type="cellIs" dxfId="390" priority="60" operator="equal">
      <formula>0</formula>
    </cfRule>
  </conditionalFormatting>
  <conditionalFormatting sqref="O122:O134">
    <cfRule type="expression" dxfId="389" priority="59">
      <formula>$D$47=0</formula>
    </cfRule>
  </conditionalFormatting>
  <conditionalFormatting sqref="O123:O133">
    <cfRule type="cellIs" dxfId="388" priority="58" operator="equal">
      <formula>0</formula>
    </cfRule>
  </conditionalFormatting>
  <conditionalFormatting sqref="O137:O149">
    <cfRule type="expression" dxfId="387" priority="57">
      <formula>$D$47=0</formula>
    </cfRule>
  </conditionalFormatting>
  <conditionalFormatting sqref="O138:O148">
    <cfRule type="cellIs" dxfId="386" priority="56" operator="equal">
      <formula>0</formula>
    </cfRule>
  </conditionalFormatting>
  <conditionalFormatting sqref="P5">
    <cfRule type="cellIs" dxfId="385" priority="7" operator="equal">
      <formula>0</formula>
    </cfRule>
  </conditionalFormatting>
  <conditionalFormatting sqref="P10:T13">
    <cfRule type="cellIs" dxfId="377" priority="102" operator="equal">
      <formula>0</formula>
    </cfRule>
  </conditionalFormatting>
  <conditionalFormatting sqref="P5:AD13">
    <cfRule type="cellIs" dxfId="376" priority="6" operator="equal">
      <formula>0</formula>
    </cfRule>
  </conditionalFormatting>
  <conditionalFormatting sqref="P20:AE28">
    <cfRule type="cellIs" dxfId="375" priority="55" operator="equal">
      <formula>0</formula>
    </cfRule>
  </conditionalFormatting>
  <conditionalFormatting sqref="P59:AE60 P61:U61 P74:AE75 P76:U76 P89:AE90 P91:U91 P104:AE105 P106:U106 P119:AE120 P121:U121 P134:AE135 P136:U136 P149:AE150">
    <cfRule type="cellIs" dxfId="374" priority="70" operator="equal">
      <formula>0</formula>
    </cfRule>
  </conditionalFormatting>
  <conditionalFormatting sqref="W61:AE61 AE62:AE73 W76:AE76 AE77:AE88 W91:AE91 AE92:AE103 W106:AE106 AE107:AE118 W121:AE121 AE122:AE133 W136:AE136 AE137:AE148">
    <cfRule type="cellIs" dxfId="359" priority="69" operator="equal">
      <formula>0</formula>
    </cfRule>
  </conditionalFormatting>
  <conditionalFormatting sqref="AE5:AE13 AE47:AE58">
    <cfRule type="cellIs" dxfId="344" priority="127" operator="equal">
      <formula>0</formula>
    </cfRule>
  </conditionalFormatting>
  <conditionalFormatting sqref="AE15 C47:C58 C92:C103 C107:C118 C122:C133 C137:C148 G150:G185">
    <cfRule type="cellIs" dxfId="343" priority="128" operator="equal">
      <formula>0</formula>
    </cfRule>
  </conditionalFormatting>
  <conditionalFormatting sqref="AF20:AF28">
    <cfRule type="cellIs" dxfId="342" priority="3" operator="equal">
      <formula>0</formula>
    </cfRule>
  </conditionalFormatting>
  <conditionalFormatting sqref="AF21 AF23 AF25 AF27">
    <cfRule type="cellIs" dxfId="341" priority="4" operator="equal">
      <formula>0</formula>
    </cfRule>
  </conditionalFormatting>
  <conditionalFormatting sqref="AG5:AG13">
    <cfRule type="cellIs" dxfId="340" priority="46" operator="equal">
      <formula>0</formula>
    </cfRule>
    <cfRule type="cellIs" dxfId="339" priority="47" operator="equal">
      <formula>0</formula>
    </cfRule>
  </conditionalFormatting>
  <conditionalFormatting sqref="AG20:AG27">
    <cfRule type="cellIs" dxfId="338" priority="1" operator="equal">
      <formula>"adjustment needed"</formula>
    </cfRule>
    <cfRule type="cellIs" dxfId="337" priority="2" operator="equal">
      <formula>"""adjustment needed"""</formula>
    </cfRule>
  </conditionalFormatting>
  <dataValidations count="1">
    <dataValidation type="list" allowBlank="1" showInputMessage="1" showErrorMessage="1" sqref="B35:B41" xr:uid="{00000000-0002-0000-0E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BF82AFF0-4F3C-4C9E-964B-E54CE6CEA299}">
            <xm:f>'Basic project data'!$C$7</xm:f>
            <x14:dxf>
              <font>
                <color rgb="FFF2F2F2"/>
              </font>
            </x14:dxf>
          </x14:cfRule>
          <xm:sqref>C47:C148</xm:sqref>
        </x14:conditionalFormatting>
        <x14:conditionalFormatting xmlns:xm="http://schemas.microsoft.com/office/excel/2006/main">
          <x14:cfRule type="expression" priority="130" id="{C7511D5A-B8DF-4DB8-A87F-AA24D7E0566F}">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F720B453-4060-4E80-925C-1492903B9224}">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901EA670-D534-48D2-A2E5-DA9D66572D15}">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4F1254DA-8A98-44DE-AF93-8B74511F2E2C}">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DE49C3F6-A095-4E53-AA10-921079205FD9}">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74F45F9C-8049-49FF-BE58-F36C615335C0}">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4CC837BC-F7BF-43FD-8FA4-2965C115BF80}">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E3B073F1-D1D1-4E26-B8A3-2BA5C1605835}">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1F2ADA9E-D2B1-481F-B89A-23F213DD2130}">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FDDBB0CF-9E62-4F36-8626-40B287D83027}">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9DE5A6B4-D93F-42A9-9423-DB195D39B8F1}">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97A9CD23-1B98-4071-9DB3-E0F4A69F8DC5}">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30B3F1C0-23A4-4931-B2A0-12361D793B39}">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7BC11C31-DB8F-4381-A3AC-E8A35D21A46B}">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D8B069A9-D415-4B9A-9EF8-3C80C0451D87}">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A034839B-C196-42FA-9696-FB40EE303F19}">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905FC456-6E65-41D3-99B2-8BD96FF9A83E}">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A55F79C9-48D4-439B-A386-EC354710D0BA}">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1E22C073-3178-40B9-A815-D88EFA9BF5BE}">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D0C4A1F5-3AF9-4574-85FA-E0A4C5C124A1}">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36D41995-4D1F-4C1E-A720-4933D92C4E8C}">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375CC112-364E-4898-A0F0-4B97768FE423}">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64AD14F9-1061-4D63-A769-EBFC14B67D85}">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EB2CACE9-4C44-4910-8F74-383BF34A36FE}">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B4E16AE3-5496-4235-8548-2DA85F3CFC89}">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EA68D57D-2254-4654-B59F-7BFF301C3017}">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FB254056-E4E0-4D28-8A10-B0A0857DD247}">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44F84EB9-36AF-4384-A9C1-339621CAFB39}">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ED49B953-2887-43B1-ACC4-73BFFE9AA0AE}">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7B503C1A-5864-435D-9812-A4CE954C9759}">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505A357F-FB44-49CB-84C0-60292FADA93A}">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DFA060D3-C51F-4073-8B80-9596887B77BD}">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A21A17A0-C0F0-4157-95BC-B49E9712B993}">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5F27DEC3-7F14-4A1C-8845-C534E82493F8}">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223017BE-5958-41A0-B021-B0C7162FCA5F}">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1000000}">
          <x14:formula1>
            <xm:f>'Drop-down Liste'!$B$2:$B$3</xm:f>
          </x14:formula1>
          <x14:formula2>
            <xm:f>0</xm:f>
          </x14:formula2>
          <xm:sqref>D11:D12</xm:sqref>
        </x14:dataValidation>
        <x14:dataValidation type="list" allowBlank="1" showInputMessage="1" showErrorMessage="1" xr:uid="{FB042B0D-E4E4-4F1A-BDC9-2274C3847044}">
          <x14:formula1>
            <xm:f>'Overview reports'!$A$6:$A$10</xm:f>
          </x14:formula1>
          <xm:sqref>H1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N179"/>
  <sheetViews>
    <sheetView showGridLines="0" zoomScale="85" zoomScaleNormal="85" workbookViewId="0">
      <selection activeCell="D13" sqref="D13:D14"/>
    </sheetView>
  </sheetViews>
  <sheetFormatPr baseColWidth="10" defaultColWidth="11.5546875" defaultRowHeight="15" customHeight="1" outlineLevelRow="1" outlineLevelCol="1" x14ac:dyDescent="0.25"/>
  <cols>
    <col min="1" max="2" width="11.109375" style="3" customWidth="1"/>
    <col min="3" max="3" width="17.109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352</v>
      </c>
      <c r="E1" s="136"/>
      <c r="F1" s="137"/>
      <c r="G1" s="138" t="s">
        <v>265</v>
      </c>
      <c r="H1" s="139"/>
      <c r="I1" s="279" t="s">
        <v>353</v>
      </c>
      <c r="J1" s="280" t="s">
        <v>354</v>
      </c>
      <c r="K1" s="281" t="s">
        <v>355</v>
      </c>
      <c r="L1" s="282" t="s">
        <v>355</v>
      </c>
    </row>
    <row r="2" spans="2:40" ht="29.25" customHeight="1" x14ac:dyDescent="0.25">
      <c r="C2" s="140" t="s">
        <v>266</v>
      </c>
      <c r="D2" s="408"/>
      <c r="E2" s="408"/>
      <c r="G2" s="138" t="s">
        <v>267</v>
      </c>
      <c r="H2" s="283">
        <v>8.4</v>
      </c>
      <c r="I2" s="284">
        <v>8</v>
      </c>
      <c r="J2" s="285">
        <v>45292</v>
      </c>
      <c r="K2" s="286">
        <f>IF($J$2="","",(MATCH((DATE(YEAR(J2),MONTH(J2),1)),D47:D1000,0)+46))</f>
        <v>77</v>
      </c>
      <c r="L2" s="287">
        <f>MONTH($J$2)</f>
        <v>1</v>
      </c>
    </row>
    <row r="3" spans="2:40" ht="60.75" customHeight="1" x14ac:dyDescent="0.5">
      <c r="B3" s="142" t="str">
        <f>INDEX(languages!B7:C7,1,MATCH('Liesmich Readme'!$A$5,languages!$B$2:$C$2,0))</f>
        <v>1. Basic data</v>
      </c>
      <c r="D3" s="143"/>
      <c r="E3" s="143"/>
      <c r="F3" s="143"/>
      <c r="G3" s="143"/>
      <c r="H3" s="143"/>
      <c r="I3" s="288" t="str">
        <f>IF(AND(I2="",J2&lt;&gt;""),"Please complete both cells I2 and J2!",IF(AND(I2&lt;&gt;"",J2=""),"Please complete both cells I2 and J2!",""))</f>
        <v/>
      </c>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231714.19593343779</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44652</v>
      </c>
      <c r="E5" s="151">
        <v>44926</v>
      </c>
      <c r="F5" s="276">
        <v>0.75</v>
      </c>
      <c r="G5" s="153">
        <v>29.024999999999999</v>
      </c>
      <c r="H5" s="153"/>
      <c r="J5" s="410" t="s">
        <v>292</v>
      </c>
      <c r="K5" s="411">
        <f>F20+F22+F24+F26+F28</f>
        <v>129724.54000000004</v>
      </c>
      <c r="O5" s="84" t="s">
        <v>32</v>
      </c>
      <c r="P5" s="154">
        <v>108.484583336678</v>
      </c>
      <c r="Q5" s="154">
        <v>2.7681760895218099</v>
      </c>
      <c r="R5" s="154">
        <v>9.8555385195829004</v>
      </c>
      <c r="S5" s="154">
        <v>26.891702054217198</v>
      </c>
      <c r="T5" s="154"/>
      <c r="U5" s="154"/>
      <c r="V5" s="154"/>
      <c r="W5" s="154"/>
      <c r="X5" s="154"/>
      <c r="Y5" s="154"/>
      <c r="Z5" s="154"/>
      <c r="AA5" s="154"/>
      <c r="AB5" s="154"/>
      <c r="AC5" s="154"/>
      <c r="AD5" s="154"/>
      <c r="AE5" s="155">
        <f t="shared" ref="AE5:AE13" si="0">SUM(P5:AD5)</f>
        <v>147.99999999999991</v>
      </c>
      <c r="AF5" s="156">
        <v>50861.41</v>
      </c>
      <c r="AG5" s="157"/>
      <c r="AM5" s="3" t="s">
        <v>293</v>
      </c>
    </row>
    <row r="6" spans="2:40" ht="18.75" outlineLevel="1" x14ac:dyDescent="0.25">
      <c r="C6" s="409"/>
      <c r="D6" s="151">
        <v>44927</v>
      </c>
      <c r="E6" s="151">
        <v>45657</v>
      </c>
      <c r="F6" s="276">
        <v>0.5</v>
      </c>
      <c r="G6" s="153">
        <v>38.700000000000003</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v>45658</v>
      </c>
      <c r="E7" s="151">
        <v>45747</v>
      </c>
      <c r="F7" s="276">
        <v>0.75</v>
      </c>
      <c r="G7" s="153">
        <v>29.024999999999999</v>
      </c>
      <c r="H7" s="153"/>
      <c r="J7" s="410" t="s">
        <v>295</v>
      </c>
      <c r="K7" s="412">
        <f>L20+L22+L24+L26+L28</f>
        <v>129541.06</v>
      </c>
      <c r="O7" s="89" t="s">
        <v>33</v>
      </c>
      <c r="P7" s="154">
        <v>58.381269849374704</v>
      </c>
      <c r="Q7" s="154">
        <v>45.662148916948603</v>
      </c>
      <c r="R7" s="154">
        <v>54.651302723942301</v>
      </c>
      <c r="S7" s="154">
        <v>14.289650637129499</v>
      </c>
      <c r="T7" s="154">
        <v>41.515627872604902</v>
      </c>
      <c r="U7" s="154"/>
      <c r="V7" s="154"/>
      <c r="W7" s="154"/>
      <c r="X7" s="154"/>
      <c r="Y7" s="154"/>
      <c r="Z7" s="154"/>
      <c r="AA7" s="154"/>
      <c r="AB7" s="154"/>
      <c r="AC7" s="154"/>
      <c r="AD7" s="154"/>
      <c r="AE7" s="155">
        <f t="shared" si="0"/>
        <v>214.50000000000003</v>
      </c>
      <c r="AF7" s="156">
        <v>78679.649999999994</v>
      </c>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183.48000000003958</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289"/>
      <c r="I12" s="289"/>
      <c r="J12" s="29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289"/>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289"/>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289"/>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28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thickBot="1" x14ac:dyDescent="0.3">
      <c r="A19" s="421" t="s">
        <v>302</v>
      </c>
      <c r="B19" s="421"/>
      <c r="C19" s="176" t="s">
        <v>303</v>
      </c>
      <c r="D19" s="57" t="s">
        <v>304</v>
      </c>
      <c r="E19" s="175" t="s">
        <v>305</v>
      </c>
      <c r="F19" s="176" t="s">
        <v>306</v>
      </c>
      <c r="G19" s="175" t="s">
        <v>304</v>
      </c>
      <c r="H19" s="377" t="s">
        <v>307</v>
      </c>
      <c r="I19" s="106" t="s">
        <v>308</v>
      </c>
      <c r="J19" s="178" t="s">
        <v>309</v>
      </c>
      <c r="K19" s="179" t="s">
        <v>310</v>
      </c>
      <c r="L19" s="180" t="s">
        <v>311</v>
      </c>
      <c r="M19" s="175" t="str">
        <f>IF($D$11="no","Check (costs total contract vs. calculated cost)","Check (costs EU project vs. calculated costs)")</f>
        <v>Check (costs EU project vs. calculated costs)</v>
      </c>
      <c r="P19" s="291" t="s">
        <v>274</v>
      </c>
      <c r="Q19" s="291" t="s">
        <v>275</v>
      </c>
      <c r="R19" s="291" t="s">
        <v>276</v>
      </c>
      <c r="S19" s="291" t="s">
        <v>277</v>
      </c>
      <c r="T19" s="291" t="s">
        <v>278</v>
      </c>
      <c r="U19" s="291" t="s">
        <v>279</v>
      </c>
      <c r="V19" s="291" t="s">
        <v>280</v>
      </c>
      <c r="W19" s="291" t="s">
        <v>281</v>
      </c>
      <c r="X19" s="291" t="s">
        <v>282</v>
      </c>
      <c r="Y19" s="291" t="s">
        <v>283</v>
      </c>
      <c r="Z19" s="291" t="s">
        <v>284</v>
      </c>
      <c r="AA19" s="291" t="s">
        <v>285</v>
      </c>
      <c r="AB19" s="291" t="s">
        <v>286</v>
      </c>
      <c r="AC19" s="291" t="s">
        <v>287</v>
      </c>
      <c r="AD19" s="291" t="s">
        <v>288</v>
      </c>
      <c r="AE19" s="292" t="s">
        <v>289</v>
      </c>
      <c r="AF19" s="57" t="s">
        <v>312</v>
      </c>
    </row>
    <row r="20" spans="1:33" ht="19.5" customHeight="1" outlineLevel="1" thickTop="1" x14ac:dyDescent="0.3">
      <c r="A20" s="422">
        <f>'Basic project data'!D12</f>
        <v>44652</v>
      </c>
      <c r="B20" s="423">
        <f>'Basic project data'!E12</f>
        <v>45016</v>
      </c>
      <c r="C20" s="424">
        <f>IFERROR(SUMIF(B:B,O20,G:G),0)</f>
        <v>73988.100000000006</v>
      </c>
      <c r="D20" s="425">
        <f>MROUND(SUMIF(B:B,O20,F:F),0.5)</f>
        <v>215</v>
      </c>
      <c r="E20" s="426">
        <f>IFERROR(C20/D20,0)</f>
        <v>344.13069767441863</v>
      </c>
      <c r="F20" s="424">
        <f>SUMIF(B:B,O20,J:J)</f>
        <v>50861.409999999996</v>
      </c>
      <c r="G20" s="472">
        <f>MROUND(SUMIF(B:B,O20,I:I),0.5)</f>
        <v>148</v>
      </c>
      <c r="H20" s="473">
        <f>IFERROR(SUMIF(D35:D41,O20,F35:F41)+SUMIF(I35:I41,O20,K35:K41),0)</f>
        <v>148.30119047619047</v>
      </c>
      <c r="I20" s="475">
        <f>IF($D$11="no",IF((SUMIF($D$35:$D$41,O20,$G$35:$G$41)+SUMIF($I$35:$I$41,O20,$L$35:$L$41))&gt;D20,D20,(SUMIF($D$35:$D$41,O20,$G$35:$G$41)+SUMIF($I$35:$I$41,O20,$L$35:$L$41))),IF((SUMIF($D$35:$D$41,O20,$G$35:$G$41)+SUMIF($I$35:$I$41,O20,$L$35:$L$41))&gt;G20,G20,(SUMIF($D$35:$D$41,O20,$G$35:$G$41)+SUMIF($I$35:$I$41,O20,$L$35:$L$41))))</f>
        <v>148</v>
      </c>
      <c r="J20" s="438">
        <f>IFERROR(MROUND(IF(H20&gt;I20,I20,H20),0.5),"")</f>
        <v>148</v>
      </c>
      <c r="K20" s="431">
        <f>IF($D$11="no",(IF(M20&gt;=0,0,IFERROR(J20-D20,0))),IF(J20&gt;=G20,0,IFERROR(J20-G20,0)))</f>
        <v>0</v>
      </c>
      <c r="L20" s="432">
        <f>ROUND(IF($D$11="no",IF(E20*J20&gt;C20,C20,E20*J20),IF(E20*J20&gt;F20,F20,E20*J20)),2)</f>
        <v>50861.41</v>
      </c>
      <c r="M20" s="433">
        <f>ROUND(IF($D$11="no",IFERROR(-(C20-L20),0),IFERROR(-(F20-L20),0)),2)</f>
        <v>0</v>
      </c>
      <c r="O20" s="294" t="s">
        <v>32</v>
      </c>
      <c r="P20" s="385">
        <f>IFERROR($J20*(IF($J$2="",SUMIF($B:$B,$O20,P:P)/$H$2,(SUMIF($B$47:INDEX($B:$B,$K$2-1),$O20,P$47:INDEX(P:P,$K$2-1))/$H$2+SUMIF(INDEX($B:$B,$K$2):$B200,$O20,INDEX(P:P,$K$2):P200)/$I$2)))/$H20,0)</f>
        <v>108.4845833366781</v>
      </c>
      <c r="Q20" s="386">
        <f>IFERROR($J20*(IF($J$2="",SUMIF($B:$B,$O20,Q:Q)/$H$2,(SUMIF($B$47:INDEX($B:$B,$K$2-1),$O20,Q$47:INDEX(Q:Q,$K$2-1))/$H$2+SUMIF(INDEX($B:$B,$K$2):$B200,$O20,INDEX(Q:Q,$K$2):Q200)/$I$2)))/$H20,0)</f>
        <v>2.7681760895218064</v>
      </c>
      <c r="R20" s="386">
        <f>IFERROR($J20*(IF($J$2="",SUMIF($B:$B,$O20,R:R)/$H$2,(SUMIF($B$47:INDEX($B:$B,$K$2-1),$O20,R$47:INDEX(R:R,$K$2-1))/$H$2+SUMIF(INDEX($B:$B,$K$2):$B200,$O20,INDEX(R:R,$K$2):R200)/$I$2)))/$H20,0)</f>
        <v>9.8555385195828968</v>
      </c>
      <c r="S20" s="386">
        <f>IFERROR($J20*(IF($J$2="",SUMIF($B:$B,$O20,S:S)/$H$2,(SUMIF($B$47:INDEX($B:$B,$K$2-1),$O20,S$47:INDEX(S:S,$K$2-1))/$H$2+SUMIF(INDEX($B:$B,$K$2):$B200,$O20,INDEX(S:S,$K$2):S200)/$I$2)))/$H20,0)</f>
        <v>26.891702054217209</v>
      </c>
      <c r="T20" s="386">
        <f>IFERROR($J20*(IF($J$2="",SUMIF($B:$B,$O20,T:T)/$H$2,(SUMIF($B$47:INDEX($B:$B,$K$2-1),$O20,T$47:INDEX(T:T,$K$2-1))/$H$2+SUMIF(INDEX($B:$B,$K$2):$B200,$O20,INDEX(T:T,$K$2):T200)/$I$2)))/$H20,0)</f>
        <v>0</v>
      </c>
      <c r="U20" s="386">
        <f>IFERROR($J20*(IF($J$2="",SUMIF($B:$B,$O20,U:U)/$H$2,(SUMIF($B$47:INDEX($B:$B,$K$2-1),$O20,U$47:INDEX(U:U,$K$2-1))/$H$2+SUMIF(INDEX($B:$B,$K$2):$B200,$O20,INDEX(U:U,$K$2):U200)/$I$2)))/$H20,0)</f>
        <v>0</v>
      </c>
      <c r="V20" s="386">
        <f>IFERROR($J20*(IF($J$2="",SUMIF($B:$B,$O20,V:V)/$H$2,(SUMIF($B$47:INDEX($B:$B,$K$2-1),$O20,V$47:INDEX(V:V,$K$2-1))/$H$2+SUMIF(INDEX($B:$B,$K$2):$B200,$O20,INDEX(V:V,$K$2):V200)/$I$2)))/$H20,0)</f>
        <v>0</v>
      </c>
      <c r="W20" s="386">
        <f>IFERROR($J20*(IF($J$2="",SUMIF($B:$B,$O20,W:W)/$H$2,(SUMIF($B$47:INDEX($B:$B,$K$2-1),$O20,W$47:INDEX(W:W,$K$2-1))/$H$2+SUMIF(INDEX($B:$B,$K$2):$B200,$O20,INDEX(W:W,$K$2):W200)/$I$2)))/$H20,0)</f>
        <v>0</v>
      </c>
      <c r="X20" s="386">
        <f>IFERROR($J20*(IF($J$2="",SUMIF($B:$B,$O20,X:X)/$H$2,(SUMIF($B$47:INDEX($B:$B,$K$2-1),$O20,X$47:INDEX(X:X,$K$2-1))/$H$2+SUMIF(INDEX($B:$B,$K$2):$B200,$O20,INDEX(X:X,$K$2):X200)/$I$2)))/$H20,0)</f>
        <v>0</v>
      </c>
      <c r="Y20" s="386">
        <f>IFERROR($J20*(IF($J$2="",SUMIF($B:$B,$O20,Y:Y)/$H$2,(SUMIF($B$47:INDEX($B:$B,$K$2-1),$O20,Y$47:INDEX(Y:Y,$K$2-1))/$H$2+SUMIF(INDEX($B:$B,$K$2):$B200,$O20,INDEX(Y:Y,$K$2):Y200)/$I$2)))/$H20,0)</f>
        <v>0</v>
      </c>
      <c r="Z20" s="386">
        <f>IFERROR($J20*(IF($J$2="",SUMIF($B:$B,$O20,Z:Z)/$H$2,(SUMIF($B$47:INDEX($B:$B,$K$2-1),$O20,Z$47:INDEX(Z:Z,$K$2-1))/$H$2+SUMIF(INDEX($B:$B,$K$2):$B200,$O20,INDEX(Z:Z,$K$2):Z200)/$I$2)))/$H20,0)</f>
        <v>0</v>
      </c>
      <c r="AA20" s="386">
        <f>IFERROR($J20*(IF($J$2="",SUMIF($B:$B,$O20,AA:AA)/$H$2,(SUMIF($B$47:INDEX($B:$B,$K$2-1),$O20,AA$47:INDEX(AA:AA,$K$2-1))/$H$2+SUMIF(INDEX($B:$B,$K$2):$B200,$O20,INDEX(AA:AA,$K$2):AA200)/$I$2)))/$H20,0)</f>
        <v>0</v>
      </c>
      <c r="AB20" s="386">
        <f>IFERROR($J20*(IF($J$2="",SUMIF($B:$B,$O20,AB:AB)/$H$2,(SUMIF($B$47:INDEX($B:$B,$K$2-1),$O20,AB$47:INDEX(AB:AB,$K$2-1))/$H$2+SUMIF(INDEX($B:$B,$K$2):$B200,$O20,INDEX(AB:AB,$K$2):AB200)/$I$2)))/$H20,0)</f>
        <v>0</v>
      </c>
      <c r="AC20" s="386">
        <f>IFERROR($J20*(IF($J$2="",SUMIF($B:$B,$O20,AC:AC)/$H$2,(SUMIF($B$47:INDEX($B:$B,$K$2-1),$O20,AC$47:INDEX(AC:AC,$K$2-1))/$H$2+SUMIF(INDEX($B:$B,$K$2):$B200,$O20,INDEX(AC:AC,$K$2):AC200)/$I$2)))/$H20,0)</f>
        <v>0</v>
      </c>
      <c r="AD20" s="386">
        <f>IFERROR($J20*(IF($J$2="",SUMIF($B:$B,$O20,AD:AD)/$H$2,(SUMIF($B$47:INDEX($B:$B,$K$2-1),$O20,AD$47:INDEX(AD:AD,$K$2-1))/$H$2+SUMIF(INDEX($B:$B,$K$2):$B200,$O20,INDEX(AD:AD,$K$2):AD200)/$I$2)))/$H20,0)</f>
        <v>0</v>
      </c>
      <c r="AE20" s="387">
        <f>SUM(P20:AD20)</f>
        <v>148</v>
      </c>
      <c r="AF20" s="383">
        <f>ROUND(L20,2)</f>
        <v>50861.41</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72"/>
      <c r="H21" s="474"/>
      <c r="I21" s="475"/>
      <c r="J21" s="438"/>
      <c r="K21" s="431"/>
      <c r="L21" s="432"/>
      <c r="M21" s="433"/>
      <c r="O21" s="295" t="s">
        <v>100</v>
      </c>
      <c r="P21" s="388">
        <f t="shared" ref="P21:AD21" si="1">IFERROR(IF(OR((P5+P6)=P20,P5=0),0,P20-P5-P6),"")</f>
        <v>0</v>
      </c>
      <c r="Q21" s="184">
        <f t="shared" si="1"/>
        <v>0</v>
      </c>
      <c r="R21" s="184">
        <f t="shared" si="1"/>
        <v>0</v>
      </c>
      <c r="S21" s="184">
        <f t="shared" si="1"/>
        <v>0</v>
      </c>
      <c r="T21" s="184">
        <f t="shared" si="1"/>
        <v>0</v>
      </c>
      <c r="U21" s="184">
        <f t="shared" si="1"/>
        <v>0</v>
      </c>
      <c r="V21" s="184">
        <f t="shared" si="1"/>
        <v>0</v>
      </c>
      <c r="W21" s="184">
        <f t="shared" si="1"/>
        <v>0</v>
      </c>
      <c r="X21" s="184">
        <f t="shared" si="1"/>
        <v>0</v>
      </c>
      <c r="Y21" s="184">
        <f t="shared" si="1"/>
        <v>0</v>
      </c>
      <c r="Z21" s="184">
        <f t="shared" si="1"/>
        <v>0</v>
      </c>
      <c r="AA21" s="184">
        <f t="shared" si="1"/>
        <v>0</v>
      </c>
      <c r="AB21" s="184">
        <f t="shared" si="1"/>
        <v>0</v>
      </c>
      <c r="AC21" s="184">
        <f t="shared" si="1"/>
        <v>0</v>
      </c>
      <c r="AD21" s="184">
        <f t="shared" si="1"/>
        <v>0</v>
      </c>
      <c r="AE21" s="389">
        <f t="shared" ref="AE21" si="2">IFERROR(IF(OR((AE5+AE6)=AE20,AE5=0),0,AE20-AE5-AE6),"")</f>
        <v>0</v>
      </c>
      <c r="AF21" s="384">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157726.09593343778</v>
      </c>
      <c r="D22" s="425">
        <f>MROUND(SUMIF(B:B,O22,F:F),0.5)</f>
        <v>430</v>
      </c>
      <c r="E22" s="426">
        <f>IFERROR(C22/D22,0)</f>
        <v>366.80487426380881</v>
      </c>
      <c r="F22" s="424">
        <f>SUMIF(B:B,O22,J:J)</f>
        <v>78863.130000000034</v>
      </c>
      <c r="G22" s="472">
        <f>MROUND(SUMIF(B:B,O22,I:I),0.5)</f>
        <v>215</v>
      </c>
      <c r="H22" s="476">
        <f>IFERROR(SUMIF(D35:D41,O22,F35:F41)+SUMIF(I35:I41,O22,K35:K41),0)</f>
        <v>214.49675595238097</v>
      </c>
      <c r="I22" s="475">
        <f>IF($D$11="no",IF((SUMIF($D$35:$D$41,O22,$G$35:$G$41)+SUMIF($I$35:$I$41,O22,$L$35:$L$41))&gt;D22,D22,(SUMIF($D$35:$D$41,O22,$G$35:$G$41)+SUMIF($I$35:$I$41,O22,$L$35:$L$41))),IF((SUMIF($D$35:$D$41,O22,$G$35:$G$41)+SUMIF($I$35:$I$41,O22,$L$35:$L$41))&gt;G22,G22,(SUMIF($D$35:$D$41,O22,$G$35:$G$41)+SUMIF($I$35:$I$41,O22,$L$35:$L$41))))</f>
        <v>214.49675595238097</v>
      </c>
      <c r="J22" s="438">
        <f>IFERROR(MROUND(IF(H22&gt;I22,I22,H22),0.5),"")</f>
        <v>214.5</v>
      </c>
      <c r="K22" s="431">
        <f>IF($D$11="no",(IF(M22&gt;=0,0,IFERROR(J22-D22,0))),IF(J22&gt;=G22,0,IFERROR(J22-G22,0)))</f>
        <v>-0.5</v>
      </c>
      <c r="L22" s="432">
        <f>ROUND(IF($D$11="no",IF(E22*J22&gt;C22,C22,E22*J22),IF(E22*J22&gt;F22,F22,E22*J22)),2)</f>
        <v>78679.649999999994</v>
      </c>
      <c r="M22" s="433">
        <f>ROUND(IF($D$11="no",IFERROR(-(C22-L22),0),IFERROR(-(F22-L22),0)),2)</f>
        <v>-183.48</v>
      </c>
      <c r="O22" s="296" t="s">
        <v>33</v>
      </c>
      <c r="P22" s="390">
        <f>IFERROR($J22*(IF($J$2="",SUMIF($B:$B,$O22,P:P)/$H$2,(SUMIF($B$47:INDEX($B:$B,$K$2-1),$O22,P$47:INDEX(P:P,$K$2-1))/$H$2+SUMIF(INDEX($B:$B,$K$2):$B200,$O22,INDEX(P:P,$K$2):P200)/$I$2)))/$H22,0)</f>
        <v>58.381269849374732</v>
      </c>
      <c r="Q22" s="182">
        <f>IFERROR($J22*(IF($J$2="",SUMIF($B:$B,$O22,Q:Q)/$H$2,(SUMIF($B$47:INDEX($B:$B,$K$2-1),$O22,Q$47:INDEX(Q:Q,$K$2-1))/$H$2+SUMIF(INDEX($B:$B,$K$2):$B200,$O22,INDEX(Q:Q,$K$2):Q200)/$I$2)))/$H22,0)</f>
        <v>45.662148916948595</v>
      </c>
      <c r="R22" s="182">
        <f>IFERROR($J22*(IF($J$2="",SUMIF($B:$B,$O22,R:R)/$H$2,(SUMIF($B$47:INDEX($B:$B,$K$2-1),$O22,R$47:INDEX(R:R,$K$2-1))/$H$2+SUMIF(INDEX($B:$B,$K$2):$B200,$O22,INDEX(R:R,$K$2):R200)/$I$2)))/$H22,0)</f>
        <v>54.651302723942294</v>
      </c>
      <c r="S22" s="182">
        <f>IFERROR($J22*(IF($J$2="",SUMIF($B:$B,$O22,S:S)/$H$2,(SUMIF($B$47:INDEX($B:$B,$K$2-1),$O22,S$47:INDEX(S:S,$K$2-1))/$H$2+SUMIF(INDEX($B:$B,$K$2):$B200,$O22,INDEX(S:S,$K$2):S200)/$I$2)))/$H22,0)</f>
        <v>14.289650637129458</v>
      </c>
      <c r="T22" s="182">
        <f>IFERROR($J22*(IF($J$2="",SUMIF($B:$B,$O22,T:T)/$H$2,(SUMIF($B$47:INDEX($B:$B,$K$2-1),$O22,T$47:INDEX(T:T,$K$2-1))/$H$2+SUMIF(INDEX($B:$B,$K$2):$B200,$O22,INDEX(T:T,$K$2):T200)/$I$2)))/$H22,0)</f>
        <v>41.515627872604909</v>
      </c>
      <c r="U22" s="182">
        <f>IFERROR($J22*(IF($J$2="",SUMIF($B:$B,$O22,U:U)/$H$2,(SUMIF($B$47:INDEX($B:$B,$K$2-1),$O22,U$47:INDEX(U:U,$K$2-1))/$H$2+SUMIF(INDEX($B:$B,$K$2):$B200,$O22,INDEX(U:U,$K$2):U200)/$I$2)))/$H22,0)</f>
        <v>0</v>
      </c>
      <c r="V22" s="182">
        <f>IFERROR($J22*(IF($J$2="",SUMIF($B:$B,$O22,V:V)/$H$2,(SUMIF($B$47:INDEX($B:$B,$K$2-1),$O22,V$47:INDEX(V:V,$K$2-1))/$H$2+SUMIF(INDEX($B:$B,$K$2):$B200,$O22,INDEX(V:V,$K$2):V200)/$I$2)))/$H22,0)</f>
        <v>0</v>
      </c>
      <c r="W22" s="182">
        <f>IFERROR($J22*(IF($J$2="",SUMIF($B:$B,$O22,W:W)/$H$2,(SUMIF($B$47:INDEX($B:$B,$K$2-1),$O22,W$47:INDEX(W:W,$K$2-1))/$H$2+SUMIF(INDEX($B:$B,$K$2):$B200,$O22,INDEX(W:W,$K$2):W200)/$I$2)))/$H22,0)</f>
        <v>0</v>
      </c>
      <c r="X22" s="182">
        <f>IFERROR($J22*(IF($J$2="",SUMIF($B:$B,$O22,X:X)/$H$2,(SUMIF($B$47:INDEX($B:$B,$K$2-1),$O22,X$47:INDEX(X:X,$K$2-1))/$H$2+SUMIF(INDEX($B:$B,$K$2):$B200,$O22,INDEX(X:X,$K$2):X200)/$I$2)))/$H22,0)</f>
        <v>0</v>
      </c>
      <c r="Y22" s="182">
        <f>IFERROR($J22*(IF($J$2="",SUMIF($B:$B,$O22,Y:Y)/$H$2,(SUMIF($B$47:INDEX($B:$B,$K$2-1),$O22,Y$47:INDEX(Y:Y,$K$2-1))/$H$2+SUMIF(INDEX($B:$B,$K$2):$B200,$O22,INDEX(Y:Y,$K$2):Y200)/$I$2)))/$H22,0)</f>
        <v>0</v>
      </c>
      <c r="Z22" s="182">
        <f>IFERROR($J22*(IF($J$2="",SUMIF($B:$B,$O22,Z:Z)/$H$2,(SUMIF($B$47:INDEX($B:$B,$K$2-1),$O22,Z$47:INDEX(Z:Z,$K$2-1))/$H$2+SUMIF(INDEX($B:$B,$K$2):$B200,$O22,INDEX(Z:Z,$K$2):Z200)/$I$2)))/$H22,0)</f>
        <v>0</v>
      </c>
      <c r="AA22" s="182">
        <f>IFERROR($J22*(IF($J$2="",SUMIF($B:$B,$O22,AA:AA)/$H$2,(SUMIF($B$47:INDEX($B:$B,$K$2-1),$O22,AA$47:INDEX(AA:AA,$K$2-1))/$H$2+SUMIF(INDEX($B:$B,$K$2):$B200,$O22,INDEX(AA:AA,$K$2):AA200)/$I$2)))/$H22,0)</f>
        <v>0</v>
      </c>
      <c r="AB22" s="182">
        <f>IFERROR($J22*(IF($J$2="",SUMIF($B:$B,$O22,AB:AB)/$H$2,(SUMIF($B$47:INDEX($B:$B,$K$2-1),$O22,AB$47:INDEX(AB:AB,$K$2-1))/$H$2+SUMIF(INDEX($B:$B,$K$2):$B200,$O22,INDEX(AB:AB,$K$2):AB200)/$I$2)))/$H22,0)</f>
        <v>0</v>
      </c>
      <c r="AC22" s="182">
        <f>IFERROR($J22*(IF($J$2="",SUMIF($B:$B,$O22,AC:AC)/$H$2,(SUMIF($B$47:INDEX($B:$B,$K$2-1),$O22,AC$47:INDEX(AC:AC,$K$2-1))/$H$2+SUMIF(INDEX($B:$B,$K$2):$B200,$O22,INDEX(AC:AC,$K$2):AC200)/$I$2)))/$H22,0)</f>
        <v>0</v>
      </c>
      <c r="AD22" s="182">
        <f>IFERROR($J22*(IF($J$2="",SUMIF($B:$B,$O22,AD:AD)/$H$2,(SUMIF($B$47:INDEX($B:$B,$K$2-1),$O22,AD$47:INDEX(AD:AD,$K$2-1))/$H$2+SUMIF(INDEX($B:$B,$K$2):$B200,$O22,INDEX(AD:AD,$K$2):AD200)/$I$2)))/$H22,0)</f>
        <v>0</v>
      </c>
      <c r="AE22" s="389">
        <f>SUM(P22:AD22)</f>
        <v>214.5</v>
      </c>
      <c r="AF22" s="383">
        <f>ROUND(L22,2)</f>
        <v>78679.649999999994</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72"/>
      <c r="H23" s="474"/>
      <c r="I23" s="475"/>
      <c r="J23" s="438"/>
      <c r="K23" s="431"/>
      <c r="L23" s="432"/>
      <c r="M23" s="433"/>
      <c r="O23" s="297" t="s">
        <v>136</v>
      </c>
      <c r="P23" s="388">
        <f t="shared" ref="P23:AD23" si="3">IFERROR(IF(OR((P7+P8)=P22,P7=0),0,P22-P7-P8),"")</f>
        <v>0</v>
      </c>
      <c r="Q23" s="184">
        <f t="shared" si="3"/>
        <v>0</v>
      </c>
      <c r="R23" s="184">
        <f t="shared" si="3"/>
        <v>0</v>
      </c>
      <c r="S23" s="184">
        <f t="shared" si="3"/>
        <v>0</v>
      </c>
      <c r="T23" s="184">
        <f t="shared" si="3"/>
        <v>0</v>
      </c>
      <c r="U23" s="184">
        <f t="shared" si="3"/>
        <v>0</v>
      </c>
      <c r="V23" s="184">
        <f t="shared" si="3"/>
        <v>0</v>
      </c>
      <c r="W23" s="184">
        <f t="shared" si="3"/>
        <v>0</v>
      </c>
      <c r="X23" s="184">
        <f t="shared" si="3"/>
        <v>0</v>
      </c>
      <c r="Y23" s="184">
        <f t="shared" si="3"/>
        <v>0</v>
      </c>
      <c r="Z23" s="184">
        <f t="shared" si="3"/>
        <v>0</v>
      </c>
      <c r="AA23" s="184">
        <f t="shared" si="3"/>
        <v>0</v>
      </c>
      <c r="AB23" s="184">
        <f t="shared" si="3"/>
        <v>0</v>
      </c>
      <c r="AC23" s="184">
        <f t="shared" si="3"/>
        <v>0</v>
      </c>
      <c r="AD23" s="184">
        <f t="shared" si="3"/>
        <v>0</v>
      </c>
      <c r="AE23" s="389">
        <f t="shared" ref="AE23:AF23" si="4">IFERROR(IF(OR((AE7+AE8)=AE22,AE7=0),0,AE22-AE7-AE8),"")</f>
        <v>0</v>
      </c>
      <c r="AF23" s="384">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72">
        <f>MROUND(SUMIF(B:B,O24,I:I),0.5)</f>
        <v>0</v>
      </c>
      <c r="H24" s="476">
        <f>IFERROR(SUMIF(D35:D41,O24,F35:F41)+SUMIF(I35:I41,O24,K35:K41),0)</f>
        <v>0</v>
      </c>
      <c r="I24" s="475">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298" t="s">
        <v>34</v>
      </c>
      <c r="P24" s="390">
        <f>IFERROR($J24*(IF($J$2="",SUMIF($B:$B,$O24,P:P)/$H$2,(SUMIF($B$47:INDEX($B:$B,$K$2-1),$O24,P$47:INDEX(P:P,$K$2-1))/$H$2+SUMIF(INDEX($B:$B,$K$2):$B200,$O24,INDEX(P:P,$K$2):P200)/$I$2)))/$H24,0)</f>
        <v>0</v>
      </c>
      <c r="Q24" s="182">
        <f>IFERROR($J24*(IF($J$2="",SUMIF($B:$B,$O24,Q:Q)/$H$2,(SUMIF($B$47:INDEX($B:$B,$K$2-1),$O24,Q$47:INDEX(Q:Q,$K$2-1))/$H$2+SUMIF(INDEX($B:$B,$K$2):$B200,$O24,INDEX(Q:Q,$K$2):Q200)/$I$2)))/$H24,0)</f>
        <v>0</v>
      </c>
      <c r="R24" s="182">
        <f>IFERROR($J24*(IF($J$2="",SUMIF($B:$B,$O24,R:R)/$H$2,(SUMIF($B$47:INDEX($B:$B,$K$2-1),$O24,R$47:INDEX(R:R,$K$2-1))/$H$2+SUMIF(INDEX($B:$B,$K$2):$B200,$O24,INDEX(R:R,$K$2):R200)/$I$2)))/$H24,0)</f>
        <v>0</v>
      </c>
      <c r="S24" s="182">
        <f>IFERROR($J24*(IF($J$2="",SUMIF($B:$B,$O24,S:S)/$H$2,(SUMIF($B$47:INDEX($B:$B,$K$2-1),$O24,S$47:INDEX(S:S,$K$2-1))/$H$2+SUMIF(INDEX($B:$B,$K$2):$B200,$O24,INDEX(S:S,$K$2):S200)/$I$2)))/$H24,0)</f>
        <v>0</v>
      </c>
      <c r="T24" s="182">
        <f>IFERROR($J24*(IF($J$2="",SUMIF($B:$B,$O24,T:T)/$H$2,(SUMIF($B$47:INDEX($B:$B,$K$2-1),$O24,T$47:INDEX(T:T,$K$2-1))/$H$2+SUMIF(INDEX($B:$B,$K$2):$B200,$O24,INDEX(T:T,$K$2):T200)/$I$2)))/$H24,0)</f>
        <v>0</v>
      </c>
      <c r="U24" s="182">
        <f>IFERROR($J24*(IF($J$2="",SUMIF($B:$B,$O24,U:U)/$H$2,(SUMIF($B$47:INDEX($B:$B,$K$2-1),$O24,U$47:INDEX(U:U,$K$2-1))/$H$2+SUMIF(INDEX($B:$B,$K$2):$B200,$O24,INDEX(U:U,$K$2):U200)/$I$2)))/$H24,0)</f>
        <v>0</v>
      </c>
      <c r="V24" s="182">
        <f>IFERROR($J24*(IF($J$2="",SUMIF($B:$B,$O24,V:V)/$H$2,(SUMIF($B$47:INDEX($B:$B,$K$2-1),$O24,V$47:INDEX(V:V,$K$2-1))/$H$2+SUMIF(INDEX($B:$B,$K$2):$B200,$O24,INDEX(V:V,$K$2):V200)/$I$2)))/$H24,0)</f>
        <v>0</v>
      </c>
      <c r="W24" s="182">
        <f>IFERROR($J24*(IF($J$2="",SUMIF($B:$B,$O24,W:W)/$H$2,(SUMIF($B$47:INDEX($B:$B,$K$2-1),$O24,W$47:INDEX(W:W,$K$2-1))/$H$2+SUMIF(INDEX($B:$B,$K$2):$B200,$O24,INDEX(W:W,$K$2):W200)/$I$2)))/$H24,0)</f>
        <v>0</v>
      </c>
      <c r="X24" s="182">
        <f>IFERROR($J24*(IF($J$2="",SUMIF($B:$B,$O24,X:X)/$H$2,(SUMIF($B$47:INDEX($B:$B,$K$2-1),$O24,X$47:INDEX(X:X,$K$2-1))/$H$2+SUMIF(INDEX($B:$B,$K$2):$B200,$O24,INDEX(X:X,$K$2):X200)/$I$2)))/$H24,0)</f>
        <v>0</v>
      </c>
      <c r="Y24" s="182">
        <f>IFERROR($J24*(IF($J$2="",SUMIF($B:$B,$O24,Y:Y)/$H$2,(SUMIF($B$47:INDEX($B:$B,$K$2-1),$O24,Y$47:INDEX(Y:Y,$K$2-1))/$H$2+SUMIF(INDEX($B:$B,$K$2):$B200,$O24,INDEX(Y:Y,$K$2):Y200)/$I$2)))/$H24,0)</f>
        <v>0</v>
      </c>
      <c r="Z24" s="182">
        <f>IFERROR($J24*(IF($J$2="",SUMIF($B:$B,$O24,Z:Z)/$H$2,(SUMIF($B$47:INDEX($B:$B,$K$2-1),$O24,Z$47:INDEX(Z:Z,$K$2-1))/$H$2+SUMIF(INDEX($B:$B,$K$2):$B200,$O24,INDEX(Z:Z,$K$2):Z200)/$I$2)))/$H24,0)</f>
        <v>0</v>
      </c>
      <c r="AA24" s="182">
        <f>IFERROR($J24*(IF($J$2="",SUMIF($B:$B,$O24,AA:AA)/$H$2,(SUMIF($B$47:INDEX($B:$B,$K$2-1),$O24,AA$47:INDEX(AA:AA,$K$2-1))/$H$2+SUMIF(INDEX($B:$B,$K$2):$B200,$O24,INDEX(AA:AA,$K$2):AA200)/$I$2)))/$H24,0)</f>
        <v>0</v>
      </c>
      <c r="AB24" s="182">
        <f>IFERROR($J24*(IF($J$2="",SUMIF($B:$B,$O24,AB:AB)/$H$2,(SUMIF($B$47:INDEX($B:$B,$K$2-1),$O24,AB$47:INDEX(AB:AB,$K$2-1))/$H$2+SUMIF(INDEX($B:$B,$K$2):$B200,$O24,INDEX(AB:AB,$K$2):AB200)/$I$2)))/$H24,0)</f>
        <v>0</v>
      </c>
      <c r="AC24" s="182">
        <f>IFERROR($J24*(IF($J$2="",SUMIF($B:$B,$O24,AC:AC)/$H$2,(SUMIF($B$47:INDEX($B:$B,$K$2-1),$O24,AC$47:INDEX(AC:AC,$K$2-1))/$H$2+SUMIF(INDEX($B:$B,$K$2):$B200,$O24,INDEX(AC:AC,$K$2):AC200)/$I$2)))/$H24,0)</f>
        <v>0</v>
      </c>
      <c r="AD24" s="182">
        <f>IFERROR($J24*(IF($J$2="",SUMIF($B:$B,$O24,AD:AD)/$H$2,(SUMIF($B$47:INDEX($B:$B,$K$2-1),$O24,AD$47:INDEX(AD:AD,$K$2-1))/$H$2+SUMIF(INDEX($B:$B,$K$2):$B200,$O24,INDEX(AD:AD,$K$2):AD200)/$I$2)))/$H24,0)</f>
        <v>0</v>
      </c>
      <c r="AE24" s="389">
        <f>SUM(P24:AD24)</f>
        <v>0</v>
      </c>
      <c r="AF24" s="383">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72"/>
      <c r="H25" s="474"/>
      <c r="I25" s="475"/>
      <c r="J25" s="438"/>
      <c r="K25" s="431"/>
      <c r="L25" s="432"/>
      <c r="M25" s="433"/>
      <c r="O25" s="299" t="s">
        <v>172</v>
      </c>
      <c r="P25" s="388">
        <f t="shared" ref="P25:AD25" si="5">IFERROR(IF(OR((P9+P10)=P24,P9=0),0,P24-P9-P10),"")</f>
        <v>0</v>
      </c>
      <c r="Q25" s="184">
        <f t="shared" si="5"/>
        <v>0</v>
      </c>
      <c r="R25" s="184">
        <f t="shared" si="5"/>
        <v>0</v>
      </c>
      <c r="S25" s="184">
        <f t="shared" si="5"/>
        <v>0</v>
      </c>
      <c r="T25" s="184">
        <f t="shared" si="5"/>
        <v>0</v>
      </c>
      <c r="U25" s="184">
        <f t="shared" si="5"/>
        <v>0</v>
      </c>
      <c r="V25" s="184">
        <f t="shared" si="5"/>
        <v>0</v>
      </c>
      <c r="W25" s="184">
        <f t="shared" si="5"/>
        <v>0</v>
      </c>
      <c r="X25" s="184">
        <f t="shared" si="5"/>
        <v>0</v>
      </c>
      <c r="Y25" s="184">
        <f t="shared" si="5"/>
        <v>0</v>
      </c>
      <c r="Z25" s="184">
        <f t="shared" si="5"/>
        <v>0</v>
      </c>
      <c r="AA25" s="184">
        <f t="shared" si="5"/>
        <v>0</v>
      </c>
      <c r="AB25" s="184">
        <f t="shared" si="5"/>
        <v>0</v>
      </c>
      <c r="AC25" s="184">
        <f t="shared" si="5"/>
        <v>0</v>
      </c>
      <c r="AD25" s="184">
        <f t="shared" si="5"/>
        <v>0</v>
      </c>
      <c r="AE25" s="389">
        <f t="shared" ref="AE25:AF25" si="6">IFERROR(IF(OR((AE9+AE10)=AE24,AE9=0),0,AE24-AE9-AE10),"")</f>
        <v>0</v>
      </c>
      <c r="AF25" s="384">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72">
        <f>MROUND(SUMIF(B:B,O26,I:I),0.5)</f>
        <v>0</v>
      </c>
      <c r="H26" s="476">
        <f>IFERROR(SUMIF(D35:D41,O26,F35:F41)+SUMIF(I35:I41,O26,K35:K41),0)</f>
        <v>0</v>
      </c>
      <c r="I26" s="475">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300" t="s">
        <v>35</v>
      </c>
      <c r="P26" s="390">
        <f>IFERROR($J26*(IF($J$2="",SUMIF($B:$B,$O26,P:P)/$H$2,(SUMIF($B$47:INDEX($B:$B,$K$2-1),$O26,P$47:INDEX(P:P,$K$2-1))/$H$2+SUMIF(INDEX($B:$B,$K$2):$B200,$O26,INDEX(P:P,$K$2):P200)/$I$2)))/$H26,0)</f>
        <v>0</v>
      </c>
      <c r="Q26" s="182">
        <f>IFERROR($J26*(IF($J$2="",SUMIF($B:$B,$O26,Q:Q)/$H$2,(SUMIF($B$47:INDEX($B:$B,$K$2-1),$O26,Q$47:INDEX(Q:Q,$K$2-1))/$H$2+SUMIF(INDEX($B:$B,$K$2):$B200,$O26,INDEX(Q:Q,$K$2):Q200)/$I$2)))/$H26,0)</f>
        <v>0</v>
      </c>
      <c r="R26" s="182">
        <f>IFERROR($J26*(IF($J$2="",SUMIF($B:$B,$O26,R:R)/$H$2,(SUMIF($B$47:INDEX($B:$B,$K$2-1),$O26,R$47:INDEX(R:R,$K$2-1))/$H$2+SUMIF(INDEX($B:$B,$K$2):$B200,$O26,INDEX(R:R,$K$2):R200)/$I$2)))/$H26,0)</f>
        <v>0</v>
      </c>
      <c r="S26" s="182">
        <f>IFERROR($J26*(IF($J$2="",SUMIF($B:$B,$O26,S:S)/$H$2,(SUMIF($B$47:INDEX($B:$B,$K$2-1),$O26,S$47:INDEX(S:S,$K$2-1))/$H$2+SUMIF(INDEX($B:$B,$K$2):$B200,$O26,INDEX(S:S,$K$2):S200)/$I$2)))/$H26,0)</f>
        <v>0</v>
      </c>
      <c r="T26" s="182">
        <f>IFERROR($J26*(IF($J$2="",SUMIF($B:$B,$O26,T:T)/$H$2,(SUMIF($B$47:INDEX($B:$B,$K$2-1),$O26,T$47:INDEX(T:T,$K$2-1))/$H$2+SUMIF(INDEX($B:$B,$K$2):$B200,$O26,INDEX(T:T,$K$2):T200)/$I$2)))/$H26,0)</f>
        <v>0</v>
      </c>
      <c r="U26" s="182">
        <f>IFERROR($J26*(IF($J$2="",SUMIF($B:$B,$O26,U:U)/$H$2,(SUMIF($B$47:INDEX($B:$B,$K$2-1),$O26,U$47:INDEX(U:U,$K$2-1))/$H$2+SUMIF(INDEX($B:$B,$K$2):$B200,$O26,INDEX(U:U,$K$2):U200)/$I$2)))/$H26,0)</f>
        <v>0</v>
      </c>
      <c r="V26" s="182">
        <f>IFERROR($J26*(IF($J$2="",SUMIF($B:$B,$O26,V:V)/$H$2,(SUMIF($B$47:INDEX($B:$B,$K$2-1),$O26,V$47:INDEX(V:V,$K$2-1))/$H$2+SUMIF(INDEX($B:$B,$K$2):$B200,$O26,INDEX(V:V,$K$2):V200)/$I$2)))/$H26,0)</f>
        <v>0</v>
      </c>
      <c r="W26" s="182">
        <f>IFERROR($J26*(IF($J$2="",SUMIF($B:$B,$O26,W:W)/$H$2,(SUMIF($B$47:INDEX($B:$B,$K$2-1),$O26,W$47:INDEX(W:W,$K$2-1))/$H$2+SUMIF(INDEX($B:$B,$K$2):$B200,$O26,INDEX(W:W,$K$2):W200)/$I$2)))/$H26,0)</f>
        <v>0</v>
      </c>
      <c r="X26" s="182">
        <f>IFERROR($J26*(IF($J$2="",SUMIF($B:$B,$O26,X:X)/$H$2,(SUMIF($B$47:INDEX($B:$B,$K$2-1),$O26,X$47:INDEX(X:X,$K$2-1))/$H$2+SUMIF(INDEX($B:$B,$K$2):$B200,$O26,INDEX(X:X,$K$2):X200)/$I$2)))/$H26,0)</f>
        <v>0</v>
      </c>
      <c r="Y26" s="182">
        <f>IFERROR($J26*(IF($J$2="",SUMIF($B:$B,$O26,Y:Y)/$H$2,(SUMIF($B$47:INDEX($B:$B,$K$2-1),$O26,Y$47:INDEX(Y:Y,$K$2-1))/$H$2+SUMIF(INDEX($B:$B,$K$2):$B200,$O26,INDEX(Y:Y,$K$2):Y200)/$I$2)))/$H26,0)</f>
        <v>0</v>
      </c>
      <c r="Z26" s="182">
        <f>IFERROR($J26*(IF($J$2="",SUMIF($B:$B,$O26,Z:Z)/$H$2,(SUMIF($B$47:INDEX($B:$B,$K$2-1),$O26,Z$47:INDEX(Z:Z,$K$2-1))/$H$2+SUMIF(INDEX($B:$B,$K$2):$B200,$O26,INDEX(Z:Z,$K$2):Z200)/$I$2)))/$H26,0)</f>
        <v>0</v>
      </c>
      <c r="AA26" s="182">
        <f>IFERROR($J26*(IF($J$2="",SUMIF($B:$B,$O26,AA:AA)/$H$2,(SUMIF($B$47:INDEX($B:$B,$K$2-1),$O26,AA$47:INDEX(AA:AA,$K$2-1))/$H$2+SUMIF(INDEX($B:$B,$K$2):$B200,$O26,INDEX(AA:AA,$K$2):AA200)/$I$2)))/$H26,0)</f>
        <v>0</v>
      </c>
      <c r="AB26" s="182">
        <f>IFERROR($J26*(IF($J$2="",SUMIF($B:$B,$O26,AB:AB)/$H$2,(SUMIF($B$47:INDEX($B:$B,$K$2-1),$O26,AB$47:INDEX(AB:AB,$K$2-1))/$H$2+SUMIF(INDEX($B:$B,$K$2):$B200,$O26,INDEX(AB:AB,$K$2):AB200)/$I$2)))/$H26,0)</f>
        <v>0</v>
      </c>
      <c r="AC26" s="182">
        <f>IFERROR($J26*(IF($J$2="",SUMIF($B:$B,$O26,AC:AC)/$H$2,(SUMIF($B$47:INDEX($B:$B,$K$2-1),$O26,AC$47:INDEX(AC:AC,$K$2-1))/$H$2+SUMIF(INDEX($B:$B,$K$2):$B200,$O26,INDEX(AC:AC,$K$2):AC200)/$I$2)))/$H26,0)</f>
        <v>0</v>
      </c>
      <c r="AD26" s="182">
        <f>IFERROR($J26*(IF($J$2="",SUMIF($B:$B,$O26,AD:AD)/$H$2,(SUMIF($B$47:INDEX($B:$B,$K$2-1),$O26,AD$47:INDEX(AD:AD,$K$2-1))/$H$2+SUMIF(INDEX($B:$B,$K$2):$B200,$O26,INDEX(AD:AD,$K$2):AD200)/$I$2)))/$H26,0)</f>
        <v>0</v>
      </c>
      <c r="AE26" s="389">
        <f>SUM(P26:AD26)</f>
        <v>0</v>
      </c>
      <c r="AF26" s="383">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72"/>
      <c r="H27" s="474"/>
      <c r="I27" s="475"/>
      <c r="J27" s="438"/>
      <c r="K27" s="431"/>
      <c r="L27" s="432"/>
      <c r="M27" s="433"/>
      <c r="O27" s="300" t="s">
        <v>208</v>
      </c>
      <c r="P27" s="388">
        <f t="shared" ref="P27:AD27" si="7">IFERROR(IF(OR((P11+P12)=P26,P11=0),0,P26-P11-P12),"")</f>
        <v>0</v>
      </c>
      <c r="Q27" s="184">
        <f t="shared" si="7"/>
        <v>0</v>
      </c>
      <c r="R27" s="184">
        <f t="shared" si="7"/>
        <v>0</v>
      </c>
      <c r="S27" s="184">
        <f t="shared" si="7"/>
        <v>0</v>
      </c>
      <c r="T27" s="184">
        <f t="shared" si="7"/>
        <v>0</v>
      </c>
      <c r="U27" s="184">
        <f t="shared" si="7"/>
        <v>0</v>
      </c>
      <c r="V27" s="184">
        <f t="shared" si="7"/>
        <v>0</v>
      </c>
      <c r="W27" s="184">
        <f t="shared" si="7"/>
        <v>0</v>
      </c>
      <c r="X27" s="184">
        <f t="shared" si="7"/>
        <v>0</v>
      </c>
      <c r="Y27" s="184">
        <f t="shared" si="7"/>
        <v>0</v>
      </c>
      <c r="Z27" s="184">
        <f t="shared" si="7"/>
        <v>0</v>
      </c>
      <c r="AA27" s="184">
        <f t="shared" si="7"/>
        <v>0</v>
      </c>
      <c r="AB27" s="184">
        <f t="shared" si="7"/>
        <v>0</v>
      </c>
      <c r="AC27" s="184">
        <f t="shared" si="7"/>
        <v>0</v>
      </c>
      <c r="AD27" s="184">
        <f t="shared" si="7"/>
        <v>0</v>
      </c>
      <c r="AE27" s="389">
        <f t="shared" ref="AE27" si="8">IFERROR(IF(OR((AE11+AE12)=AE26,AE11=0),0,AE26-AE11-AE12),"")</f>
        <v>0</v>
      </c>
      <c r="AF27" s="384">
        <f>IFERROR(IF(OR((AF11+AF13)=AF26,AF11=0),0,AF26-AF11-AF13),"")</f>
        <v>0</v>
      </c>
      <c r="AG27" s="371" t="str">
        <f>IF(AND($AG$26="adjustment needed",AF27&lt;&gt;0),"Only copy this row in table above!","")</f>
        <v/>
      </c>
    </row>
    <row r="28" spans="1:33" ht="19.5" customHeight="1" outlineLevel="1" thickBot="1" x14ac:dyDescent="0.35">
      <c r="A28" s="444" t="str">
        <f>'Basic project data'!D16</f>
        <v/>
      </c>
      <c r="B28" s="445" t="str">
        <f>'Basic project data'!E16</f>
        <v/>
      </c>
      <c r="C28" s="446">
        <f>IFERROR(SUMIF(B:B,O28,G:G),0)</f>
        <v>0</v>
      </c>
      <c r="D28" s="447">
        <f>MROUND(SUMIF(B:B,O28,F:F),0.5)</f>
        <v>0</v>
      </c>
      <c r="E28" s="448">
        <f>IFERROR(C28/D28,0)</f>
        <v>0</v>
      </c>
      <c r="F28" s="446">
        <f>SUMIF(B:B,O28,J:J)</f>
        <v>0</v>
      </c>
      <c r="G28" s="477">
        <f>MROUND(SUMIF(B:B,O28,I:I),0.5)</f>
        <v>0</v>
      </c>
      <c r="H28" s="476">
        <f>IFERROR(SUMIF(D35:D41,O28,F35:F41)+SUMIF(I35:I41,O28,K35:K41),0)</f>
        <v>0</v>
      </c>
      <c r="I28" s="479">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302" t="s">
        <v>36</v>
      </c>
      <c r="P28" s="391">
        <f>IFERROR($J28*(IF($J$2="",SUMIF($B:$B,$O28,P:P)/$H$2,(SUMIF($B$47:INDEX($B:$B,$K$2-1),$O28,P$47:INDEX(P:P,$K$2-1))/$H$2+SUMIF(INDEX($B:$B,$K$2):$B200,$O28,INDEX(P:P,$K$2):P200)/$I$2)))/$H28,0)</f>
        <v>0</v>
      </c>
      <c r="Q28" s="392">
        <f>IFERROR($J28*(IF($J$2="",SUMIF($B:$B,$O28,Q:Q)/$H$2,(SUMIF($B$47:INDEX($B:$B,$K$2-1),$O28,Q$47:INDEX(Q:Q,$K$2-1))/$H$2+SUMIF(INDEX($B:$B,$K$2):$B200,$O28,INDEX(Q:Q,$K$2):Q200)/$I$2)))/$H28,0)</f>
        <v>0</v>
      </c>
      <c r="R28" s="392">
        <f>IFERROR($J28*(IF($J$2="",SUMIF($B:$B,$O28,R:R)/$H$2,(SUMIF($B$47:INDEX($B:$B,$K$2-1),$O28,R$47:INDEX(R:R,$K$2-1))/$H$2+SUMIF(INDEX($B:$B,$K$2):$B200,$O28,INDEX(R:R,$K$2):R200)/$I$2)))/$H28,0)</f>
        <v>0</v>
      </c>
      <c r="S28" s="392">
        <f>IFERROR($J28*(IF($J$2="",SUMIF($B:$B,$O28,S:S)/$H$2,(SUMIF($B$47:INDEX($B:$B,$K$2-1),$O28,S$47:INDEX(S:S,$K$2-1))/$H$2+SUMIF(INDEX($B:$B,$K$2):$B200,$O28,INDEX(S:S,$K$2):S200)/$I$2)))/$H28,0)</f>
        <v>0</v>
      </c>
      <c r="T28" s="392">
        <f>IFERROR($J28*(IF($J$2="",SUMIF($B:$B,$O28,T:T)/$H$2,(SUMIF($B$47:INDEX($B:$B,$K$2-1),$O28,T$47:INDEX(T:T,$K$2-1))/$H$2+SUMIF(INDEX($B:$B,$K$2):$B200,$O28,INDEX(T:T,$K$2):T200)/$I$2)))/$H28,0)</f>
        <v>0</v>
      </c>
      <c r="U28" s="392">
        <f>IFERROR($J28*(IF($J$2="",SUMIF($B:$B,$O28,U:U)/$H$2,(SUMIF($B$47:INDEX($B:$B,$K$2-1),$O28,U$47:INDEX(U:U,$K$2-1))/$H$2+SUMIF(INDEX($B:$B,$K$2):$B200,$O28,INDEX(U:U,$K$2):U200)/$I$2)))/$H28,0)</f>
        <v>0</v>
      </c>
      <c r="V28" s="392">
        <f>IFERROR($J28*(IF($J$2="",SUMIF($B:$B,$O28,V:V)/$H$2,(SUMIF($B$47:INDEX($B:$B,$K$2-1),$O28,V$47:INDEX(V:V,$K$2-1))/$H$2+SUMIF(INDEX($B:$B,$K$2):$B200,$O28,INDEX(V:V,$K$2):V200)/$I$2)))/$H28,0)</f>
        <v>0</v>
      </c>
      <c r="W28" s="392">
        <f>IFERROR($J28*(IF($J$2="",SUMIF($B:$B,$O28,W:W)/$H$2,(SUMIF($B$47:INDEX($B:$B,$K$2-1),$O28,W$47:INDEX(W:W,$K$2-1))/$H$2+SUMIF(INDEX($B:$B,$K$2):$B200,$O28,INDEX(W:W,$K$2):W200)/$I$2)))/$H28,0)</f>
        <v>0</v>
      </c>
      <c r="X28" s="392">
        <f>IFERROR($J28*(IF($J$2="",SUMIF($B:$B,$O28,X:X)/$H$2,(SUMIF($B$47:INDEX($B:$B,$K$2-1),$O28,X$47:INDEX(X:X,$K$2-1))/$H$2+SUMIF(INDEX($B:$B,$K$2):$B200,$O28,INDEX(X:X,$K$2):X200)/$I$2)))/$H28,0)</f>
        <v>0</v>
      </c>
      <c r="Y28" s="392">
        <f>IFERROR($J28*(IF($J$2="",SUMIF($B:$B,$O28,Y:Y)/$H$2,(SUMIF($B$47:INDEX($B:$B,$K$2-1),$O28,Y$47:INDEX(Y:Y,$K$2-1))/$H$2+SUMIF(INDEX($B:$B,$K$2):$B200,$O28,INDEX(Y:Y,$K$2):Y200)/$I$2)))/$H28,0)</f>
        <v>0</v>
      </c>
      <c r="Z28" s="392">
        <f>IFERROR($J28*(IF($J$2="",SUMIF($B:$B,$O28,Z:Z)/$H$2,(SUMIF($B$47:INDEX($B:$B,$K$2-1),$O28,Z$47:INDEX(Z:Z,$K$2-1))/$H$2+SUMIF(INDEX($B:$B,$K$2):$B200,$O28,INDEX(Z:Z,$K$2):Z200)/$I$2)))/$H28,0)</f>
        <v>0</v>
      </c>
      <c r="AA28" s="392">
        <f>IFERROR($J28*(IF($J$2="",SUMIF($B:$B,$O28,AA:AA)/$H$2,(SUMIF($B$47:INDEX($B:$B,$K$2-1),$O28,AA$47:INDEX(AA:AA,$K$2-1))/$H$2+SUMIF(INDEX($B:$B,$K$2):$B200,$O28,INDEX(AA:AA,$K$2):AA200)/$I$2)))/$H28,0)</f>
        <v>0</v>
      </c>
      <c r="AB28" s="392">
        <f>IFERROR($J28*(IF($J$2="",SUMIF($B:$B,$O28,AB:AB)/$H$2,(SUMIF($B$47:INDEX($B:$B,$K$2-1),$O28,AB$47:INDEX(AB:AB,$K$2-1))/$H$2+SUMIF(INDEX($B:$B,$K$2):$B200,$O28,INDEX(AB:AB,$K$2):AB200)/$I$2)))/$H28,0)</f>
        <v>0</v>
      </c>
      <c r="AC28" s="392">
        <f>IFERROR($J28*(IF($J$2="",SUMIF($B:$B,$O28,AC:AC)/$H$2,(SUMIF($B$47:INDEX($B:$B,$K$2-1),$O28,AC$47:INDEX(AC:AC,$K$2-1))/$H$2+SUMIF(INDEX($B:$B,$K$2):$B200,$O28,INDEX(AC:AC,$K$2):AC200)/$I$2)))/$H28,0)</f>
        <v>0</v>
      </c>
      <c r="AD28" s="392">
        <f>IFERROR($J28*(IF($J$2="",SUMIF($B:$B,$O28,AD:AD)/$H$2,(SUMIF($B$47:INDEX($B:$B,$K$2-1),$O28,AD$47:INDEX(AD:AD,$K$2-1))/$H$2+SUMIF(INDEX($B:$B,$K$2):$B200,$O28,INDEX(AD:AD,$K$2):AD200)/$I$2)))/$H28,0)</f>
        <v>0</v>
      </c>
      <c r="AE28" s="393">
        <f>SUM(P28:AD28)</f>
        <v>0</v>
      </c>
      <c r="AF28" s="383">
        <f>ROUND(L28,2)</f>
        <v>0</v>
      </c>
      <c r="AG28" s="372"/>
    </row>
    <row r="29" spans="1:33" ht="19.5" customHeight="1" outlineLevel="1" thickBot="1" x14ac:dyDescent="0.35">
      <c r="A29" s="444"/>
      <c r="B29" s="445"/>
      <c r="C29" s="446"/>
      <c r="D29" s="447"/>
      <c r="E29" s="448"/>
      <c r="F29" s="446"/>
      <c r="G29" s="477"/>
      <c r="H29" s="478"/>
      <c r="I29" s="479"/>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231714.19593343779</v>
      </c>
      <c r="D30" s="191">
        <f>SUM(D20:D28)</f>
        <v>645</v>
      </c>
      <c r="E30" s="192"/>
      <c r="F30" s="193">
        <f>SUM(F20:F28)</f>
        <v>129724.54000000004</v>
      </c>
      <c r="G30" s="194">
        <f>SUM(G20:G28)</f>
        <v>363</v>
      </c>
      <c r="H30" s="194">
        <f>SUM(H20:H28)</f>
        <v>362.79794642857144</v>
      </c>
      <c r="I30" s="196"/>
      <c r="J30" s="197">
        <f>SUM(J20:J28)</f>
        <v>362.5</v>
      </c>
      <c r="K30" s="198"/>
      <c r="L30" s="199">
        <f>SUM(L20:L28)</f>
        <v>129541.06</v>
      </c>
      <c r="M30" s="200">
        <f>SUM(M20:M28)</f>
        <v>-183.48</v>
      </c>
      <c r="N30" s="201"/>
      <c r="O30" s="303"/>
      <c r="P30" s="38"/>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60" customHeight="1" x14ac:dyDescent="0.25">
      <c r="B32" s="418" t="str">
        <f>INDEX(languages!B10:C10,1,MATCH('Liesmich Readme'!$A$5,languages!$B$2:$C$2,0))</f>
        <v>3. Horizontal Ceiling &amp; capping per calendar year</v>
      </c>
      <c r="C32" s="418"/>
      <c r="D32" s="418"/>
      <c r="E32" s="418"/>
      <c r="F32" s="418"/>
      <c r="G32" s="418"/>
      <c r="H32" s="418"/>
      <c r="I32" s="418"/>
      <c r="J32" s="304"/>
      <c r="K32" s="305"/>
      <c r="L32" s="306"/>
      <c r="M32" s="307"/>
      <c r="O32" s="58"/>
      <c r="P32" s="308"/>
      <c r="Q32" s="308"/>
      <c r="R32" s="308"/>
      <c r="S32" s="308"/>
      <c r="T32" s="308"/>
      <c r="U32" s="308"/>
      <c r="V32" s="308"/>
      <c r="W32" s="308"/>
      <c r="X32" s="308"/>
      <c r="Y32" s="308"/>
      <c r="Z32" s="308"/>
      <c r="AA32" s="308"/>
      <c r="AB32" s="308"/>
      <c r="AC32" s="308"/>
      <c r="AD32" s="308"/>
      <c r="AE32" s="308"/>
      <c r="AF32" s="30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thickBot="1" x14ac:dyDescent="0.3">
      <c r="B34" s="214" t="s">
        <v>313</v>
      </c>
      <c r="C34" s="57" t="s">
        <v>314</v>
      </c>
      <c r="D34" s="215" t="s">
        <v>315</v>
      </c>
      <c r="E34" s="216" t="s">
        <v>316</v>
      </c>
      <c r="F34" s="309" t="s">
        <v>317</v>
      </c>
      <c r="G34" s="217" t="s">
        <v>318</v>
      </c>
      <c r="H34" s="218" t="s">
        <v>319</v>
      </c>
      <c r="I34" s="215" t="s">
        <v>320</v>
      </c>
      <c r="J34" s="216" t="s">
        <v>316</v>
      </c>
      <c r="K34" s="309"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thickTop="1" x14ac:dyDescent="0.25">
      <c r="B35" s="219" t="s">
        <v>322</v>
      </c>
      <c r="C35" s="220">
        <f>IF('Basic project data'!C5=0,0,DATE(YEAR('Basic project data'!C5),1,1))</f>
        <v>44562</v>
      </c>
      <c r="D35" s="221" t="str">
        <f>IFERROR(INDEX(B47:B58,MATCH("P*",B47:B58,0)),"")</f>
        <v>P1</v>
      </c>
      <c r="E35" s="310">
        <f>IF(D35="",0,IF($D$11="no",SUMIF(B47:B58,D35,F47:F58),SUMIF(B47:B58,D35,I47:I58)))</f>
        <v>120.9375</v>
      </c>
      <c r="F35" s="374">
        <f>IFERROR(IF(TEXT($C35,"JJJJ")=TEXT($J$2,"JJJJ"),SUMIF($B58:INDEX($B:$B,$K$2),$D35,$AE58:INDEX($AE:$AE,$K$2))/$I$2+IF($K$2&lt;&gt;47,SUMIF($B47:INDEX($B:$B,$K$2-1),$D35,$AE47:INDEX($AE:$AE,$K$2-1))/$H$2,0),IF($K$2&lt;47,SUMIF($B47:$B58,$D35,$AE47:$AE58)/$I$2,SUMIF($B47:$B58,$D35,$AE47:$AE58)/$H$2)),0)</f>
        <v>121.30238095238096</v>
      </c>
      <c r="G35" s="293">
        <f t="shared" ref="G35:G41" si="9">IFERROR(IF(D35="","",(IF(B35="yes",(IF(E35&lt;F35,E35,F35)),F35))),"")</f>
        <v>121.30238095238096</v>
      </c>
      <c r="H35" s="222">
        <f t="shared" ref="H35:H41" si="10">ROUND(-IFERROR(E35-F35,""),2)</f>
        <v>0.36</v>
      </c>
      <c r="I35" s="221" t="str">
        <f>IF(IFERROR(INDEX(B47:B58,MATCH("P*",B47:B58,-1)),"")=D35,"",IFERROR(INDEX(B47:B58,MATCH("P*",B47:B58,-1)),""))</f>
        <v/>
      </c>
      <c r="J35" s="310">
        <f>IF(I35="",0,IF($D$11="no",MROUND(SUMIF(B47:B58,I35,F47:F58),0.5),MROUND(SUMIF(B47:B58,I35,I47:I58),0.5)))</f>
        <v>0</v>
      </c>
      <c r="K35" s="374">
        <f>IFERROR(IF(TEXT($C35,"JJJJ")=TEXT($J$2,"JJJJ"),SUMIF($B58:INDEX($B:$B,$K$2),$I35,$AE58:INDEX($AE:$AE,$K$2))/$I$2+IF($K$2&lt;&gt;47,SUMIF($B47:INDEX($B:$B,$K$2-1),$I35,$AE47:INDEX($AE:$AE,$K$2-1))/$H$2,0),IF($K$2&lt;47,SUMIF($B47:$B58,$I35,$AE47:$AE58)/$I$2,SUMIF($B47:$B58,$I35,$AE47:$AE58)/$H$2)),0)</f>
        <v>0</v>
      </c>
      <c r="L35" s="293" t="str">
        <f t="shared" ref="L35:L41" si="11">IFERROR(IF(I35="","",IF(B35="yes",(IF((E35+J35-G35)&gt;=K35,K35,(E35+J35-G35))),K35)),"")</f>
        <v/>
      </c>
      <c r="M35" s="222">
        <f t="shared" ref="M35:M41" si="12">ROUND(-IFERROR(J35-K35,""),2)</f>
        <v>0</v>
      </c>
      <c r="N35" s="223"/>
      <c r="O35" s="58"/>
    </row>
    <row r="36" spans="1:33" outlineLevel="1" x14ac:dyDescent="0.25">
      <c r="B36" s="219" t="s">
        <v>322</v>
      </c>
      <c r="C36" s="220">
        <f>IFERROR(IF(EDATE(C35,12)&lt;=(DATE(YEAR('Basic project data'!$C$6),1,1)),EDATE(C35,12),""),"")</f>
        <v>44927</v>
      </c>
      <c r="D36" s="221" t="str">
        <f>IFERROR(INDEX(B62:B73,MATCH("P*",B62:B73,0)),"")</f>
        <v>P1</v>
      </c>
      <c r="E36" s="310">
        <f>IF(D36="",0,IF($D$11="no",SUMIF(B62:B73,D36,F62:F73),SUMIF(B62:B73,D36,I62:I73)))</f>
        <v>26.875</v>
      </c>
      <c r="F36" s="375">
        <f>IFERROR(IF(TEXT($C36,"JJJJ")=TEXT($J$2,"JJJJ"),SUMIF($B73:INDEX($B:$B,$K$2),$D36,$AE73:INDEX($AE:$AE,$K$2))/$I$2+IF($K$2&lt;&gt;62,SUMIF($B62:INDEX($B:$B,$K$2-1),$D36,$AE62:INDEX($AE:$AE,$K$2-1))/$H$2,0),IF($K$2&lt;62,SUMIF($B62:$B73,$D36,$AE62:$AE73)/$I$2,SUMIF($B62:$B73,$D36,$AE62:$AE73)/$H$2)),0)</f>
        <v>26.998809523809523</v>
      </c>
      <c r="G36" s="293">
        <f t="shared" si="9"/>
        <v>26.998809523809523</v>
      </c>
      <c r="H36" s="222">
        <f t="shared" si="10"/>
        <v>0.12</v>
      </c>
      <c r="I36" s="221" t="str">
        <f>IF(IFERROR(INDEX(B62:B73,MATCH("P*",B62:B73,-1)),"")=D36,"",IFERROR(INDEX(B62:B73,MATCH("P*",B62:B73,-1)),""))</f>
        <v>P2</v>
      </c>
      <c r="J36" s="310">
        <f>IF(I36="",0,IF($D$11="no",MROUND(SUMIF(B62:B73,I36,F62:F73),0.5),MROUND(SUMIF(B62:B73,I36,I62:I73),0.5)))</f>
        <v>80.5</v>
      </c>
      <c r="K36" s="375">
        <f>IFERROR(IF(TEXT($C36,"JJJJ")=TEXT($J$2,"JJJJ"),SUMIF($B73:INDEX($B:$B,$K$2),$I36,$AE73:INDEX($AE:$AE,$K$2))/$I$2+IF($K$2&lt;&gt;62,SUMIF($B62:INDEX($B:$B,$K$2-1),$I36,$AE62:INDEX($AE:$AE,$K$2-1))/$H$2,0),IF($K$2&lt;62,SUMIF($B62:$B73,$I36,$AE62:$AE73)/$I$2,SUMIF($B62:$B73,$I36,$AE62:$AE73)/$H$2)),0)</f>
        <v>79.00238095238096</v>
      </c>
      <c r="L36" s="293">
        <f t="shared" si="11"/>
        <v>79.00238095238096</v>
      </c>
      <c r="M36" s="222">
        <f t="shared" si="12"/>
        <v>-1.5</v>
      </c>
      <c r="N36" s="224"/>
      <c r="O36" s="225"/>
    </row>
    <row r="37" spans="1:33" outlineLevel="1" x14ac:dyDescent="0.25">
      <c r="B37" s="219" t="s">
        <v>322</v>
      </c>
      <c r="C37" s="220">
        <f>IFERROR(IF(EDATE(C36,12)&lt;=(DATE(YEAR('Basic project data'!$C$6),1,1)),EDATE(C36,12),""),"")</f>
        <v>45292</v>
      </c>
      <c r="D37" s="221" t="str">
        <f>IFERROR(INDEX(B77:B88,MATCH("P*",B77:B88,0)),"")</f>
        <v>P2</v>
      </c>
      <c r="E37" s="310">
        <f>IF(D37="",0,IF($D$11="no",SUMIF(B77:B88,D37,F77:F88),SUMIF(B77:B88,D37,I77:I88)))</f>
        <v>107.49999999999999</v>
      </c>
      <c r="F37" s="375">
        <f>IFERROR(IF(TEXT($C37,"JJJJ")=TEXT($J$2,"JJJJ"),SUMIF($B88:INDEX($B:$B,$K$2),$D37,$AE88:INDEX($AE:$AE,$K$2))/$I$2+IF($K$2&lt;&gt;77,SUMIF($B77:INDEX($B:$B,$K$2-1),$D37,$AE77:INDEX($AE:$AE,$K$2-1))/$H$2,0),IF($K$2&lt;77,SUMIF($B77:$B88,$D37,$AE77:$AE88)/$I$2,SUMIF($B77:$B88,$D37,$AE77:$AE88)/$H$2)),0)</f>
        <v>107.79625000000001</v>
      </c>
      <c r="G37" s="293">
        <f t="shared" si="9"/>
        <v>107.79625000000001</v>
      </c>
      <c r="H37" s="222">
        <f t="shared" si="10"/>
        <v>0.3</v>
      </c>
      <c r="I37" s="221" t="str">
        <f>IF(IFERROR(INDEX(B77:B88,MATCH("P*",B77:B88,-1)),"")=D37,"",IFERROR(INDEX(B77:B88,MATCH("P*",B77:B88,-1)),""))</f>
        <v/>
      </c>
      <c r="J37" s="310">
        <f>IF(I37="",0,IF($D$11="no",MROUND(SUMIF(B77:B88,I37,F77:F88),0.5),MROUND(SUMIF(B77:B88,I37,I77:I88),0.5)))</f>
        <v>0</v>
      </c>
      <c r="K37" s="375">
        <f>IFERROR(IF(TEXT($C37,"JJJJ")=TEXT($J$2,"JJJJ"),SUMIF($B88:INDEX($B:$B,$K$2),$I37,$AE88:INDEX($AE:$AE,$K$2))/$I$2+IF($K$2&lt;&gt;77,SUMIF($B77:INDEX($B:$B,$K$2-1),$I37,$AE77:INDEX($AE:$AE,$K$2-1))/$H$2,0),IF($K$2&lt;77,SUMIF($B77:$B88,$I37,$AE77:$AE88)/$I$2,SUMIF($B77:$B88,$I37,$AE77:$AE88)/$H$2)),0)</f>
        <v>0</v>
      </c>
      <c r="L37" s="293" t="str">
        <f t="shared" si="11"/>
        <v/>
      </c>
      <c r="M37" s="222">
        <f t="shared" si="12"/>
        <v>0</v>
      </c>
      <c r="O37" s="225"/>
    </row>
    <row r="38" spans="1:33" outlineLevel="1" x14ac:dyDescent="0.25">
      <c r="B38" s="219" t="s">
        <v>322</v>
      </c>
      <c r="C38" s="220">
        <f>IFERROR(IF(EDATE(C37,12)&lt;=(DATE(YEAR('Basic project data'!$C$6),1,1)),EDATE(C37,12),""),"")</f>
        <v>45658</v>
      </c>
      <c r="D38" s="221" t="str">
        <f>IFERROR(INDEX(B92:B103,MATCH("P*",B92:B103,0)),"")</f>
        <v>P2</v>
      </c>
      <c r="E38" s="310">
        <f>IF(D38="",0,IF($D$11="no",SUMIF(B92:B103,D38,F92:F103),SUMIF(B92:B103,D38,I92:I103)))</f>
        <v>26.875</v>
      </c>
      <c r="F38" s="375">
        <f>IFERROR(IF(TEXT($C38,"JJJJ")=TEXT($J$2,"JJJJ"),SUMIF($B103:INDEX($B:$B,$K$2),$D38,$AE103:INDEX($AE:$AE,$K$2))/$I$2+IF($K$2&lt;&gt;92,SUMIF($B92:INDEX($B:$B,$K$2-1),$D38,$AE92:INDEX($AE:$AE,$K$2-1))/$H$2,0),IF($K$2&lt;92,SUMIF($B92:$B103,$D38,$AE92:$AE103)/$I$2,SUMIF($B92:$B103,$D38,$AE92:$AE103)/$H$2)),0)</f>
        <v>27.698125000000001</v>
      </c>
      <c r="G38" s="293">
        <f t="shared" si="9"/>
        <v>27.698125000000001</v>
      </c>
      <c r="H38" s="222">
        <f t="shared" si="10"/>
        <v>0.82</v>
      </c>
      <c r="I38" s="221" t="str">
        <f>IF(IFERROR(INDEX(B92:B103,MATCH("P*",B92:B103,-1)),"")=D38,"",IFERROR(INDEX(B92:B103,MATCH("P*",B92:B103,-1)),""))</f>
        <v/>
      </c>
      <c r="J38" s="310">
        <f>IF(I38="",0,IF($D$11="no",MROUND(SUMIF(B92:B103,I38,F92:F103),0.5),MROUND(SUMIF(B92:B103,I38,I92:I103),0.5)))</f>
        <v>0</v>
      </c>
      <c r="K38" s="375">
        <f>IFERROR(IF(TEXT($C38,"JJJJ")=TEXT($J$2,"JJJJ"),SUMIF($B103:INDEX($B:$B,$K$2),$I38,$AE103:INDEX($AE:$AE,$K$2))/$I$2+IF($K$2&lt;&gt;92,SUMIF($B92:INDEX($B:$B,$K$2-1),$I38,$AE92:INDEX($AE:$AE,$K$2-1))/$H$2,0),IF($K$2&lt;92,SUMIF($B92:$B103,$I38,$AE92:$AE103)/$I$2,SUMIF($B92:$B103,$I38,$AE92:$AE103)/$H$2)),0)</f>
        <v>0</v>
      </c>
      <c r="L38" s="293" t="str">
        <f t="shared" si="11"/>
        <v/>
      </c>
      <c r="M38" s="222">
        <f t="shared" si="12"/>
        <v>0</v>
      </c>
      <c r="O38" s="225"/>
    </row>
    <row r="39" spans="1:33" outlineLevel="1" x14ac:dyDescent="0.25">
      <c r="B39" s="219"/>
      <c r="C39" s="220" t="str">
        <f>IFERROR(IF(EDATE(C38,12)&lt;=(DATE(YEAR('Basic project data'!$C$6),1,1)),EDATE(C38,12),""),"")</f>
        <v/>
      </c>
      <c r="D39" s="221" t="str">
        <f>IFERROR(INDEX(B107:B118,MATCH("P*",B107:B118,0)),"")</f>
        <v/>
      </c>
      <c r="E39" s="310">
        <f>IF(D39="",0,IF($D$11="no",SUMIF(B107:B118,D39,F107:F118),SUMIF(B107:B118,D39,I107:I118)))</f>
        <v>0</v>
      </c>
      <c r="F39" s="375">
        <f>IFERROR(IF(TEXT($C39,"JJJJ")=TEXT($J$2,"JJJJ"),SUMIF($B118:INDEX($B:$B,$K$2),$D39,$AE118:INDEX($AE:$AE,$K$2))/$I$2+IF($K$2&lt;&gt;107,SUMIF($B107:INDEX($B:$B,$K$2-1),$D39,$AE107:INDEX($AE:$AE,$K$2-1))/$H$2,0),IF($K$2&lt;107,SUMIF($B107:$B118,$D39,$AE107:$AE118)/$I$2,SUMIF($B107:$B118,$D39,$AE107:$AE118)/$H$2)),0)</f>
        <v>0</v>
      </c>
      <c r="G39" s="293" t="str">
        <f t="shared" si="9"/>
        <v/>
      </c>
      <c r="H39" s="222">
        <f t="shared" si="10"/>
        <v>0</v>
      </c>
      <c r="I39" s="221" t="str">
        <f>IF(IFERROR(INDEX(B107:B118,MATCH("P*",B107:B118,-1)),"")=D39,"",IFERROR(INDEX(B107:B118,MATCH("P*",B107:B118,-1)),""))</f>
        <v/>
      </c>
      <c r="J39" s="310">
        <f>IF(I39="",0,IF($D$11="no",MROUND(SUMIF(B107:B118,I39,F107:F118),0.5),MROUND(SUMIF(B107:B118,I39,I107:I118),0.5)))</f>
        <v>0</v>
      </c>
      <c r="K39" s="375">
        <f>IFERROR(IF(TEXT($C39,"JJJJ")=TEXT($J$2,"JJJJ"),SUMIF($B118:INDEX($B:$B,$K$2),$I39,$AE118:INDEX($AE:$AE,$K$2))/$I$2+IF($K$2&lt;&gt;107,SUMIF($B107:INDEX($B:$B,$K$2-1),$I39,$AE107:INDEX($AE:$AE,$K$2-1))/$H$2,0),IF($K$2&lt;107,SUMIF($B107:$B118,$I39,$AE107:$AE118)/$I$2,SUMIF($B107:$B118,$I39,$AE107:$AE118)/$H$2)),0)</f>
        <v>0</v>
      </c>
      <c r="L39" s="293" t="str">
        <f t="shared" si="11"/>
        <v/>
      </c>
      <c r="M39" s="222">
        <f t="shared" si="12"/>
        <v>0</v>
      </c>
      <c r="O39" s="225"/>
    </row>
    <row r="40" spans="1:33" outlineLevel="1" x14ac:dyDescent="0.25">
      <c r="B40" s="219"/>
      <c r="C40" s="220" t="str">
        <f>IFERROR(IF(EDATE(C39,12)&lt;=(DATE(YEAR('Basic project data'!$C$6),1,1)),EDATE(C39,12),""),"")</f>
        <v/>
      </c>
      <c r="D40" s="221" t="str">
        <f>IFERROR(INDEX(B122:B133,MATCH("P*",B122:B133,0)),"")</f>
        <v/>
      </c>
      <c r="E40" s="310">
        <f>IF(D40="",0,IF($D$11="no",SUMIF(B122:B133,D40,F122:F133),SUMIF(B122:B133,D40,I122:I133)))</f>
        <v>0</v>
      </c>
      <c r="F40" s="375">
        <f>IFERROR(IF(TEXT($C40,"JJJJ")=TEXT($J$2,"JJJJ"),SUMIF($B133:INDEX($B:$B,$K$2),$D40,$AE133:INDEX($AE:$AE,$K$2))/$I$2+IF($K$2&lt;&gt;122,SUMIF($B122:INDEX($B:$B,$K$2-1),$D40,$AE122:INDEX($AE:$AE,$K$2-1))/$H$2,0),IF($K$2&lt;122,SUMIF($B122:$B133,$D40,$AE122:$AE133)/$I$2,SUMIF($B122:$B133,$D40,$AE122:$AE133)/$H$2)),0)</f>
        <v>0</v>
      </c>
      <c r="G40" s="293" t="str">
        <f t="shared" si="9"/>
        <v/>
      </c>
      <c r="H40" s="222">
        <f t="shared" si="10"/>
        <v>0</v>
      </c>
      <c r="I40" s="221" t="str">
        <f>IF(IFERROR(INDEX(B122:B133,MATCH("P*",B122:B133,-1)),"")=D40,"",IFERROR(INDEX(B122:B133,MATCH("P*",B122:B133,-1)),""))</f>
        <v/>
      </c>
      <c r="J40" s="310">
        <f>IF(I40="",0,IF($D$11="no",MROUND(SUMIF(B122:B133,I40,F122:F133),0.5),MROUND(SUMIF(B122:B133,I40,I122:I133),0.5)))</f>
        <v>0</v>
      </c>
      <c r="K40" s="375">
        <f>IFERROR(IF(TEXT($C40,"JJJJ")=TEXT($J$2,"JJJJ"),SUMIF($B133:INDEX($B:$B,$K$2),$I40,$AE133:INDEX($AE:$AE,$K$2))/$I$2+IF($K$2&lt;&gt;122,SUMIF($B122:INDEX($B:$B,$K$2-1),$I40,$AE122:INDEX($AE:$AE,$K$2-1))/$H$2,0),IF($K$2&lt;122,SUMIF($B122:$B133,$I40,$AE122:$AE133)/$I$2,SUMIF($B122:$B133,$I40,$AE122:$AE133)/$H$2)),0)</f>
        <v>0</v>
      </c>
      <c r="L40" s="293" t="str">
        <f t="shared" si="11"/>
        <v/>
      </c>
      <c r="M40" s="222">
        <f t="shared" si="12"/>
        <v>0</v>
      </c>
      <c r="O40" s="225"/>
    </row>
    <row r="41" spans="1:33" ht="15.75" outlineLevel="1" thickBot="1" x14ac:dyDescent="0.3">
      <c r="B41" s="219"/>
      <c r="C41" s="220" t="str">
        <f>IFERROR(IF(EDATE(C40,12)&lt;=(DATE(YEAR('Basic project data'!$C$6),1,1)),EDATE(C40,12),""),"")</f>
        <v/>
      </c>
      <c r="D41" s="226" t="str">
        <f>IFERROR(INDEX(B148:B1137,MATCH("P*",B137:B148,0)),"")</f>
        <v/>
      </c>
      <c r="E41" s="311">
        <f>IF(D41="",0,IF($D$11="no",SUMIF(B137:B148,D41,F137:F148),SUMIF(B137:B148,D41,I137:I148)))</f>
        <v>0</v>
      </c>
      <c r="F41" s="376">
        <f>IFERROR(IF(TEXT($C41,"JJJJ")=TEXT($J$2,"JJJJ"),SUMIF($B148:INDEX($B:$B,$K$2),$D41,$AE148:INDEX($AE:$AE,$K$2))/$I$2+IF($K$2&lt;&gt;137,SUMIF($B137:INDEX($B:$B,$K$2-1),$D41,$AE137:INDEX($AE:$AE,$K$2-1))/$H$2,0),IF($K$2&lt;137,SUMIF($B137:$B148,$D41,$AE137:$AE148)/$I$2,SUMIF($B137:$B148,$D41,$AE137:$AE148)/$H$2)),0)</f>
        <v>0</v>
      </c>
      <c r="G41" s="301" t="str">
        <f t="shared" si="9"/>
        <v/>
      </c>
      <c r="H41" s="227">
        <f t="shared" si="10"/>
        <v>0</v>
      </c>
      <c r="I41" s="226" t="str">
        <f>IF(IFERROR(INDEX(B137:B148,MATCH("P*",B137:B148,-1)),"")=D41,"",IFERROR(INDEX(B137:B148,MATCH("P*",B137:B148,-1)),""))</f>
        <v/>
      </c>
      <c r="J41" s="311">
        <f>IF(I41="",0,IF($D$11="no",MROUND(SUMIF(B137:B148,I41,F137:F148),0.5),MROUND(SUMIF(B137:B148,I41,I137:I148),0.5)))</f>
        <v>0</v>
      </c>
      <c r="K41" s="376">
        <f>IFERROR(IF(TEXT($C41,"JJJJ")=TEXT($J$2,"JJJJ"),SUMIF($B148:INDEX($B:$B,$K$2),$I41,$AE148:INDEX($AE:$AE,$K$2))/$I$2+IF($K$2&lt;&gt;137,SUMIF($B137:INDEX($B:$B,$K$2-1),$I41,$AE137:INDEX($AE:$AE,$K$2-1))/$H$2,0),IF($K$2&lt;137,SUMIF($B137:$B148,$I41,$AE137:$AE148)/$I$2,SUMIF($B137:$B148,$I41,$AE137:$AE148)/$H$2)),0)</f>
        <v>0</v>
      </c>
      <c r="L41" s="301" t="str">
        <f t="shared" si="11"/>
        <v/>
      </c>
      <c r="M41" s="227">
        <f t="shared" si="12"/>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3">215/12*E47</f>
        <v>0</v>
      </c>
      <c r="G47" s="245"/>
      <c r="H47" s="244"/>
      <c r="I47" s="182">
        <f t="shared" ref="I47:I58" si="14">215/12*H47</f>
        <v>0</v>
      </c>
      <c r="J47" s="246"/>
      <c r="O47" s="243">
        <f t="shared" ref="O47:O59" si="15">D47</f>
        <v>44562</v>
      </c>
      <c r="P47" s="219"/>
      <c r="Q47" s="219"/>
      <c r="R47" s="219"/>
      <c r="S47" s="219"/>
      <c r="T47" s="219"/>
      <c r="U47" s="219"/>
      <c r="V47" s="219"/>
      <c r="W47" s="219"/>
      <c r="X47" s="219"/>
      <c r="Y47" s="219"/>
      <c r="Z47" s="219"/>
      <c r="AA47" s="219"/>
      <c r="AB47" s="219"/>
      <c r="AC47" s="219"/>
      <c r="AD47" s="219"/>
      <c r="AE47" s="247">
        <f t="shared" ref="AE47:AE58" si="16">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7">DATE(YEAR(D47),MONTH(D47)+1,DAY(D47))</f>
        <v>44593</v>
      </c>
      <c r="E48" s="244"/>
      <c r="F48" s="182">
        <f t="shared" si="13"/>
        <v>0</v>
      </c>
      <c r="G48" s="245"/>
      <c r="H48" s="244"/>
      <c r="I48" s="182">
        <f t="shared" si="14"/>
        <v>0</v>
      </c>
      <c r="J48" s="246"/>
      <c r="L48" s="56"/>
      <c r="O48" s="243">
        <f t="shared" si="15"/>
        <v>44593</v>
      </c>
      <c r="P48" s="219"/>
      <c r="Q48" s="219"/>
      <c r="R48" s="219"/>
      <c r="S48" s="219"/>
      <c r="T48" s="219"/>
      <c r="U48" s="219"/>
      <c r="V48" s="219"/>
      <c r="W48" s="219"/>
      <c r="X48" s="219"/>
      <c r="Y48" s="219"/>
      <c r="Z48" s="219"/>
      <c r="AA48" s="219"/>
      <c r="AB48" s="219"/>
      <c r="AC48" s="219"/>
      <c r="AD48" s="219"/>
      <c r="AE48" s="247">
        <f t="shared" si="16"/>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7"/>
        <v>44621</v>
      </c>
      <c r="E49" s="244"/>
      <c r="F49" s="182">
        <f t="shared" si="13"/>
        <v>0</v>
      </c>
      <c r="G49" s="245"/>
      <c r="H49" s="244"/>
      <c r="I49" s="182">
        <f t="shared" si="14"/>
        <v>0</v>
      </c>
      <c r="J49" s="246"/>
      <c r="O49" s="243">
        <f t="shared" si="15"/>
        <v>44621</v>
      </c>
      <c r="P49" s="219"/>
      <c r="Q49" s="219"/>
      <c r="R49" s="219"/>
      <c r="S49" s="219"/>
      <c r="T49" s="219"/>
      <c r="U49" s="219"/>
      <c r="V49" s="219"/>
      <c r="W49" s="219"/>
      <c r="X49" s="219"/>
      <c r="Y49" s="219"/>
      <c r="Z49" s="219"/>
      <c r="AA49" s="219"/>
      <c r="AB49" s="219"/>
      <c r="AC49" s="219"/>
      <c r="AD49" s="219"/>
      <c r="AE49" s="247">
        <f t="shared" si="16"/>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7"/>
        <v>44652</v>
      </c>
      <c r="E50" s="244">
        <v>1</v>
      </c>
      <c r="F50" s="182">
        <f t="shared" si="13"/>
        <v>17.916666666666668</v>
      </c>
      <c r="G50" s="245">
        <v>6115.43</v>
      </c>
      <c r="H50" s="244">
        <v>0.75</v>
      </c>
      <c r="I50" s="182">
        <f t="shared" si="14"/>
        <v>13.4375</v>
      </c>
      <c r="J50" s="246">
        <v>4585.62</v>
      </c>
      <c r="O50" s="243">
        <f t="shared" si="15"/>
        <v>44652</v>
      </c>
      <c r="P50" s="219">
        <v>102.9</v>
      </c>
      <c r="Q50" s="219"/>
      <c r="R50" s="219"/>
      <c r="S50" s="219">
        <v>22</v>
      </c>
      <c r="T50" s="219"/>
      <c r="U50" s="219"/>
      <c r="V50" s="219"/>
      <c r="W50" s="219"/>
      <c r="X50" s="219"/>
      <c r="Y50" s="219"/>
      <c r="Z50" s="219"/>
      <c r="AA50" s="219"/>
      <c r="AB50" s="219"/>
      <c r="AC50" s="219"/>
      <c r="AD50" s="219"/>
      <c r="AE50" s="247">
        <f t="shared" si="16"/>
        <v>124.9</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7"/>
        <v>44682</v>
      </c>
      <c r="E51" s="244">
        <v>1</v>
      </c>
      <c r="F51" s="182">
        <f t="shared" si="13"/>
        <v>17.916666666666668</v>
      </c>
      <c r="G51" s="245">
        <v>6115.43</v>
      </c>
      <c r="H51" s="244">
        <v>0.75</v>
      </c>
      <c r="I51" s="182">
        <f t="shared" si="14"/>
        <v>13.4375</v>
      </c>
      <c r="J51" s="246">
        <v>4585.62</v>
      </c>
      <c r="O51" s="243">
        <f t="shared" si="15"/>
        <v>44682</v>
      </c>
      <c r="P51" s="219">
        <v>91.2</v>
      </c>
      <c r="Q51" s="219"/>
      <c r="R51" s="219"/>
      <c r="S51" s="219">
        <v>30.45</v>
      </c>
      <c r="T51" s="219"/>
      <c r="U51" s="219"/>
      <c r="V51" s="219"/>
      <c r="W51" s="219"/>
      <c r="X51" s="219"/>
      <c r="Y51" s="219"/>
      <c r="Z51" s="219"/>
      <c r="AA51" s="219"/>
      <c r="AB51" s="219"/>
      <c r="AC51" s="219"/>
      <c r="AD51" s="219"/>
      <c r="AE51" s="247">
        <f t="shared" si="16"/>
        <v>121.65</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7"/>
        <v>44713</v>
      </c>
      <c r="E52" s="244">
        <v>1</v>
      </c>
      <c r="F52" s="182">
        <f t="shared" si="13"/>
        <v>17.916666666666668</v>
      </c>
      <c r="G52" s="245">
        <v>6115.43</v>
      </c>
      <c r="H52" s="244">
        <v>0.75</v>
      </c>
      <c r="I52" s="182">
        <f t="shared" si="14"/>
        <v>13.4375</v>
      </c>
      <c r="J52" s="246">
        <v>4585.62</v>
      </c>
      <c r="O52" s="243">
        <f t="shared" si="15"/>
        <v>44713</v>
      </c>
      <c r="P52" s="219">
        <v>108.75</v>
      </c>
      <c r="Q52" s="219"/>
      <c r="R52" s="219"/>
      <c r="S52" s="219">
        <v>25.36</v>
      </c>
      <c r="T52" s="219"/>
      <c r="U52" s="219"/>
      <c r="V52" s="219"/>
      <c r="W52" s="219"/>
      <c r="X52" s="219"/>
      <c r="Y52" s="219"/>
      <c r="Z52" s="219"/>
      <c r="AA52" s="219"/>
      <c r="AB52" s="219"/>
      <c r="AC52" s="219"/>
      <c r="AD52" s="219"/>
      <c r="AE52" s="247">
        <f t="shared" si="16"/>
        <v>134.11000000000001</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7"/>
        <v>44743</v>
      </c>
      <c r="E53" s="244">
        <v>1</v>
      </c>
      <c r="F53" s="182">
        <f t="shared" si="13"/>
        <v>17.916666666666668</v>
      </c>
      <c r="G53" s="245">
        <v>6115.43</v>
      </c>
      <c r="H53" s="244">
        <v>0.75</v>
      </c>
      <c r="I53" s="182">
        <f t="shared" si="14"/>
        <v>13.4375</v>
      </c>
      <c r="J53" s="246">
        <v>4585.62</v>
      </c>
      <c r="O53" s="243">
        <f t="shared" si="15"/>
        <v>44743</v>
      </c>
      <c r="P53" s="219">
        <v>79.2</v>
      </c>
      <c r="Q53" s="219"/>
      <c r="R53" s="219"/>
      <c r="S53" s="219">
        <v>16</v>
      </c>
      <c r="T53" s="219"/>
      <c r="U53" s="219"/>
      <c r="V53" s="219"/>
      <c r="W53" s="219"/>
      <c r="X53" s="219"/>
      <c r="Y53" s="219"/>
      <c r="Z53" s="219"/>
      <c r="AA53" s="219"/>
      <c r="AB53" s="219"/>
      <c r="AC53" s="219"/>
      <c r="AD53" s="219"/>
      <c r="AE53" s="247">
        <f t="shared" si="16"/>
        <v>95.2</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7"/>
        <v>44774</v>
      </c>
      <c r="E54" s="244">
        <v>1</v>
      </c>
      <c r="F54" s="182">
        <f t="shared" si="13"/>
        <v>17.916666666666668</v>
      </c>
      <c r="G54" s="245">
        <v>6115.43</v>
      </c>
      <c r="H54" s="244">
        <v>0.75</v>
      </c>
      <c r="I54" s="182">
        <f t="shared" si="14"/>
        <v>13.4375</v>
      </c>
      <c r="J54" s="246">
        <v>4585.62</v>
      </c>
      <c r="O54" s="243">
        <f t="shared" si="15"/>
        <v>44774</v>
      </c>
      <c r="P54" s="219">
        <v>82.2</v>
      </c>
      <c r="Q54" s="219"/>
      <c r="R54" s="219">
        <v>12</v>
      </c>
      <c r="S54" s="219">
        <v>21.5</v>
      </c>
      <c r="T54" s="219"/>
      <c r="U54" s="219"/>
      <c r="V54" s="219"/>
      <c r="W54" s="219"/>
      <c r="X54" s="219"/>
      <c r="Y54" s="219"/>
      <c r="Z54" s="219"/>
      <c r="AA54" s="219"/>
      <c r="AB54" s="219"/>
      <c r="AC54" s="219"/>
      <c r="AD54" s="219"/>
      <c r="AE54" s="247">
        <f t="shared" si="16"/>
        <v>115.7</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7"/>
        <v>44805</v>
      </c>
      <c r="E55" s="244">
        <v>1</v>
      </c>
      <c r="F55" s="182">
        <f t="shared" si="13"/>
        <v>17.916666666666668</v>
      </c>
      <c r="G55" s="245">
        <v>6115.43</v>
      </c>
      <c r="H55" s="244">
        <v>0.75</v>
      </c>
      <c r="I55" s="182">
        <f t="shared" si="14"/>
        <v>13.4375</v>
      </c>
      <c r="J55" s="246">
        <v>4585.62</v>
      </c>
      <c r="O55" s="243">
        <f t="shared" si="15"/>
        <v>44805</v>
      </c>
      <c r="P55" s="219">
        <v>74.25</v>
      </c>
      <c r="Q55" s="219"/>
      <c r="R55" s="219">
        <v>16</v>
      </c>
      <c r="S55" s="219">
        <v>16</v>
      </c>
      <c r="T55" s="219"/>
      <c r="U55" s="219"/>
      <c r="V55" s="219"/>
      <c r="W55" s="219"/>
      <c r="X55" s="219"/>
      <c r="Y55" s="219"/>
      <c r="Z55" s="219"/>
      <c r="AA55" s="219"/>
      <c r="AB55" s="219"/>
      <c r="AC55" s="219"/>
      <c r="AD55" s="219"/>
      <c r="AE55" s="247">
        <f t="shared" si="16"/>
        <v>106.25</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7"/>
        <v>44835</v>
      </c>
      <c r="E56" s="244">
        <v>1</v>
      </c>
      <c r="F56" s="182">
        <f t="shared" si="13"/>
        <v>17.916666666666668</v>
      </c>
      <c r="G56" s="245">
        <v>6115.43</v>
      </c>
      <c r="H56" s="244">
        <v>0.75</v>
      </c>
      <c r="I56" s="182">
        <f t="shared" si="14"/>
        <v>13.4375</v>
      </c>
      <c r="J56" s="246">
        <v>4585.62</v>
      </c>
      <c r="O56" s="243">
        <f t="shared" si="15"/>
        <v>44835</v>
      </c>
      <c r="P56" s="219">
        <v>87.4</v>
      </c>
      <c r="Q56" s="219"/>
      <c r="R56" s="219">
        <v>13</v>
      </c>
      <c r="S56" s="219">
        <v>22</v>
      </c>
      <c r="T56" s="219"/>
      <c r="U56" s="219"/>
      <c r="V56" s="219"/>
      <c r="W56" s="219"/>
      <c r="X56" s="219"/>
      <c r="Y56" s="219"/>
      <c r="Z56" s="219"/>
      <c r="AA56" s="219"/>
      <c r="AB56" s="219"/>
      <c r="AC56" s="219"/>
      <c r="AD56" s="219"/>
      <c r="AE56" s="247">
        <f t="shared" si="16"/>
        <v>122.4</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7"/>
        <v>44866</v>
      </c>
      <c r="E57" s="244">
        <v>1</v>
      </c>
      <c r="F57" s="182">
        <f t="shared" si="13"/>
        <v>17.916666666666668</v>
      </c>
      <c r="G57" s="245">
        <v>6718.37</v>
      </c>
      <c r="H57" s="244">
        <v>0.75</v>
      </c>
      <c r="I57" s="182">
        <f t="shared" si="14"/>
        <v>13.4375</v>
      </c>
      <c r="J57" s="246">
        <v>5003.32</v>
      </c>
      <c r="O57" s="243">
        <f t="shared" si="15"/>
        <v>44866</v>
      </c>
      <c r="P57" s="219">
        <v>84.25</v>
      </c>
      <c r="Q57" s="219"/>
      <c r="R57" s="219">
        <v>11</v>
      </c>
      <c r="S57" s="219">
        <v>22.74</v>
      </c>
      <c r="T57" s="219"/>
      <c r="U57" s="219"/>
      <c r="V57" s="219"/>
      <c r="W57" s="219"/>
      <c r="X57" s="219"/>
      <c r="Y57" s="219"/>
      <c r="Z57" s="219"/>
      <c r="AA57" s="219"/>
      <c r="AB57" s="219"/>
      <c r="AC57" s="219"/>
      <c r="AD57" s="219"/>
      <c r="AE57" s="247">
        <f t="shared" si="16"/>
        <v>117.99</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7"/>
        <v>44896</v>
      </c>
      <c r="E58" s="244">
        <v>1</v>
      </c>
      <c r="F58" s="182">
        <f t="shared" si="13"/>
        <v>17.916666666666668</v>
      </c>
      <c r="G58" s="245">
        <v>6115.43</v>
      </c>
      <c r="H58" s="244">
        <v>0.75</v>
      </c>
      <c r="I58" s="182">
        <f t="shared" si="14"/>
        <v>13.4375</v>
      </c>
      <c r="J58" s="246">
        <v>4585.62</v>
      </c>
      <c r="O58" s="243">
        <f t="shared" si="15"/>
        <v>44896</v>
      </c>
      <c r="P58" s="312">
        <v>66</v>
      </c>
      <c r="Q58" s="312"/>
      <c r="R58" s="312">
        <v>7.74</v>
      </c>
      <c r="S58" s="312">
        <v>7</v>
      </c>
      <c r="T58" s="312"/>
      <c r="U58" s="312"/>
      <c r="V58" s="312"/>
      <c r="W58" s="312"/>
      <c r="X58" s="312"/>
      <c r="Y58" s="312"/>
      <c r="Z58" s="312"/>
      <c r="AA58" s="312"/>
      <c r="AB58" s="312"/>
      <c r="AC58" s="312"/>
      <c r="AD58" s="312"/>
      <c r="AE58" s="313">
        <f t="shared" si="16"/>
        <v>80.739999999999995</v>
      </c>
      <c r="AF58" s="248"/>
    </row>
    <row r="59" spans="2:33" ht="15.75" thickBot="1" x14ac:dyDescent="0.3">
      <c r="B59" s="250"/>
      <c r="C59" s="251"/>
      <c r="D59" s="252">
        <f>D58</f>
        <v>44896</v>
      </c>
      <c r="E59" s="253"/>
      <c r="F59" s="254">
        <f>SUM(F47:F58)</f>
        <v>161.25</v>
      </c>
      <c r="G59" s="255">
        <f>SUM(G47:G58)</f>
        <v>55641.810000000005</v>
      </c>
      <c r="H59" s="256"/>
      <c r="I59" s="254">
        <f>SUM(I47:I58)</f>
        <v>120.9375</v>
      </c>
      <c r="J59" s="255">
        <f>SUM(J47:J58)</f>
        <v>41688.28</v>
      </c>
      <c r="O59" s="252">
        <f t="shared" si="15"/>
        <v>44896</v>
      </c>
      <c r="P59" s="314">
        <f t="shared" ref="P59:AE59" si="18">SUM(P47:P58)</f>
        <v>776.15</v>
      </c>
      <c r="Q59" s="314">
        <f t="shared" si="18"/>
        <v>0</v>
      </c>
      <c r="R59" s="314">
        <f t="shared" si="18"/>
        <v>59.74</v>
      </c>
      <c r="S59" s="314">
        <f t="shared" si="18"/>
        <v>183.05</v>
      </c>
      <c r="T59" s="314">
        <f t="shared" si="18"/>
        <v>0</v>
      </c>
      <c r="U59" s="314">
        <f t="shared" si="18"/>
        <v>0</v>
      </c>
      <c r="V59" s="314">
        <f t="shared" si="18"/>
        <v>0</v>
      </c>
      <c r="W59" s="314">
        <f t="shared" si="18"/>
        <v>0</v>
      </c>
      <c r="X59" s="314">
        <f t="shared" si="18"/>
        <v>0</v>
      </c>
      <c r="Y59" s="314">
        <f t="shared" si="18"/>
        <v>0</v>
      </c>
      <c r="Z59" s="314">
        <f t="shared" si="18"/>
        <v>0</v>
      </c>
      <c r="AA59" s="314">
        <f t="shared" si="18"/>
        <v>0</v>
      </c>
      <c r="AB59" s="314">
        <f t="shared" si="18"/>
        <v>0</v>
      </c>
      <c r="AC59" s="314">
        <f t="shared" si="18"/>
        <v>0</v>
      </c>
      <c r="AD59" s="314">
        <f t="shared" si="18"/>
        <v>0</v>
      </c>
      <c r="AE59" s="314">
        <f t="shared" si="18"/>
        <v>1018.94</v>
      </c>
      <c r="AF59" s="269"/>
    </row>
    <row r="60" spans="2:33" ht="28.5" customHeight="1" thickBot="1" x14ac:dyDescent="0.3">
      <c r="B60" s="8"/>
      <c r="C60" s="8"/>
      <c r="F60" s="249"/>
      <c r="I60" s="249"/>
      <c r="P60" s="379" cm="1">
        <f t="array" ref="P60">IFERROR(IF($K$2&lt;=47,(P59/$I$2),IF($K$2&gt;=59,(P59/$H$2), SUM(INDEX(P:P,$K$2):INDEX(P:P,58)/$I$2)+ SUM(INDEX(P:P,47):INDEX(P:P,$K$2-1))/$H$2)),0)</f>
        <v>92.398809523809518</v>
      </c>
      <c r="Q60" s="380" cm="1">
        <f t="array" ref="Q60">IFERROR(IF($K$2&lt;=47,(Q59/$I$2),IF($K$2&gt;=59,(Q59/$H$2), SUM(INDEX(Q:Q,$K$2):INDEX(Q:Q,58)/$I$2)+ SUM(INDEX(Q:Q,47):INDEX(Q:Q,$K$2-1))/$H$2)),0)</f>
        <v>0</v>
      </c>
      <c r="R60" s="380" cm="1">
        <f t="array" ref="R60">IFERROR(IF($K$2&lt;=47,(R59/$I$2),IF($K$2&gt;=59,(R59/$H$2), SUM(INDEX(R:R,$K$2):INDEX(R:R,58)/$I$2)+ SUM(INDEX(R:R,47):INDEX(R:R,$K$2-1))/$H$2)),0)</f>
        <v>7.1119047619047615</v>
      </c>
      <c r="S60" s="380" cm="1">
        <f t="array" ref="S60">IFERROR(IF($K$2&lt;=47,(S59/$I$2),IF($K$2&gt;=59,(S59/$H$2), SUM(INDEX(S:S,$K$2):INDEX(S:S,58)/$I$2)+ SUM(INDEX(S:S,47):INDEX(S:S,$K$2-1))/$H$2)),0)</f>
        <v>21.791666666666668</v>
      </c>
      <c r="T60" s="380" cm="1">
        <f t="array" ref="T60">IFERROR(IF($K$2&lt;=47,(T59/$I$2),IF($K$2&gt;=59,(T59/$H$2), SUM(INDEX(T:T,$K$2):INDEX(T:T,58)/$I$2)+ SUM(INDEX(T:T,47):INDEX(T:T,$K$2-1))/$H$2)),0)</f>
        <v>0</v>
      </c>
      <c r="U60" s="380" cm="1">
        <f t="array" ref="U60">IFERROR(IF($K$2&lt;=47,(U59/$I$2),IF($K$2&gt;=59,(U59/$H$2), SUM(INDEX(U:U,$K$2):INDEX(U:U,58)/$I$2)+ SUM(INDEX(U:U,47):INDEX(U:U,$K$2-1))/$H$2)),0)</f>
        <v>0</v>
      </c>
      <c r="V60" s="380" cm="1">
        <f t="array" ref="V60">IFERROR(IF($K$2&lt;=47,(V59/$I$2),IF($K$2&gt;=59,(V59/$H$2), SUM(INDEX(V:V,$K$2):INDEX(V:V,58)/$I$2)+ SUM(INDEX(V:V,47):INDEX(V:V,$K$2-1))/$H$2)),0)</f>
        <v>0</v>
      </c>
      <c r="W60" s="380" cm="1">
        <f t="array" ref="W60">IFERROR(IF($K$2&lt;=47,(W59/$I$2),IF($K$2&gt;=59,(W59/$H$2), SUM(INDEX(W:W,$K$2):INDEX(W:W,58)/$I$2)+ SUM(INDEX(W:W,47):INDEX(W:W,$K$2-1))/$H$2)),0)</f>
        <v>0</v>
      </c>
      <c r="X60" s="380" cm="1">
        <f t="array" ref="X60">IFERROR(IF($K$2&lt;=47,(X59/$I$2),IF($K$2&gt;=59,(X59/$H$2), SUM(INDEX(X:X,$K$2):INDEX(X:X,58)/$I$2)+ SUM(INDEX(X:X,47):INDEX(X:X,$K$2-1))/$H$2)),0)</f>
        <v>0</v>
      </c>
      <c r="Y60" s="380" cm="1">
        <f t="array" ref="Y60">IFERROR(IF($K$2&lt;=47,(Y59/$I$2),IF($K$2&gt;=59,(Y59/$H$2), SUM(INDEX(Y:Y,$K$2):INDEX(Y:Y,58)/$I$2)+ SUM(INDEX(Y:Y,47):INDEX(Y:Y,$K$2-1))/$H$2)),0)</f>
        <v>0</v>
      </c>
      <c r="Z60" s="380" cm="1">
        <f t="array" ref="Z60">IFERROR(IF($K$2&lt;=47,(Z59/$I$2),IF($K$2&gt;=59,(Z59/$H$2), SUM(INDEX(Z:Z,$K$2):INDEX(Z:Z,58)/$I$2)+ SUM(INDEX(Z:Z,47):INDEX(Z:Z,$K$2-1))/$H$2)),0)</f>
        <v>0</v>
      </c>
      <c r="AA60" s="380" cm="1">
        <f t="array" ref="AA60">IFERROR(IF($K$2&lt;=47,(AA59/$I$2),IF($K$2&gt;=59,(AA59/$H$2), SUM(INDEX(AA:AA,$K$2):INDEX(AA:AA,58)/$I$2)+ SUM(INDEX(AA:AA,47):INDEX(AA:AA,$K$2-1))/$H$2)),0)</f>
        <v>0</v>
      </c>
      <c r="AB60" s="380" cm="1">
        <f t="array" ref="AB60">IFERROR(IF($K$2&lt;=47,(AB59/$I$2),IF($K$2&gt;=59,(AB59/$H$2), SUM(INDEX(AB:AB,$K$2):INDEX(AB:AB,58)/$I$2)+ SUM(INDEX(AB:AB,47):INDEX(AB:AB,$K$2-1))/$H$2)),0)</f>
        <v>0</v>
      </c>
      <c r="AC60" s="380" cm="1">
        <f t="array" ref="AC60">IFERROR(IF($K$2&lt;=47,(AC59/$I$2),IF($K$2&gt;=59,(AC59/$H$2), SUM(INDEX(AC:AC,$K$2):INDEX(AC:AC,58)/$I$2)+ SUM(INDEX(AC:AC,47):INDEX(AC:AC,$K$2-1))/$H$2)),0)</f>
        <v>0</v>
      </c>
      <c r="AD60" s="381" cm="1">
        <f t="array" ref="AD60">IFERROR(IF($K$2&lt;=47,(AD59/$I$2),IF($K$2&gt;=59,(AD59/$H$2), SUM(INDEX(AD:AD,$K$2):INDEX(AD:AD,58)/$I$2)+ SUM(INDEX(AD:AD,47):INDEX(AD:AD,$K$2-1))/$H$2)),0)</f>
        <v>0</v>
      </c>
      <c r="AE60" s="378">
        <f>SUM(P60:AD60)</f>
        <v>121.30238095238096</v>
      </c>
      <c r="AF60" s="315" t="s">
        <v>345</v>
      </c>
    </row>
    <row r="61" spans="2:33" ht="15.75" thickBot="1" x14ac:dyDescent="0.3">
      <c r="B61" s="8"/>
      <c r="C61" s="8"/>
      <c r="F61" s="249"/>
      <c r="I61" s="249"/>
      <c r="P61" s="316"/>
      <c r="Q61" s="316"/>
      <c r="R61" s="316"/>
      <c r="S61" s="316"/>
      <c r="T61" s="316"/>
      <c r="U61" s="316"/>
      <c r="V61" s="317"/>
      <c r="W61" s="316"/>
      <c r="X61" s="316"/>
      <c r="Y61" s="316"/>
      <c r="Z61" s="316"/>
      <c r="AA61" s="316"/>
      <c r="AB61" s="316"/>
      <c r="AC61" s="316"/>
      <c r="AD61" s="316"/>
      <c r="AE61" s="316"/>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19">215/12*E62</f>
        <v>17.916666666666668</v>
      </c>
      <c r="G62" s="267">
        <v>6115.43</v>
      </c>
      <c r="H62" s="265">
        <v>0.5</v>
      </c>
      <c r="I62" s="266">
        <f t="shared" ref="I62:I73" si="20">215/12*H62</f>
        <v>8.9583333333333339</v>
      </c>
      <c r="J62" s="267">
        <v>3057.71</v>
      </c>
      <c r="O62" s="243">
        <f t="shared" ref="O62:O74" si="21">D62</f>
        <v>44927</v>
      </c>
      <c r="P62" s="219">
        <v>37</v>
      </c>
      <c r="Q62" s="219">
        <v>10.6</v>
      </c>
      <c r="R62" s="219">
        <v>8.7149999999999999</v>
      </c>
      <c r="S62" s="219">
        <v>13.75</v>
      </c>
      <c r="T62" s="219"/>
      <c r="U62" s="219"/>
      <c r="V62" s="219"/>
      <c r="W62" s="219"/>
      <c r="X62" s="219"/>
      <c r="Y62" s="219"/>
      <c r="Z62" s="219"/>
      <c r="AA62" s="219"/>
      <c r="AB62" s="219"/>
      <c r="AC62" s="219"/>
      <c r="AD62" s="219"/>
      <c r="AE62" s="247">
        <f t="shared" ref="AE62:AE73" si="22">SUM(P62:AD62)</f>
        <v>70.064999999999998</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3">DATE(YEAR(D62),MONTH(D62)+1,DAY(D62))</f>
        <v>44958</v>
      </c>
      <c r="E63" s="244">
        <v>1</v>
      </c>
      <c r="F63" s="182">
        <f t="shared" si="19"/>
        <v>17.916666666666668</v>
      </c>
      <c r="G63" s="246">
        <v>6115.43</v>
      </c>
      <c r="H63" s="244">
        <v>0.5</v>
      </c>
      <c r="I63" s="182">
        <f t="shared" si="20"/>
        <v>8.9583333333333339</v>
      </c>
      <c r="J63" s="246">
        <v>3057.71</v>
      </c>
      <c r="O63" s="243">
        <f t="shared" si="21"/>
        <v>44958</v>
      </c>
      <c r="P63" s="219">
        <v>45.6</v>
      </c>
      <c r="Q63" s="219">
        <v>5.5</v>
      </c>
      <c r="R63" s="219">
        <v>8</v>
      </c>
      <c r="S63" s="219">
        <v>11.8</v>
      </c>
      <c r="T63" s="219"/>
      <c r="U63" s="219"/>
      <c r="V63" s="219"/>
      <c r="W63" s="219"/>
      <c r="X63" s="219"/>
      <c r="Y63" s="219"/>
      <c r="Z63" s="219"/>
      <c r="AA63" s="219"/>
      <c r="AB63" s="219"/>
      <c r="AC63" s="219"/>
      <c r="AD63" s="219"/>
      <c r="AE63" s="247">
        <f t="shared" si="22"/>
        <v>70.900000000000006</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3"/>
        <v>44986</v>
      </c>
      <c r="E64" s="244">
        <v>1</v>
      </c>
      <c r="F64" s="182">
        <f t="shared" si="19"/>
        <v>17.916666666666668</v>
      </c>
      <c r="G64" s="246">
        <v>6115.43</v>
      </c>
      <c r="H64" s="244">
        <v>0.5</v>
      </c>
      <c r="I64" s="182">
        <f t="shared" si="20"/>
        <v>8.9583333333333339</v>
      </c>
      <c r="J64" s="246">
        <v>3057.71</v>
      </c>
      <c r="O64" s="243">
        <f t="shared" si="21"/>
        <v>44986</v>
      </c>
      <c r="P64" s="219">
        <v>54.375</v>
      </c>
      <c r="Q64" s="219">
        <v>7.2</v>
      </c>
      <c r="R64" s="219">
        <v>6.5</v>
      </c>
      <c r="S64" s="219">
        <v>17.75</v>
      </c>
      <c r="T64" s="219"/>
      <c r="U64" s="219"/>
      <c r="V64" s="219"/>
      <c r="W64" s="219"/>
      <c r="X64" s="219"/>
      <c r="Y64" s="219"/>
      <c r="Z64" s="219"/>
      <c r="AA64" s="219"/>
      <c r="AB64" s="219"/>
      <c r="AC64" s="219"/>
      <c r="AD64" s="219"/>
      <c r="AE64" s="247">
        <f t="shared" si="22"/>
        <v>85.825000000000003</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3"/>
        <v>45017</v>
      </c>
      <c r="E65" s="244">
        <v>1</v>
      </c>
      <c r="F65" s="182">
        <f t="shared" si="19"/>
        <v>17.916666666666668</v>
      </c>
      <c r="G65" s="246">
        <v>6276.57</v>
      </c>
      <c r="H65" s="244">
        <v>0.5</v>
      </c>
      <c r="I65" s="182">
        <f t="shared" si="20"/>
        <v>8.9583333333333339</v>
      </c>
      <c r="J65" s="246">
        <v>3138.29</v>
      </c>
      <c r="O65" s="243">
        <f t="shared" si="21"/>
        <v>45017</v>
      </c>
      <c r="P65" s="219">
        <v>39.6</v>
      </c>
      <c r="Q65" s="219">
        <v>8.75</v>
      </c>
      <c r="R65" s="219">
        <v>15.7</v>
      </c>
      <c r="S65" s="219">
        <v>12</v>
      </c>
      <c r="T65" s="219"/>
      <c r="U65" s="219"/>
      <c r="V65" s="219"/>
      <c r="W65" s="219"/>
      <c r="X65" s="219"/>
      <c r="Y65" s="219"/>
      <c r="Z65" s="219"/>
      <c r="AA65" s="219"/>
      <c r="AB65" s="219"/>
      <c r="AC65" s="219"/>
      <c r="AD65" s="219"/>
      <c r="AE65" s="247">
        <f t="shared" si="22"/>
        <v>76.05</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3"/>
        <v>45047</v>
      </c>
      <c r="E66" s="244">
        <v>1</v>
      </c>
      <c r="F66" s="182">
        <f t="shared" si="19"/>
        <v>17.916666666666668</v>
      </c>
      <c r="G66" s="246">
        <v>6276.57</v>
      </c>
      <c r="H66" s="244">
        <v>0.5</v>
      </c>
      <c r="I66" s="182">
        <f t="shared" si="20"/>
        <v>8.9583333333333339</v>
      </c>
      <c r="J66" s="246">
        <v>3138.29</v>
      </c>
      <c r="O66" s="243">
        <f t="shared" si="21"/>
        <v>45047</v>
      </c>
      <c r="P66" s="219">
        <v>41.1</v>
      </c>
      <c r="Q66" s="219">
        <v>10.125</v>
      </c>
      <c r="R66" s="219">
        <v>13.75</v>
      </c>
      <c r="S66" s="219">
        <v>6.125</v>
      </c>
      <c r="T66" s="219"/>
      <c r="U66" s="219"/>
      <c r="V66" s="219"/>
      <c r="W66" s="219"/>
      <c r="X66" s="219"/>
      <c r="Y66" s="219"/>
      <c r="Z66" s="219"/>
      <c r="AA66" s="219"/>
      <c r="AB66" s="219"/>
      <c r="AC66" s="219"/>
      <c r="AD66" s="219"/>
      <c r="AE66" s="247">
        <f t="shared" si="22"/>
        <v>71.099999999999994</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3"/>
        <v>45078</v>
      </c>
      <c r="E67" s="244">
        <v>1</v>
      </c>
      <c r="F67" s="182">
        <f t="shared" si="19"/>
        <v>17.916666666666668</v>
      </c>
      <c r="G67" s="246">
        <v>6276.57</v>
      </c>
      <c r="H67" s="244">
        <v>0.5</v>
      </c>
      <c r="I67" s="182">
        <f t="shared" si="20"/>
        <v>8.9583333333333339</v>
      </c>
      <c r="J67" s="246">
        <v>3138.29</v>
      </c>
      <c r="O67" s="243">
        <f t="shared" si="21"/>
        <v>45078</v>
      </c>
      <c r="P67" s="219">
        <v>37.125</v>
      </c>
      <c r="Q67" s="219">
        <v>21.5</v>
      </c>
      <c r="R67" s="219">
        <v>5.5</v>
      </c>
      <c r="S67" s="219">
        <v>7.5</v>
      </c>
      <c r="T67" s="219"/>
      <c r="U67" s="219"/>
      <c r="V67" s="219"/>
      <c r="W67" s="219"/>
      <c r="X67" s="219"/>
      <c r="Y67" s="219"/>
      <c r="Z67" s="219"/>
      <c r="AA67" s="219"/>
      <c r="AB67" s="219"/>
      <c r="AC67" s="219"/>
      <c r="AD67" s="219"/>
      <c r="AE67" s="247">
        <f t="shared" si="22"/>
        <v>71.625</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3"/>
        <v>45108</v>
      </c>
      <c r="E68" s="244">
        <v>1</v>
      </c>
      <c r="F68" s="182">
        <f t="shared" si="19"/>
        <v>17.916666666666668</v>
      </c>
      <c r="G68" s="246">
        <v>6276.57</v>
      </c>
      <c r="H68" s="244">
        <v>0.5</v>
      </c>
      <c r="I68" s="182">
        <f t="shared" si="20"/>
        <v>8.9583333333333339</v>
      </c>
      <c r="J68" s="246">
        <v>3138.29</v>
      </c>
      <c r="O68" s="243">
        <f t="shared" si="21"/>
        <v>45108</v>
      </c>
      <c r="P68" s="219">
        <v>43.7</v>
      </c>
      <c r="Q68" s="219">
        <v>10.75</v>
      </c>
      <c r="R68" s="219">
        <v>16.600000000000001</v>
      </c>
      <c r="S68" s="219">
        <v>6</v>
      </c>
      <c r="T68" s="219"/>
      <c r="U68" s="219"/>
      <c r="V68" s="219"/>
      <c r="W68" s="219"/>
      <c r="X68" s="219"/>
      <c r="Y68" s="219"/>
      <c r="Z68" s="219"/>
      <c r="AA68" s="219"/>
      <c r="AB68" s="219"/>
      <c r="AC68" s="219"/>
      <c r="AD68" s="219"/>
      <c r="AE68" s="247">
        <f t="shared" si="22"/>
        <v>77.050000000000011</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3"/>
        <v>45139</v>
      </c>
      <c r="E69" s="244">
        <v>1</v>
      </c>
      <c r="F69" s="182">
        <f t="shared" si="19"/>
        <v>17.916666666666668</v>
      </c>
      <c r="G69" s="246">
        <v>6276.57</v>
      </c>
      <c r="H69" s="244">
        <v>0.5</v>
      </c>
      <c r="I69" s="182">
        <f t="shared" si="20"/>
        <v>8.9583333333333339</v>
      </c>
      <c r="J69" s="246">
        <v>3138.29</v>
      </c>
      <c r="O69" s="243">
        <f t="shared" si="21"/>
        <v>45139</v>
      </c>
      <c r="P69" s="219">
        <v>22.55</v>
      </c>
      <c r="Q69" s="219">
        <v>7.2</v>
      </c>
      <c r="R69" s="219">
        <v>6.1</v>
      </c>
      <c r="S69" s="219">
        <v>21.38</v>
      </c>
      <c r="T69" s="219"/>
      <c r="U69" s="219"/>
      <c r="V69" s="219"/>
      <c r="W69" s="219"/>
      <c r="X69" s="219"/>
      <c r="Y69" s="219"/>
      <c r="Z69" s="219"/>
      <c r="AA69" s="219"/>
      <c r="AB69" s="219"/>
      <c r="AC69" s="219"/>
      <c r="AD69" s="219"/>
      <c r="AE69" s="247">
        <f t="shared" si="22"/>
        <v>57.230000000000004</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3"/>
        <v>45170</v>
      </c>
      <c r="E70" s="244">
        <v>1</v>
      </c>
      <c r="F70" s="182">
        <f t="shared" si="19"/>
        <v>17.916666666666668</v>
      </c>
      <c r="G70" s="246">
        <v>6276.57</v>
      </c>
      <c r="H70" s="244">
        <v>0.5</v>
      </c>
      <c r="I70" s="182">
        <f t="shared" si="20"/>
        <v>8.9583333333333339</v>
      </c>
      <c r="J70" s="246">
        <v>3138.29</v>
      </c>
      <c r="O70" s="243">
        <f t="shared" si="21"/>
        <v>45170</v>
      </c>
      <c r="P70" s="219">
        <v>37.125</v>
      </c>
      <c r="Q70" s="219">
        <v>12.5</v>
      </c>
      <c r="R70" s="219">
        <v>9.5</v>
      </c>
      <c r="S70" s="219">
        <v>18.829999999999998</v>
      </c>
      <c r="T70" s="219"/>
      <c r="U70" s="219"/>
      <c r="V70" s="219"/>
      <c r="W70" s="219"/>
      <c r="X70" s="219"/>
      <c r="Y70" s="219"/>
      <c r="Z70" s="219"/>
      <c r="AA70" s="219"/>
      <c r="AB70" s="219"/>
      <c r="AC70" s="219"/>
      <c r="AD70" s="219"/>
      <c r="AE70" s="247">
        <f t="shared" si="22"/>
        <v>77.954999999999998</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3"/>
        <v>45200</v>
      </c>
      <c r="E71" s="244">
        <v>1</v>
      </c>
      <c r="F71" s="182">
        <f t="shared" si="19"/>
        <v>17.916666666666668</v>
      </c>
      <c r="G71" s="246">
        <v>6276.57</v>
      </c>
      <c r="H71" s="244">
        <v>0.5</v>
      </c>
      <c r="I71" s="182">
        <f t="shared" si="20"/>
        <v>8.9583333333333339</v>
      </c>
      <c r="J71" s="246">
        <v>3138.29</v>
      </c>
      <c r="O71" s="243">
        <f t="shared" si="21"/>
        <v>45200</v>
      </c>
      <c r="P71" s="219">
        <v>43.7</v>
      </c>
      <c r="Q71" s="219">
        <v>5.5</v>
      </c>
      <c r="R71" s="219">
        <v>18.600000000000001</v>
      </c>
      <c r="S71" s="219">
        <v>14.14</v>
      </c>
      <c r="T71" s="219"/>
      <c r="U71" s="219"/>
      <c r="V71" s="219"/>
      <c r="W71" s="219"/>
      <c r="X71" s="219"/>
      <c r="Y71" s="219"/>
      <c r="Z71" s="219"/>
      <c r="AA71" s="219"/>
      <c r="AB71" s="219"/>
      <c r="AC71" s="219"/>
      <c r="AD71" s="219"/>
      <c r="AE71" s="247">
        <f t="shared" si="22"/>
        <v>81.940000000000012</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3"/>
        <v>45231</v>
      </c>
      <c r="E72" s="244">
        <v>1</v>
      </c>
      <c r="F72" s="182">
        <f t="shared" si="19"/>
        <v>17.916666666666668</v>
      </c>
      <c r="G72" s="246">
        <v>9193.2900000000009</v>
      </c>
      <c r="H72" s="244">
        <v>0.5</v>
      </c>
      <c r="I72" s="182">
        <f t="shared" si="20"/>
        <v>8.9583333333333339</v>
      </c>
      <c r="J72" s="246">
        <v>4596.6499999999996</v>
      </c>
      <c r="O72" s="243">
        <f t="shared" si="21"/>
        <v>45231</v>
      </c>
      <c r="P72" s="219">
        <v>45.6</v>
      </c>
      <c r="Q72" s="219">
        <v>8.75</v>
      </c>
      <c r="R72" s="219">
        <v>13.75</v>
      </c>
      <c r="S72" s="219">
        <v>5.625</v>
      </c>
      <c r="T72" s="219"/>
      <c r="U72" s="219"/>
      <c r="V72" s="219"/>
      <c r="W72" s="219"/>
      <c r="X72" s="219"/>
      <c r="Y72" s="219"/>
      <c r="Z72" s="219"/>
      <c r="AA72" s="219"/>
      <c r="AB72" s="219"/>
      <c r="AC72" s="219"/>
      <c r="AD72" s="219"/>
      <c r="AE72" s="247">
        <f t="shared" si="22"/>
        <v>73.724999999999994</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3"/>
        <v>45261</v>
      </c>
      <c r="E73" s="244">
        <v>1</v>
      </c>
      <c r="F73" s="182">
        <f t="shared" si="19"/>
        <v>17.916666666666668</v>
      </c>
      <c r="G73" s="246">
        <v>6276.57</v>
      </c>
      <c r="H73" s="244">
        <v>0.5</v>
      </c>
      <c r="I73" s="182">
        <f t="shared" si="20"/>
        <v>8.9583333333333339</v>
      </c>
      <c r="J73" s="246">
        <v>3138.29</v>
      </c>
      <c r="O73" s="243">
        <f t="shared" si="21"/>
        <v>45261</v>
      </c>
      <c r="P73" s="312">
        <v>50.32</v>
      </c>
      <c r="Q73" s="312">
        <v>10.125</v>
      </c>
      <c r="R73" s="312">
        <v>15.5</v>
      </c>
      <c r="S73" s="312">
        <v>1</v>
      </c>
      <c r="T73" s="312"/>
      <c r="U73" s="312"/>
      <c r="V73" s="312"/>
      <c r="W73" s="312"/>
      <c r="X73" s="312"/>
      <c r="Y73" s="312"/>
      <c r="Z73" s="312"/>
      <c r="AA73" s="312"/>
      <c r="AB73" s="312"/>
      <c r="AC73" s="312"/>
      <c r="AD73" s="312"/>
      <c r="AE73" s="313">
        <f t="shared" si="22"/>
        <v>76.944999999999993</v>
      </c>
      <c r="AF73" s="248"/>
    </row>
    <row r="74" spans="2:32" ht="15.75" thickBot="1" x14ac:dyDescent="0.3">
      <c r="B74" s="250"/>
      <c r="C74" s="251"/>
      <c r="D74" s="252">
        <f>D73</f>
        <v>45261</v>
      </c>
      <c r="E74" s="253"/>
      <c r="F74" s="254">
        <f>SUM(F62:F73)</f>
        <v>214.99999999999997</v>
      </c>
      <c r="G74" s="255">
        <f>SUM(G62:G73)</f>
        <v>77752.140000000014</v>
      </c>
      <c r="H74" s="268"/>
      <c r="I74" s="254">
        <f>SUM(I62:I73)</f>
        <v>107.49999999999999</v>
      </c>
      <c r="J74" s="255">
        <f>SUM(J62:J73)</f>
        <v>38876.100000000006</v>
      </c>
      <c r="O74" s="252">
        <f t="shared" si="21"/>
        <v>45261</v>
      </c>
      <c r="P74" s="314">
        <f t="shared" ref="P74:AE74" si="24">SUM(P62:P73)</f>
        <v>497.79500000000002</v>
      </c>
      <c r="Q74" s="314">
        <f t="shared" si="24"/>
        <v>118.5</v>
      </c>
      <c r="R74" s="314">
        <f t="shared" si="24"/>
        <v>138.215</v>
      </c>
      <c r="S74" s="314">
        <f t="shared" si="24"/>
        <v>135.89999999999998</v>
      </c>
      <c r="T74" s="314">
        <f t="shared" si="24"/>
        <v>0</v>
      </c>
      <c r="U74" s="314">
        <f t="shared" si="24"/>
        <v>0</v>
      </c>
      <c r="V74" s="314">
        <f t="shared" si="24"/>
        <v>0</v>
      </c>
      <c r="W74" s="314">
        <f t="shared" si="24"/>
        <v>0</v>
      </c>
      <c r="X74" s="314">
        <f t="shared" si="24"/>
        <v>0</v>
      </c>
      <c r="Y74" s="314">
        <f t="shared" si="24"/>
        <v>0</v>
      </c>
      <c r="Z74" s="314">
        <f t="shared" si="24"/>
        <v>0</v>
      </c>
      <c r="AA74" s="314">
        <f t="shared" si="24"/>
        <v>0</v>
      </c>
      <c r="AB74" s="314">
        <f t="shared" si="24"/>
        <v>0</v>
      </c>
      <c r="AC74" s="314">
        <f t="shared" si="24"/>
        <v>0</v>
      </c>
      <c r="AD74" s="314">
        <f t="shared" si="24"/>
        <v>0</v>
      </c>
      <c r="AE74" s="257">
        <f t="shared" si="24"/>
        <v>890.41000000000008</v>
      </c>
      <c r="AF74" s="269"/>
    </row>
    <row r="75" spans="2:32" ht="28.5" customHeight="1" thickBot="1" x14ac:dyDescent="0.3">
      <c r="B75" s="8"/>
      <c r="C75" s="8"/>
      <c r="F75" s="249"/>
      <c r="I75" s="249"/>
      <c r="P75" s="379">
        <f>IFERROR(IF($K$2&lt;=62,P74/$I$2,IF($K$2&gt;=74,P74/$H$2,SUM(INDEX(P:P,62):INDEX(P:P,$K$2-1))/$H$2+SUM(INDEX(P:P,$K$2):INDEX(P:P,73))/$I$2)),0)</f>
        <v>59.261309523809523</v>
      </c>
      <c r="Q75" s="380">
        <f>IFERROR(IF($K$2&lt;=62,Q74/$I$2,IF($K$2&gt;=74,Q74/$H$2,SUM(INDEX(Q:Q,62):INDEX(Q:Q,$K$2-1))/$H$2+SUM(INDEX(Q:Q,$K$2):INDEX(Q:Q,73))/$I$2)),0)</f>
        <v>14.107142857142856</v>
      </c>
      <c r="R75" s="380">
        <f>IFERROR(IF($K$2&lt;=62,R74/$I$2,IF($K$2&gt;=74,R74/$H$2,SUM(INDEX(R:R,62):INDEX(R:R,$K$2-1))/$H$2+SUM(INDEX(R:R,$K$2):INDEX(R:R,73))/$I$2)),0)</f>
        <v>16.454166666666666</v>
      </c>
      <c r="S75" s="380">
        <f>IFERROR(IF($K$2&lt;=62,S74/$I$2,IF($K$2&gt;=74,S74/$H$2,SUM(INDEX(S:S,62):INDEX(S:S,$K$2-1))/$H$2+SUM(INDEX(S:S,$K$2):INDEX(S:S,73))/$I$2)),0)</f>
        <v>16.178571428571423</v>
      </c>
      <c r="T75" s="380">
        <f>IFERROR(IF($K$2&lt;=62,T74/$I$2,IF($K$2&gt;=74,T74/$H$2,SUM(INDEX(T:T,62):INDEX(T:T,$K$2-1))/$H$2+SUM(INDEX(T:T,$K$2):INDEX(T:T,73))/$I$2)),0)</f>
        <v>0</v>
      </c>
      <c r="U75" s="380">
        <f>IFERROR(IF($K$2&lt;=62,U74/$I$2,IF($K$2&gt;=74,U74/$H$2,SUM(INDEX(U:U,62):INDEX(U:U,$K$2-1))/$H$2+SUM(INDEX(U:U,$K$2):INDEX(U:U,73))/$I$2)),0)</f>
        <v>0</v>
      </c>
      <c r="V75" s="380">
        <f>IFERROR(IF($K$2&lt;=62,V74/$I$2,IF($K$2&gt;=74,V74/$H$2,SUM(INDEX(V:V,62):INDEX(V:V,$K$2-1))/$H$2+SUM(INDEX(V:V,$K$2):INDEX(V:V,73))/$I$2)),0)</f>
        <v>0</v>
      </c>
      <c r="W75" s="380">
        <f>IFERROR(IF($K$2&lt;=62,W74/$I$2,IF($K$2&gt;=74,W74/$H$2,SUM(INDEX(W:W,62):INDEX(W:W,$K$2-1))/$H$2+SUM(INDEX(W:W,$K$2):INDEX(W:W,73))/$I$2)),0)</f>
        <v>0</v>
      </c>
      <c r="X75" s="380">
        <f>IFERROR(IF($K$2&lt;=62,X74/$I$2,IF($K$2&gt;=74,X74/$H$2,SUM(INDEX(X:X,62):INDEX(X:X,$K$2-1))/$H$2+SUM(INDEX(X:X,$K$2):INDEX(X:X,73))/$I$2)),0)</f>
        <v>0</v>
      </c>
      <c r="Y75" s="380">
        <f>IFERROR(IF($K$2&lt;=62,Y74/$I$2,IF($K$2&gt;=74,Y74/$H$2,SUM(INDEX(Y:Y,62):INDEX(Y:Y,$K$2-1))/$H$2+SUM(INDEX(Y:Y,$K$2):INDEX(Y:Y,73))/$I$2)),0)</f>
        <v>0</v>
      </c>
      <c r="Z75" s="380">
        <f>IFERROR(IF($K$2&lt;=62,Z74/$I$2,IF($K$2&gt;=74,Z74/$H$2,SUM(INDEX(Z:Z,62):INDEX(Z:Z,$K$2-1))/$H$2+SUM(INDEX(Z:Z,$K$2):INDEX(Z:Z,73))/$I$2)),0)</f>
        <v>0</v>
      </c>
      <c r="AA75" s="380">
        <f>IFERROR(IF($K$2&lt;=62,AA74/$I$2,IF($K$2&gt;=74,AA74/$H$2,SUM(INDEX(AA:AA,62):INDEX(AA:AA,$K$2-1))/$H$2+SUM(INDEX(AA:AA,$K$2):INDEX(AA:AA,73))/$I$2)),0)</f>
        <v>0</v>
      </c>
      <c r="AB75" s="380">
        <f>IFERROR(IF($K$2&lt;=62,AB74/$I$2,IF($K$2&gt;=74,AB74/$H$2,SUM(INDEX(AB:AB,62):INDEX(AB:AB,$K$2-1))/$H$2+SUM(INDEX(AB:AB,$K$2):INDEX(AB:AB,73))/$I$2)),0)</f>
        <v>0</v>
      </c>
      <c r="AC75" s="380">
        <f>IFERROR(IF($K$2&lt;=62,AC74/$I$2,IF($K$2&gt;=74,AC74/$H$2,SUM(INDEX(AC:AC,62):INDEX(AC:AC,$K$2-1))/$H$2+SUM(INDEX(AC:AC,$K$2):INDEX(AC:AC,73))/$I$2)),0)</f>
        <v>0</v>
      </c>
      <c r="AD75" s="381">
        <f>IFERROR(IF($K$2&lt;=62,AD74/$I$2,IF($K$2&gt;=74,AD74/$H$2,SUM(INDEX(AD:AD,62):INDEX(AD:AD,$K$2-1))/$H$2+SUM(INDEX(AD:AD,$K$2):INDEX(AD:AD,73))/$I$2)),0)</f>
        <v>0</v>
      </c>
      <c r="AE75" s="382">
        <f>SUM(P75:AD75)</f>
        <v>106.00119047619046</v>
      </c>
      <c r="AF75" s="315" t="s">
        <v>345</v>
      </c>
    </row>
    <row r="76" spans="2:32" ht="15.75" thickBot="1" x14ac:dyDescent="0.3">
      <c r="B76" s="8"/>
      <c r="C76" s="8"/>
      <c r="F76" s="249"/>
      <c r="I76" s="249"/>
      <c r="P76" s="316"/>
      <c r="Q76" s="316"/>
      <c r="R76" s="316"/>
      <c r="S76" s="316"/>
      <c r="T76" s="316"/>
      <c r="U76" s="316"/>
      <c r="V76" s="317"/>
      <c r="W76" s="316"/>
      <c r="X76" s="316"/>
      <c r="Y76" s="316"/>
      <c r="Z76" s="316"/>
      <c r="AA76" s="316"/>
      <c r="AB76" s="316"/>
      <c r="AC76" s="316"/>
      <c r="AD76" s="316"/>
      <c r="AE76" s="316"/>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25">215/12*E77</f>
        <v>17.916666666666668</v>
      </c>
      <c r="G77" s="267">
        <v>6276.57</v>
      </c>
      <c r="H77" s="265">
        <v>0.5</v>
      </c>
      <c r="I77" s="266">
        <f t="shared" ref="I77:I88" si="26">215/12*H77</f>
        <v>8.9583333333333339</v>
      </c>
      <c r="J77" s="267">
        <v>3138.29</v>
      </c>
      <c r="O77" s="243">
        <f t="shared" ref="O77:O88" si="27">D77</f>
        <v>45292</v>
      </c>
      <c r="P77" s="219">
        <v>45.6</v>
      </c>
      <c r="Q77" s="219">
        <v>18.5</v>
      </c>
      <c r="R77" s="219">
        <v>8</v>
      </c>
      <c r="S77" s="219">
        <v>5.625</v>
      </c>
      <c r="T77" s="219"/>
      <c r="U77" s="219"/>
      <c r="V77" s="219"/>
      <c r="W77" s="219"/>
      <c r="X77" s="219"/>
      <c r="Y77" s="219"/>
      <c r="Z77" s="219"/>
      <c r="AA77" s="219"/>
      <c r="AB77" s="219"/>
      <c r="AC77" s="219"/>
      <c r="AD77" s="219"/>
      <c r="AE77" s="247">
        <f t="shared" ref="AE77:AE88" si="28">SUM(P77:AD77)</f>
        <v>77.724999999999994</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29">DATE(YEAR(D77),MONTH(D77)+1,DAY(D77))</f>
        <v>45323</v>
      </c>
      <c r="E78" s="244">
        <v>1</v>
      </c>
      <c r="F78" s="182">
        <f t="shared" si="25"/>
        <v>17.916666666666668</v>
      </c>
      <c r="G78" s="246">
        <v>6276.57</v>
      </c>
      <c r="H78" s="244">
        <v>0.5</v>
      </c>
      <c r="I78" s="182">
        <f t="shared" si="26"/>
        <v>8.9583333333333339</v>
      </c>
      <c r="J78" s="246">
        <v>3138.29</v>
      </c>
      <c r="O78" s="243">
        <f t="shared" si="27"/>
        <v>45323</v>
      </c>
      <c r="P78" s="219">
        <v>54.375</v>
      </c>
      <c r="Q78" s="219">
        <v>7.2</v>
      </c>
      <c r="R78" s="219">
        <v>6.5</v>
      </c>
      <c r="S78" s="219">
        <v>8.5</v>
      </c>
      <c r="T78" s="219"/>
      <c r="U78" s="219"/>
      <c r="V78" s="219"/>
      <c r="W78" s="219"/>
      <c r="X78" s="219"/>
      <c r="Y78" s="219"/>
      <c r="Z78" s="219"/>
      <c r="AA78" s="219"/>
      <c r="AB78" s="219"/>
      <c r="AC78" s="219"/>
      <c r="AD78" s="219"/>
      <c r="AE78" s="247">
        <f t="shared" si="28"/>
        <v>76.575000000000003</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29"/>
        <v>45352</v>
      </c>
      <c r="E79" s="244">
        <v>1</v>
      </c>
      <c r="F79" s="182">
        <f t="shared" si="25"/>
        <v>17.916666666666668</v>
      </c>
      <c r="G79" s="246">
        <v>6276.57</v>
      </c>
      <c r="H79" s="244">
        <v>0.5</v>
      </c>
      <c r="I79" s="182">
        <f t="shared" si="26"/>
        <v>8.9583333333333339</v>
      </c>
      <c r="J79" s="246">
        <v>3138.29</v>
      </c>
      <c r="O79" s="243">
        <f t="shared" si="27"/>
        <v>45352</v>
      </c>
      <c r="P79" s="219">
        <v>23.43</v>
      </c>
      <c r="Q79" s="219">
        <v>8.75</v>
      </c>
      <c r="R79" s="219">
        <v>15.7</v>
      </c>
      <c r="S79" s="219">
        <v>12</v>
      </c>
      <c r="T79" s="219">
        <v>12.1</v>
      </c>
      <c r="U79" s="219"/>
      <c r="V79" s="219"/>
      <c r="W79" s="219"/>
      <c r="X79" s="219"/>
      <c r="Y79" s="219"/>
      <c r="Z79" s="219"/>
      <c r="AA79" s="219"/>
      <c r="AB79" s="219"/>
      <c r="AC79" s="219"/>
      <c r="AD79" s="219"/>
      <c r="AE79" s="247">
        <f t="shared" si="28"/>
        <v>71.97999999999999</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29"/>
        <v>45383</v>
      </c>
      <c r="E80" s="244">
        <v>1</v>
      </c>
      <c r="F80" s="182">
        <f t="shared" si="25"/>
        <v>17.916666666666668</v>
      </c>
      <c r="G80" s="246">
        <v>6276.57</v>
      </c>
      <c r="H80" s="244">
        <v>0.5</v>
      </c>
      <c r="I80" s="182">
        <f t="shared" si="26"/>
        <v>8.9583333333333339</v>
      </c>
      <c r="J80" s="246">
        <v>3138.29</v>
      </c>
      <c r="O80" s="243">
        <f t="shared" si="27"/>
        <v>45383</v>
      </c>
      <c r="P80" s="219"/>
      <c r="Q80" s="219">
        <v>37.125</v>
      </c>
      <c r="R80" s="219">
        <v>21.5</v>
      </c>
      <c r="S80" s="219"/>
      <c r="T80" s="219">
        <v>11.25</v>
      </c>
      <c r="U80" s="219"/>
      <c r="V80" s="219"/>
      <c r="W80" s="219"/>
      <c r="X80" s="219"/>
      <c r="Y80" s="219"/>
      <c r="Z80" s="219"/>
      <c r="AA80" s="219"/>
      <c r="AB80" s="219"/>
      <c r="AC80" s="219"/>
      <c r="AD80" s="219"/>
      <c r="AE80" s="247">
        <f t="shared" si="28"/>
        <v>69.875</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29"/>
        <v>45413</v>
      </c>
      <c r="E81" s="244">
        <v>1</v>
      </c>
      <c r="F81" s="182">
        <f t="shared" si="25"/>
        <v>17.916666666666668</v>
      </c>
      <c r="G81" s="246">
        <v>6276.57</v>
      </c>
      <c r="H81" s="244">
        <v>0.5</v>
      </c>
      <c r="I81" s="182">
        <f t="shared" si="26"/>
        <v>8.9583333333333339</v>
      </c>
      <c r="J81" s="246">
        <v>3138.29</v>
      </c>
      <c r="O81" s="243">
        <f t="shared" si="27"/>
        <v>45413</v>
      </c>
      <c r="P81" s="219"/>
      <c r="Q81" s="219">
        <v>43.7</v>
      </c>
      <c r="R81" s="219">
        <v>10.75</v>
      </c>
      <c r="S81" s="219"/>
      <c r="T81" s="219">
        <v>17</v>
      </c>
      <c r="U81" s="219"/>
      <c r="V81" s="219"/>
      <c r="W81" s="219"/>
      <c r="X81" s="219"/>
      <c r="Y81" s="219"/>
      <c r="Z81" s="219"/>
      <c r="AA81" s="219"/>
      <c r="AB81" s="219"/>
      <c r="AC81" s="219"/>
      <c r="AD81" s="219"/>
      <c r="AE81" s="247">
        <f t="shared" si="28"/>
        <v>71.45</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29"/>
        <v>45444</v>
      </c>
      <c r="E82" s="244">
        <v>1</v>
      </c>
      <c r="F82" s="182">
        <f t="shared" si="25"/>
        <v>17.916666666666668</v>
      </c>
      <c r="G82" s="246">
        <v>6276.57</v>
      </c>
      <c r="H82" s="244">
        <v>0.5</v>
      </c>
      <c r="I82" s="182">
        <f t="shared" si="26"/>
        <v>8.9583333333333339</v>
      </c>
      <c r="J82" s="246">
        <v>3138.29</v>
      </c>
      <c r="O82" s="243">
        <f t="shared" si="27"/>
        <v>45444</v>
      </c>
      <c r="P82" s="219"/>
      <c r="Q82" s="219">
        <v>22.55</v>
      </c>
      <c r="R82" s="219">
        <v>37.200000000000003</v>
      </c>
      <c r="S82" s="219"/>
      <c r="T82" s="219">
        <v>17.43</v>
      </c>
      <c r="U82" s="219"/>
      <c r="V82" s="219"/>
      <c r="W82" s="219"/>
      <c r="X82" s="219"/>
      <c r="Y82" s="219"/>
      <c r="Z82" s="219"/>
      <c r="AA82" s="219"/>
      <c r="AB82" s="219"/>
      <c r="AC82" s="219"/>
      <c r="AD82" s="219"/>
      <c r="AE82" s="247">
        <f t="shared" si="28"/>
        <v>77.180000000000007</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29"/>
        <v>45474</v>
      </c>
      <c r="E83" s="244">
        <v>1</v>
      </c>
      <c r="F83" s="182">
        <f t="shared" si="25"/>
        <v>17.916666666666668</v>
      </c>
      <c r="G83" s="246">
        <v>6276.57</v>
      </c>
      <c r="H83" s="244">
        <v>0.5</v>
      </c>
      <c r="I83" s="182">
        <f t="shared" si="26"/>
        <v>8.9583333333333339</v>
      </c>
      <c r="J83" s="246">
        <v>3138.29</v>
      </c>
      <c r="O83" s="243">
        <f t="shared" si="27"/>
        <v>45474</v>
      </c>
      <c r="P83" s="219"/>
      <c r="Q83" s="219">
        <v>37.125</v>
      </c>
      <c r="R83" s="219">
        <v>28.56</v>
      </c>
      <c r="S83" s="219"/>
      <c r="T83" s="219">
        <v>12.25</v>
      </c>
      <c r="U83" s="219"/>
      <c r="V83" s="219"/>
      <c r="W83" s="219"/>
      <c r="X83" s="219"/>
      <c r="Y83" s="219"/>
      <c r="Z83" s="219"/>
      <c r="AA83" s="219"/>
      <c r="AB83" s="219"/>
      <c r="AC83" s="219"/>
      <c r="AD83" s="219"/>
      <c r="AE83" s="247">
        <f t="shared" si="28"/>
        <v>77.935000000000002</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29"/>
        <v>45505</v>
      </c>
      <c r="E84" s="244">
        <v>1</v>
      </c>
      <c r="F84" s="182">
        <f t="shared" si="25"/>
        <v>17.916666666666668</v>
      </c>
      <c r="G84" s="246">
        <v>6276.57</v>
      </c>
      <c r="H84" s="244">
        <v>0.5</v>
      </c>
      <c r="I84" s="182">
        <f t="shared" si="26"/>
        <v>8.9583333333333339</v>
      </c>
      <c r="J84" s="246">
        <v>3138.29</v>
      </c>
      <c r="O84" s="243">
        <f t="shared" si="27"/>
        <v>45505</v>
      </c>
      <c r="P84" s="219"/>
      <c r="Q84" s="219">
        <v>6.1</v>
      </c>
      <c r="R84" s="219">
        <v>53.74</v>
      </c>
      <c r="S84" s="219"/>
      <c r="T84" s="219">
        <v>23</v>
      </c>
      <c r="U84" s="219"/>
      <c r="V84" s="219"/>
      <c r="W84" s="219"/>
      <c r="X84" s="219"/>
      <c r="Y84" s="219"/>
      <c r="Z84" s="219"/>
      <c r="AA84" s="219"/>
      <c r="AB84" s="219"/>
      <c r="AC84" s="219"/>
      <c r="AD84" s="219"/>
      <c r="AE84" s="247">
        <f t="shared" si="28"/>
        <v>82.84</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29"/>
        <v>45536</v>
      </c>
      <c r="E85" s="244">
        <v>1</v>
      </c>
      <c r="F85" s="182">
        <f t="shared" si="25"/>
        <v>17.916666666666668</v>
      </c>
      <c r="G85" s="246">
        <v>6276.57</v>
      </c>
      <c r="H85" s="244">
        <v>0.5</v>
      </c>
      <c r="I85" s="182">
        <f t="shared" si="26"/>
        <v>8.9583333333333339</v>
      </c>
      <c r="J85" s="246">
        <v>3138.29</v>
      </c>
      <c r="O85" s="243">
        <f t="shared" si="27"/>
        <v>45536</v>
      </c>
      <c r="P85" s="219"/>
      <c r="Q85" s="219">
        <v>9.5</v>
      </c>
      <c r="R85" s="219">
        <v>10.75</v>
      </c>
      <c r="S85" s="219"/>
      <c r="T85" s="219">
        <v>43.5</v>
      </c>
      <c r="U85" s="219"/>
      <c r="V85" s="219"/>
      <c r="W85" s="219"/>
      <c r="X85" s="219"/>
      <c r="Y85" s="219"/>
      <c r="Z85" s="219"/>
      <c r="AA85" s="219"/>
      <c r="AB85" s="219"/>
      <c r="AC85" s="219"/>
      <c r="AD85" s="219"/>
      <c r="AE85" s="247">
        <f t="shared" si="28"/>
        <v>63.75</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29"/>
        <v>45566</v>
      </c>
      <c r="E86" s="244">
        <v>1</v>
      </c>
      <c r="F86" s="182">
        <f t="shared" si="25"/>
        <v>17.916666666666668</v>
      </c>
      <c r="G86" s="246">
        <v>6276.57</v>
      </c>
      <c r="H86" s="244">
        <v>0.5</v>
      </c>
      <c r="I86" s="182">
        <f t="shared" si="26"/>
        <v>8.9583333333333339</v>
      </c>
      <c r="J86" s="246">
        <v>3138.29</v>
      </c>
      <c r="O86" s="243">
        <f t="shared" si="27"/>
        <v>45566</v>
      </c>
      <c r="P86" s="219"/>
      <c r="Q86" s="219">
        <v>18.600000000000001</v>
      </c>
      <c r="R86" s="219">
        <v>26.1</v>
      </c>
      <c r="S86" s="219"/>
      <c r="T86" s="219">
        <v>23.5</v>
      </c>
      <c r="U86" s="219"/>
      <c r="V86" s="219"/>
      <c r="W86" s="219"/>
      <c r="X86" s="219"/>
      <c r="Y86" s="219"/>
      <c r="Z86" s="219"/>
      <c r="AA86" s="219"/>
      <c r="AB86" s="219"/>
      <c r="AC86" s="219"/>
      <c r="AD86" s="219"/>
      <c r="AE86" s="247">
        <f t="shared" si="28"/>
        <v>68.2</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29"/>
        <v>45597</v>
      </c>
      <c r="E87" s="244">
        <v>1</v>
      </c>
      <c r="F87" s="182">
        <f t="shared" si="25"/>
        <v>17.916666666666668</v>
      </c>
      <c r="G87" s="246">
        <v>9481.9509724406307</v>
      </c>
      <c r="H87" s="244">
        <v>0.5</v>
      </c>
      <c r="I87" s="182">
        <f t="shared" si="26"/>
        <v>8.9583333333333339</v>
      </c>
      <c r="J87" s="246">
        <v>4740.9799999999996</v>
      </c>
      <c r="O87" s="243">
        <f t="shared" si="27"/>
        <v>45597</v>
      </c>
      <c r="P87" s="219"/>
      <c r="Q87" s="219">
        <v>13.75</v>
      </c>
      <c r="R87" s="219">
        <v>15.63</v>
      </c>
      <c r="S87" s="219"/>
      <c r="T87" s="219">
        <v>44</v>
      </c>
      <c r="U87" s="219"/>
      <c r="V87" s="219"/>
      <c r="W87" s="219"/>
      <c r="X87" s="219"/>
      <c r="Y87" s="219"/>
      <c r="Z87" s="219"/>
      <c r="AA87" s="219"/>
      <c r="AB87" s="219"/>
      <c r="AC87" s="219"/>
      <c r="AD87" s="219"/>
      <c r="AE87" s="247">
        <f t="shared" si="28"/>
        <v>73.38</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29"/>
        <v>45627</v>
      </c>
      <c r="E88" s="244">
        <v>1</v>
      </c>
      <c r="F88" s="182">
        <f t="shared" si="25"/>
        <v>17.916666666666668</v>
      </c>
      <c r="G88" s="246">
        <v>6518.1487402492803</v>
      </c>
      <c r="H88" s="244">
        <v>0.5</v>
      </c>
      <c r="I88" s="182">
        <f t="shared" si="26"/>
        <v>8.9583333333333339</v>
      </c>
      <c r="J88" s="246">
        <v>3259.07</v>
      </c>
      <c r="O88" s="243">
        <f t="shared" si="27"/>
        <v>45627</v>
      </c>
      <c r="P88" s="312"/>
      <c r="Q88" s="312">
        <v>5.5</v>
      </c>
      <c r="R88" s="312">
        <v>8</v>
      </c>
      <c r="S88" s="312"/>
      <c r="T88" s="312">
        <v>37.979999999999997</v>
      </c>
      <c r="U88" s="312"/>
      <c r="V88" s="312"/>
      <c r="W88" s="312"/>
      <c r="X88" s="312"/>
      <c r="Y88" s="312"/>
      <c r="Z88" s="312"/>
      <c r="AA88" s="312"/>
      <c r="AB88" s="312"/>
      <c r="AC88" s="312"/>
      <c r="AD88" s="312"/>
      <c r="AE88" s="313">
        <f t="shared" si="28"/>
        <v>51.48</v>
      </c>
      <c r="AF88" s="248"/>
    </row>
    <row r="89" spans="2:32" ht="15.75" thickBot="1" x14ac:dyDescent="0.3">
      <c r="B89" s="250"/>
      <c r="C89" s="251"/>
      <c r="D89" s="252">
        <f>D88</f>
        <v>45627</v>
      </c>
      <c r="E89" s="253"/>
      <c r="F89" s="254">
        <f>SUM(F77:F88)</f>
        <v>214.99999999999997</v>
      </c>
      <c r="G89" s="255">
        <f>SUM(G77:G88)</f>
        <v>78765.799712689914</v>
      </c>
      <c r="H89" s="268"/>
      <c r="I89" s="254">
        <f>SUM(I77:I88)</f>
        <v>107.49999999999999</v>
      </c>
      <c r="J89" s="255">
        <f>SUM(J77:J88)</f>
        <v>39382.950000000004</v>
      </c>
      <c r="O89" s="252">
        <f>D89</f>
        <v>45627</v>
      </c>
      <c r="P89" s="314">
        <f t="shared" ref="P89:AE89" si="30">SUM(P77:P88)</f>
        <v>123.405</v>
      </c>
      <c r="Q89" s="314">
        <f t="shared" si="30"/>
        <v>228.4</v>
      </c>
      <c r="R89" s="314">
        <f t="shared" si="30"/>
        <v>242.43</v>
      </c>
      <c r="S89" s="314">
        <f t="shared" si="30"/>
        <v>26.125</v>
      </c>
      <c r="T89" s="314">
        <f t="shared" si="30"/>
        <v>242.01</v>
      </c>
      <c r="U89" s="314">
        <f t="shared" si="30"/>
        <v>0</v>
      </c>
      <c r="V89" s="314">
        <f t="shared" si="30"/>
        <v>0</v>
      </c>
      <c r="W89" s="314">
        <f t="shared" si="30"/>
        <v>0</v>
      </c>
      <c r="X89" s="314">
        <f t="shared" si="30"/>
        <v>0</v>
      </c>
      <c r="Y89" s="314">
        <f t="shared" si="30"/>
        <v>0</v>
      </c>
      <c r="Z89" s="314">
        <f t="shared" si="30"/>
        <v>0</v>
      </c>
      <c r="AA89" s="314">
        <f t="shared" si="30"/>
        <v>0</v>
      </c>
      <c r="AB89" s="314">
        <f t="shared" si="30"/>
        <v>0</v>
      </c>
      <c r="AC89" s="314">
        <f t="shared" si="30"/>
        <v>0</v>
      </c>
      <c r="AD89" s="314">
        <f t="shared" si="30"/>
        <v>0</v>
      </c>
      <c r="AE89" s="314">
        <f t="shared" si="30"/>
        <v>862.37000000000012</v>
      </c>
      <c r="AF89" s="269"/>
    </row>
    <row r="90" spans="2:32" ht="28.5" customHeight="1" thickBot="1" x14ac:dyDescent="0.3">
      <c r="B90" s="8"/>
      <c r="C90" s="8"/>
      <c r="F90" s="249"/>
      <c r="I90" s="249"/>
      <c r="P90" s="379">
        <f>IFERROR(IF($K$2&lt;=77,P89/$I$2,IF($K$2&gt;=89,P89/$H$2,SUM(INDEX(P:P,77):INDEX(P:P,$K$2-1))/$H$2+SUM(INDEX(P:P,$K$2):INDEX(P:P,88))/$I$2)),0)</f>
        <v>15.425625</v>
      </c>
      <c r="Q90" s="380">
        <f>IFERROR(IF($K$2&lt;=77,Q89/$I$2,IF($K$2&gt;=89,Q89/$H$2,SUM(INDEX(Q:Q,77):INDEX(Q:Q,$K$2-1))/$H$2+SUM(INDEX(Q:Q,$K$2):INDEX(Q:Q,88))/$I$2)),0)</f>
        <v>28.55</v>
      </c>
      <c r="R90" s="380">
        <f>IFERROR(IF($K$2&lt;=77,R89/$I$2,IF($K$2&gt;=89,R89/$H$2,SUM(INDEX(R:R,77):INDEX(R:R,$K$2-1))/$H$2+SUM(INDEX(R:R,$K$2):INDEX(R:R,88))/$I$2)),0)</f>
        <v>30.303750000000001</v>
      </c>
      <c r="S90" s="380">
        <f>IFERROR(IF($K$2&lt;=77,S89/$I$2,IF($K$2&gt;=89,S89/$H$2,SUM(INDEX(S:S,77):INDEX(S:S,$K$2-1))/$H$2+SUM(INDEX(S:S,$K$2):INDEX(S:S,88))/$I$2)),0)</f>
        <v>3.265625</v>
      </c>
      <c r="T90" s="380">
        <f>IFERROR(IF($K$2&lt;=77,T89/$I$2,IF($K$2&gt;=89,T89/$H$2,SUM(INDEX(T:T,77):INDEX(T:T,$K$2-1))/$H$2+SUM(INDEX(T:T,$K$2):INDEX(T:T,88))/$I$2)),0)</f>
        <v>30.251249999999999</v>
      </c>
      <c r="U90" s="380">
        <f>IFERROR(IF($K$2&lt;=77,U89/$I$2,IF($K$2&gt;=89,U89/$H$2,SUM(INDEX(U:U,77):INDEX(U:U,$K$2-1))/$H$2+SUM(INDEX(U:U,$K$2):INDEX(U:U,88))/$I$2)),0)</f>
        <v>0</v>
      </c>
      <c r="V90" s="380">
        <f>IFERROR(IF($K$2&lt;=77,V89/$I$2,IF($K$2&gt;=89,V89/$H$2,SUM(INDEX(V:V,77):INDEX(V:V,$K$2-1))/$H$2+SUM(INDEX(V:V,$K$2):INDEX(V:V,88))/$I$2)),0)</f>
        <v>0</v>
      </c>
      <c r="W90" s="380">
        <f>IFERROR(IF($K$2&lt;=77,W89/$I$2,IF($K$2&gt;=89,W89/$H$2,SUM(INDEX(W:W,77):INDEX(W:W,$K$2-1))/$H$2+SUM(INDEX(W:W,$K$2):INDEX(W:W,88))/$I$2)),0)</f>
        <v>0</v>
      </c>
      <c r="X90" s="380">
        <f>IFERROR(IF($K$2&lt;=77,X89/$I$2,IF($K$2&gt;=89,X89/$H$2,SUM(INDEX(X:X,77):INDEX(X:X,$K$2-1))/$H$2+SUM(INDEX(X:X,$K$2):INDEX(X:X,88))/$I$2)),0)</f>
        <v>0</v>
      </c>
      <c r="Y90" s="380">
        <f>IFERROR(IF($K$2&lt;=77,Y89/$I$2,IF($K$2&gt;=89,Y89/$H$2,SUM(INDEX(Y:Y,77):INDEX(Y:Y,$K$2-1))/$H$2+SUM(INDEX(Y:Y,$K$2):INDEX(Y:Y,88))/$I$2)),0)</f>
        <v>0</v>
      </c>
      <c r="Z90" s="380">
        <f>IFERROR(IF($K$2&lt;=77,Z89/$I$2,IF($K$2&gt;=89,Z89/$H$2,SUM(INDEX(Z:Z,77):INDEX(Z:Z,$K$2-1))/$H$2+SUM(INDEX(Z:Z,$K$2):INDEX(Z:Z,88))/$I$2)),0)</f>
        <v>0</v>
      </c>
      <c r="AA90" s="380">
        <f>IFERROR(IF($K$2&lt;=77,AA89/$I$2,IF($K$2&gt;=89,AA89/$H$2,SUM(INDEX(AA:AA,77):INDEX(AA:AA,$K$2-1))/$H$2+SUM(INDEX(AA:AA,$K$2):INDEX(AA:AA,88))/$I$2)),0)</f>
        <v>0</v>
      </c>
      <c r="AB90" s="380">
        <f>IFERROR(IF($K$2&lt;=77,AB89/$I$2,IF($K$2&gt;=89,AB89/$H$2,SUM(INDEX(AB:AB,77):INDEX(AB:AB,$K$2-1))/$H$2+SUM(INDEX(AB:AB,$K$2):INDEX(AB:AB,88))/$I$2)),0)</f>
        <v>0</v>
      </c>
      <c r="AC90" s="380">
        <f>IFERROR(IF($K$2&lt;=77,AC89/$I$2,IF($K$2&gt;=89,AC89/$H$2,SUM(INDEX(AC:AC,77):INDEX(AC:AC,$K$2-1))/$H$2+SUM(INDEX(AC:AC,$K$2):INDEX(AC:AC,88))/$I$2)),0)</f>
        <v>0</v>
      </c>
      <c r="AD90" s="381">
        <f>IFERROR(IF($K$2&lt;=77,AD89/$I$2,IF($K$2&gt;=89,AD89/$H$2,SUM(INDEX(AD:AD,77):INDEX(AD:AD,$K$2-1))/$H$2+SUM(INDEX(AD:AD,$K$2):INDEX(AD:AD,88))/$I$2)),0)</f>
        <v>0</v>
      </c>
      <c r="AE90" s="378">
        <f>SUM(P90:AD90)</f>
        <v>107.79625</v>
      </c>
      <c r="AF90" s="315" t="s">
        <v>345</v>
      </c>
    </row>
    <row r="91" spans="2:32" ht="15.75" thickBot="1" x14ac:dyDescent="0.3">
      <c r="B91" s="8"/>
      <c r="C91" s="8"/>
      <c r="F91" s="249"/>
      <c r="I91" s="249"/>
      <c r="P91" s="316"/>
      <c r="Q91" s="318"/>
      <c r="R91" s="318"/>
      <c r="S91" s="318"/>
      <c r="T91" s="318"/>
      <c r="U91" s="316"/>
      <c r="V91" s="317"/>
      <c r="W91" s="316"/>
      <c r="X91" s="316"/>
      <c r="Y91" s="316"/>
      <c r="Z91" s="316"/>
      <c r="AA91" s="316"/>
      <c r="AB91" s="316"/>
      <c r="AC91" s="316"/>
      <c r="AD91" s="316"/>
      <c r="AE91" s="316"/>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1">215/12*E92</f>
        <v>17.916666666666668</v>
      </c>
      <c r="G92" s="267">
        <v>6518.1487402492803</v>
      </c>
      <c r="H92" s="265">
        <v>0.5</v>
      </c>
      <c r="I92" s="266">
        <f t="shared" ref="I92:I103" si="32">215/12*H92</f>
        <v>8.9583333333333339</v>
      </c>
      <c r="J92" s="267">
        <v>3259.07</v>
      </c>
      <c r="O92" s="243">
        <f t="shared" ref="O92:O104" si="33">D92</f>
        <v>45658</v>
      </c>
      <c r="P92" s="219"/>
      <c r="Q92" s="219">
        <v>14.6</v>
      </c>
      <c r="R92" s="219">
        <v>28.75</v>
      </c>
      <c r="S92" s="219"/>
      <c r="T92" s="219">
        <v>34.200000000000003</v>
      </c>
      <c r="U92" s="219"/>
      <c r="V92" s="219"/>
      <c r="W92" s="219"/>
      <c r="X92" s="219"/>
      <c r="Y92" s="219"/>
      <c r="Z92" s="219"/>
      <c r="AA92" s="219"/>
      <c r="AB92" s="219"/>
      <c r="AC92" s="219"/>
      <c r="AD92" s="219"/>
      <c r="AE92" s="247">
        <f t="shared" ref="AE92:AE103" si="34">SUM(P92:AD92)</f>
        <v>77.550000000000011</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5">DATE(YEAR(D92),MONTH(D92)+1,DAY(D92))</f>
        <v>45689</v>
      </c>
      <c r="E93" s="244">
        <v>1</v>
      </c>
      <c r="F93" s="182">
        <f t="shared" si="31"/>
        <v>17.916666666666668</v>
      </c>
      <c r="G93" s="246">
        <v>6518.1487402492803</v>
      </c>
      <c r="H93" s="244">
        <v>0.5</v>
      </c>
      <c r="I93" s="182">
        <f t="shared" si="32"/>
        <v>8.9583333333333339</v>
      </c>
      <c r="J93" s="246">
        <v>3259.07</v>
      </c>
      <c r="O93" s="243">
        <f t="shared" si="33"/>
        <v>45689</v>
      </c>
      <c r="P93" s="219"/>
      <c r="Q93" s="219">
        <v>21.5</v>
      </c>
      <c r="R93" s="219">
        <v>18</v>
      </c>
      <c r="S93" s="219"/>
      <c r="T93" s="219">
        <v>28.5</v>
      </c>
      <c r="U93" s="219"/>
      <c r="V93" s="219"/>
      <c r="W93" s="219"/>
      <c r="X93" s="219"/>
      <c r="Y93" s="219"/>
      <c r="Z93" s="219"/>
      <c r="AA93" s="219"/>
      <c r="AB93" s="219"/>
      <c r="AC93" s="219"/>
      <c r="AD93" s="219"/>
      <c r="AE93" s="247">
        <f t="shared" si="34"/>
        <v>68</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5"/>
        <v>45717</v>
      </c>
      <c r="E94" s="244">
        <v>1</v>
      </c>
      <c r="F94" s="182">
        <f t="shared" si="31"/>
        <v>17.916666666666668</v>
      </c>
      <c r="G94" s="246">
        <v>6518.1487402492803</v>
      </c>
      <c r="H94" s="244">
        <v>0.5</v>
      </c>
      <c r="I94" s="182">
        <f t="shared" si="32"/>
        <v>8.9583333333333339</v>
      </c>
      <c r="J94" s="246">
        <v>3259.07</v>
      </c>
      <c r="O94" s="243">
        <f t="shared" si="33"/>
        <v>45717</v>
      </c>
      <c r="P94" s="219"/>
      <c r="Q94" s="219">
        <v>10.125</v>
      </c>
      <c r="R94" s="219">
        <v>38.5</v>
      </c>
      <c r="S94" s="219"/>
      <c r="T94" s="219">
        <v>27.41</v>
      </c>
      <c r="U94" s="219"/>
      <c r="V94" s="219"/>
      <c r="W94" s="219"/>
      <c r="X94" s="219"/>
      <c r="Y94" s="219"/>
      <c r="Z94" s="219"/>
      <c r="AA94" s="219"/>
      <c r="AB94" s="219"/>
      <c r="AC94" s="219"/>
      <c r="AD94" s="219"/>
      <c r="AE94" s="247">
        <f t="shared" si="34"/>
        <v>76.034999999999997</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5"/>
        <v>45748</v>
      </c>
      <c r="E95" s="244"/>
      <c r="F95" s="182">
        <f t="shared" si="31"/>
        <v>0</v>
      </c>
      <c r="G95" s="246"/>
      <c r="H95" s="244"/>
      <c r="I95" s="182">
        <f t="shared" si="32"/>
        <v>0</v>
      </c>
      <c r="J95" s="246"/>
      <c r="O95" s="243">
        <f t="shared" si="33"/>
        <v>45748</v>
      </c>
      <c r="P95" s="219"/>
      <c r="Q95" s="219"/>
      <c r="R95" s="219"/>
      <c r="S95" s="219"/>
      <c r="T95" s="219"/>
      <c r="U95" s="219"/>
      <c r="V95" s="219"/>
      <c r="W95" s="219"/>
      <c r="X95" s="219"/>
      <c r="Y95" s="219"/>
      <c r="Z95" s="219"/>
      <c r="AA95" s="219"/>
      <c r="AB95" s="219"/>
      <c r="AC95" s="219"/>
      <c r="AD95" s="219"/>
      <c r="AE95" s="247">
        <f t="shared" si="34"/>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5"/>
        <v>45778</v>
      </c>
      <c r="E96" s="244"/>
      <c r="F96" s="182">
        <f t="shared" si="31"/>
        <v>0</v>
      </c>
      <c r="G96" s="246"/>
      <c r="H96" s="244"/>
      <c r="I96" s="182">
        <f t="shared" si="32"/>
        <v>0</v>
      </c>
      <c r="J96" s="246"/>
      <c r="O96" s="243">
        <f t="shared" si="33"/>
        <v>45778</v>
      </c>
      <c r="P96" s="219"/>
      <c r="Q96" s="219"/>
      <c r="R96" s="219"/>
      <c r="S96" s="219"/>
      <c r="T96" s="219"/>
      <c r="U96" s="219"/>
      <c r="V96" s="219"/>
      <c r="W96" s="219"/>
      <c r="X96" s="219"/>
      <c r="Y96" s="219"/>
      <c r="Z96" s="219"/>
      <c r="AA96" s="219"/>
      <c r="AB96" s="219"/>
      <c r="AC96" s="219"/>
      <c r="AD96" s="219"/>
      <c r="AE96" s="247">
        <f t="shared" si="34"/>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5"/>
        <v>45809</v>
      </c>
      <c r="E97" s="244"/>
      <c r="F97" s="182">
        <f t="shared" si="31"/>
        <v>0</v>
      </c>
      <c r="G97" s="246"/>
      <c r="H97" s="244"/>
      <c r="I97" s="182">
        <f t="shared" si="32"/>
        <v>0</v>
      </c>
      <c r="J97" s="246"/>
      <c r="O97" s="243">
        <f t="shared" si="33"/>
        <v>45809</v>
      </c>
      <c r="P97" s="219"/>
      <c r="Q97" s="219"/>
      <c r="R97" s="219"/>
      <c r="S97" s="219"/>
      <c r="T97" s="219"/>
      <c r="U97" s="219"/>
      <c r="V97" s="219"/>
      <c r="W97" s="219"/>
      <c r="X97" s="219"/>
      <c r="Y97" s="219"/>
      <c r="Z97" s="219"/>
      <c r="AA97" s="219"/>
      <c r="AB97" s="219"/>
      <c r="AC97" s="219"/>
      <c r="AD97" s="219"/>
      <c r="AE97" s="247">
        <f t="shared" si="34"/>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5"/>
        <v>45839</v>
      </c>
      <c r="E98" s="244"/>
      <c r="F98" s="182">
        <f t="shared" si="31"/>
        <v>0</v>
      </c>
      <c r="G98" s="246"/>
      <c r="H98" s="244"/>
      <c r="I98" s="182">
        <f t="shared" si="32"/>
        <v>0</v>
      </c>
      <c r="J98" s="246"/>
      <c r="O98" s="243">
        <f t="shared" si="33"/>
        <v>45839</v>
      </c>
      <c r="P98" s="219"/>
      <c r="Q98" s="219"/>
      <c r="R98" s="219"/>
      <c r="S98" s="219"/>
      <c r="T98" s="219"/>
      <c r="U98" s="219"/>
      <c r="V98" s="219"/>
      <c r="W98" s="219"/>
      <c r="X98" s="219"/>
      <c r="Y98" s="219"/>
      <c r="Z98" s="219"/>
      <c r="AA98" s="219"/>
      <c r="AB98" s="219"/>
      <c r="AC98" s="219"/>
      <c r="AD98" s="219"/>
      <c r="AE98" s="247">
        <f t="shared" si="34"/>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5"/>
        <v>45870</v>
      </c>
      <c r="E99" s="244"/>
      <c r="F99" s="182">
        <f t="shared" si="31"/>
        <v>0</v>
      </c>
      <c r="G99" s="246"/>
      <c r="H99" s="244"/>
      <c r="I99" s="182">
        <f t="shared" si="32"/>
        <v>0</v>
      </c>
      <c r="J99" s="246"/>
      <c r="O99" s="243">
        <f t="shared" si="33"/>
        <v>45870</v>
      </c>
      <c r="P99" s="219"/>
      <c r="Q99" s="219"/>
      <c r="R99" s="219"/>
      <c r="S99" s="219"/>
      <c r="T99" s="219"/>
      <c r="U99" s="219"/>
      <c r="V99" s="219"/>
      <c r="W99" s="219"/>
      <c r="X99" s="219"/>
      <c r="Y99" s="219"/>
      <c r="Z99" s="219"/>
      <c r="AA99" s="219"/>
      <c r="AB99" s="219"/>
      <c r="AC99" s="219"/>
      <c r="AD99" s="219"/>
      <c r="AE99" s="247">
        <f t="shared" si="34"/>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5"/>
        <v>45901</v>
      </c>
      <c r="E100" s="244"/>
      <c r="F100" s="182">
        <f t="shared" si="31"/>
        <v>0</v>
      </c>
      <c r="G100" s="246"/>
      <c r="H100" s="244"/>
      <c r="I100" s="182">
        <f t="shared" si="32"/>
        <v>0</v>
      </c>
      <c r="J100" s="246"/>
      <c r="O100" s="243">
        <f t="shared" si="33"/>
        <v>45901</v>
      </c>
      <c r="P100" s="219"/>
      <c r="Q100" s="219"/>
      <c r="R100" s="219"/>
      <c r="S100" s="219"/>
      <c r="T100" s="219"/>
      <c r="U100" s="219"/>
      <c r="V100" s="219"/>
      <c r="W100" s="219"/>
      <c r="X100" s="219"/>
      <c r="Y100" s="219"/>
      <c r="Z100" s="219"/>
      <c r="AA100" s="219"/>
      <c r="AB100" s="219"/>
      <c r="AC100" s="219"/>
      <c r="AD100" s="219"/>
      <c r="AE100" s="247">
        <f t="shared" si="34"/>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5"/>
        <v>45931</v>
      </c>
      <c r="E101" s="244"/>
      <c r="F101" s="182">
        <f t="shared" si="31"/>
        <v>0</v>
      </c>
      <c r="G101" s="246"/>
      <c r="H101" s="244"/>
      <c r="I101" s="182">
        <f t="shared" si="32"/>
        <v>0</v>
      </c>
      <c r="J101" s="246"/>
      <c r="O101" s="243">
        <f t="shared" si="33"/>
        <v>45931</v>
      </c>
      <c r="P101" s="219"/>
      <c r="Q101" s="219"/>
      <c r="R101" s="219"/>
      <c r="S101" s="219"/>
      <c r="T101" s="219"/>
      <c r="U101" s="219"/>
      <c r="V101" s="219"/>
      <c r="W101" s="219"/>
      <c r="X101" s="219"/>
      <c r="Y101" s="219"/>
      <c r="Z101" s="219"/>
      <c r="AA101" s="219"/>
      <c r="AB101" s="219"/>
      <c r="AC101" s="219"/>
      <c r="AD101" s="219"/>
      <c r="AE101" s="247">
        <f t="shared" si="34"/>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5"/>
        <v>45962</v>
      </c>
      <c r="E102" s="244"/>
      <c r="F102" s="182">
        <f t="shared" si="31"/>
        <v>0</v>
      </c>
      <c r="G102" s="246"/>
      <c r="H102" s="244"/>
      <c r="I102" s="182">
        <f t="shared" si="32"/>
        <v>0</v>
      </c>
      <c r="J102" s="246"/>
      <c r="O102" s="243">
        <f t="shared" si="33"/>
        <v>45962</v>
      </c>
      <c r="P102" s="219"/>
      <c r="Q102" s="219"/>
      <c r="R102" s="219"/>
      <c r="S102" s="219"/>
      <c r="T102" s="219"/>
      <c r="U102" s="219"/>
      <c r="V102" s="219"/>
      <c r="W102" s="219"/>
      <c r="X102" s="219"/>
      <c r="Y102" s="219"/>
      <c r="Z102" s="219"/>
      <c r="AA102" s="219"/>
      <c r="AB102" s="219"/>
      <c r="AC102" s="219"/>
      <c r="AD102" s="219"/>
      <c r="AE102" s="247">
        <f t="shared" si="34"/>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5"/>
        <v>45992</v>
      </c>
      <c r="E103" s="244"/>
      <c r="F103" s="182">
        <f t="shared" si="31"/>
        <v>0</v>
      </c>
      <c r="G103" s="246"/>
      <c r="H103" s="244"/>
      <c r="I103" s="182">
        <f t="shared" si="32"/>
        <v>0</v>
      </c>
      <c r="J103" s="246"/>
      <c r="O103" s="243">
        <f t="shared" si="33"/>
        <v>45992</v>
      </c>
      <c r="P103" s="312"/>
      <c r="Q103" s="312"/>
      <c r="R103" s="312"/>
      <c r="S103" s="312"/>
      <c r="T103" s="312"/>
      <c r="U103" s="312"/>
      <c r="V103" s="312"/>
      <c r="W103" s="312"/>
      <c r="X103" s="312"/>
      <c r="Y103" s="312"/>
      <c r="Z103" s="312"/>
      <c r="AA103" s="312"/>
      <c r="AB103" s="312"/>
      <c r="AC103" s="312"/>
      <c r="AD103" s="312"/>
      <c r="AE103" s="313">
        <f t="shared" si="34"/>
        <v>0</v>
      </c>
      <c r="AF103" s="248"/>
    </row>
    <row r="104" spans="2:32" ht="15.75" thickBot="1" x14ac:dyDescent="0.3">
      <c r="B104" s="250"/>
      <c r="C104" s="251"/>
      <c r="D104" s="252">
        <f>D103</f>
        <v>45992</v>
      </c>
      <c r="E104" s="253"/>
      <c r="F104" s="254">
        <f>SUM(F92:F103)</f>
        <v>53.75</v>
      </c>
      <c r="G104" s="255">
        <f>SUM(G92:G103)</f>
        <v>19554.446220747843</v>
      </c>
      <c r="H104" s="256"/>
      <c r="I104" s="254">
        <f>SUM(I92:I103)</f>
        <v>26.875</v>
      </c>
      <c r="J104" s="255">
        <f>SUM(J92:J103)</f>
        <v>9777.2100000000009</v>
      </c>
      <c r="O104" s="252">
        <f t="shared" si="33"/>
        <v>45992</v>
      </c>
      <c r="P104" s="314">
        <f t="shared" ref="P104:AE104" si="36">SUM(P92:P103)</f>
        <v>0</v>
      </c>
      <c r="Q104" s="314">
        <f t="shared" si="36"/>
        <v>46.225000000000001</v>
      </c>
      <c r="R104" s="314">
        <f t="shared" si="36"/>
        <v>85.25</v>
      </c>
      <c r="S104" s="314">
        <f t="shared" si="36"/>
        <v>0</v>
      </c>
      <c r="T104" s="314">
        <f t="shared" si="36"/>
        <v>90.11</v>
      </c>
      <c r="U104" s="314">
        <f t="shared" si="36"/>
        <v>0</v>
      </c>
      <c r="V104" s="314">
        <f t="shared" si="36"/>
        <v>0</v>
      </c>
      <c r="W104" s="314">
        <f t="shared" si="36"/>
        <v>0</v>
      </c>
      <c r="X104" s="314">
        <f t="shared" si="36"/>
        <v>0</v>
      </c>
      <c r="Y104" s="314">
        <f t="shared" si="36"/>
        <v>0</v>
      </c>
      <c r="Z104" s="314">
        <f t="shared" si="36"/>
        <v>0</v>
      </c>
      <c r="AA104" s="314">
        <f t="shared" si="36"/>
        <v>0</v>
      </c>
      <c r="AB104" s="314">
        <f t="shared" si="36"/>
        <v>0</v>
      </c>
      <c r="AC104" s="314">
        <f t="shared" si="36"/>
        <v>0</v>
      </c>
      <c r="AD104" s="314">
        <f t="shared" si="36"/>
        <v>0</v>
      </c>
      <c r="AE104" s="314">
        <f t="shared" si="36"/>
        <v>221.58500000000001</v>
      </c>
      <c r="AF104" s="269"/>
    </row>
    <row r="105" spans="2:32" ht="28.5" customHeight="1" thickBot="1" x14ac:dyDescent="0.3">
      <c r="B105" s="8"/>
      <c r="C105" s="8"/>
      <c r="F105" s="249"/>
      <c r="I105" s="249"/>
      <c r="P105" s="379">
        <f>IFERROR(IF($K$2&lt;=92,P104/$I$2,IF($K$2&gt;=104,P104/$H$2,SUM(INDEX(P:P,92):INDEX(P:P,$K$2-1))/$H$2+SUM(INDEX(P:P,$K$2):INDEX(P:P,103))/$I$2)),0)</f>
        <v>0</v>
      </c>
      <c r="Q105" s="380">
        <f>IFERROR(IF($K$2&lt;=92,Q104/$I$2,IF($K$2&gt;=104,Q104/$H$2,SUM(INDEX(Q:Q,92):INDEX(Q:Q,$K$2-1))/$H$2+SUM(INDEX(Q:Q,$K$2):INDEX(Q:Q,103))/$I$2)),0)</f>
        <v>5.7781250000000002</v>
      </c>
      <c r="R105" s="380">
        <f>IFERROR(IF($K$2&lt;=92,R104/$I$2,IF($K$2&gt;=104,R104/$H$2,SUM(INDEX(R:R,92):INDEX(R:R,$K$2-1))/$H$2+SUM(INDEX(R:R,$K$2):INDEX(R:R,103))/$I$2)),0)</f>
        <v>10.65625</v>
      </c>
      <c r="S105" s="380">
        <f>IFERROR(IF($K$2&lt;=92,S104/$I$2,IF($K$2&gt;=104,S104/$H$2,SUM(INDEX(S:S,92):INDEX(S:S,$K$2-1))/$H$2+SUM(INDEX(S:S,$K$2):INDEX(S:S,103))/$I$2)),0)</f>
        <v>0</v>
      </c>
      <c r="T105" s="380">
        <f>IFERROR(IF($K$2&lt;=92,T104/$I$2,IF($K$2&gt;=104,T104/$H$2,SUM(INDEX(T:T,92):INDEX(T:T,$K$2-1))/$H$2+SUM(INDEX(T:T,$K$2):INDEX(T:T,103))/$I$2)),0)</f>
        <v>11.26375</v>
      </c>
      <c r="U105" s="380">
        <f>IFERROR(IF($K$2&lt;=92,U104/$I$2,IF($K$2&gt;=104,U104/$H$2,SUM(INDEX(U:U,92):INDEX(U:U,$K$2-1))/$H$2+SUM(INDEX(U:U,$K$2):INDEX(U:U,103))/$I$2)),0)</f>
        <v>0</v>
      </c>
      <c r="V105" s="380">
        <f>IFERROR(IF($K$2&lt;=92,V104/$I$2,IF($K$2&gt;=104,V104/$H$2,SUM(INDEX(V:V,92):INDEX(V:V,$K$2-1))/$H$2+SUM(INDEX(V:V,$K$2):INDEX(V:V,103))/$I$2)),0)</f>
        <v>0</v>
      </c>
      <c r="W105" s="380">
        <f>IFERROR(IF($K$2&lt;=92,W104/$I$2,IF($K$2&gt;=104,W104/$H$2,SUM(INDEX(W:W,92):INDEX(W:W,$K$2-1))/$H$2+SUM(INDEX(W:W,$K$2):INDEX(W:W,103))/$I$2)),0)</f>
        <v>0</v>
      </c>
      <c r="X105" s="380">
        <f>IFERROR(IF($K$2&lt;=92,X104/$I$2,IF($K$2&gt;=104,X104/$H$2,SUM(INDEX(X:X,92):INDEX(X:X,$K$2-1))/$H$2+SUM(INDEX(X:X,$K$2):INDEX(X:X,103))/$I$2)),0)</f>
        <v>0</v>
      </c>
      <c r="Y105" s="380">
        <f>IFERROR(IF($K$2&lt;=92,Y104/$I$2,IF($K$2&gt;=104,Y104/$H$2,SUM(INDEX(Y:Y,92):INDEX(Y:Y,$K$2-1))/$H$2+SUM(INDEX(Y:Y,$K$2):INDEX(Y:Y,103))/$I$2)),0)</f>
        <v>0</v>
      </c>
      <c r="Z105" s="380">
        <f>IFERROR(IF($K$2&lt;=92,Z104/$I$2,IF($K$2&gt;=104,Z104/$H$2,SUM(INDEX(Z:Z,92):INDEX(Z:Z,$K$2-1))/$H$2+SUM(INDEX(Z:Z,$K$2):INDEX(Z:Z,103))/$I$2)),0)</f>
        <v>0</v>
      </c>
      <c r="AA105" s="380">
        <f>IFERROR(IF($K$2&lt;=92,AA104/$I$2,IF($K$2&gt;=104,AA104/$H$2,SUM(INDEX(AA:AA,92):INDEX(AA:AA,$K$2-1))/$H$2+SUM(INDEX(AA:AA,$K$2):INDEX(AA:AA,103))/$I$2)),0)</f>
        <v>0</v>
      </c>
      <c r="AB105" s="380">
        <f>IFERROR(IF($K$2&lt;=92,AB104/$I$2,IF($K$2&gt;=104,AB104/$H$2,SUM(INDEX(AB:AB,92):INDEX(AB:AB,$K$2-1))/$H$2+SUM(INDEX(AB:AB,$K$2):INDEX(AB:AB,103))/$I$2)),0)</f>
        <v>0</v>
      </c>
      <c r="AC105" s="380">
        <f>IFERROR(IF($K$2&lt;=92,AC104/$I$2,IF($K$2&gt;=104,AC104/$H$2,SUM(INDEX(AC:AC,92):INDEX(AC:AC,$K$2-1))/$H$2+SUM(INDEX(AC:AC,$K$2):INDEX(AC:AC,103))/$I$2)),0)</f>
        <v>0</v>
      </c>
      <c r="AD105" s="381">
        <f>IFERROR(IF($K$2&lt;=92,AD104/$I$2,IF($K$2&gt;=104,AD104/$H$2,SUM(INDEX(AD:AD,92):INDEX(AD:AD,$K$2-1))/$H$2+SUM(INDEX(AD:AD,$K$2):INDEX(AD:AD,103))/$I$2)),0)</f>
        <v>0</v>
      </c>
      <c r="AE105" s="378">
        <f>SUM(P105:AD105)</f>
        <v>27.698124999999997</v>
      </c>
      <c r="AF105" s="315" t="s">
        <v>345</v>
      </c>
    </row>
    <row r="106" spans="2:32" ht="15.75" thickBot="1" x14ac:dyDescent="0.3">
      <c r="B106" s="8"/>
      <c r="C106" s="8"/>
      <c r="F106" s="249"/>
      <c r="I106" s="249"/>
      <c r="P106" s="316"/>
      <c r="Q106" s="316"/>
      <c r="R106" s="316"/>
      <c r="S106" s="316"/>
      <c r="T106" s="316"/>
      <c r="U106" s="316"/>
      <c r="V106" s="317"/>
      <c r="W106" s="316"/>
      <c r="X106" s="316"/>
      <c r="Y106" s="316"/>
      <c r="Z106" s="316"/>
      <c r="AA106" s="316"/>
      <c r="AB106" s="316"/>
      <c r="AC106" s="316"/>
      <c r="AD106" s="316"/>
      <c r="AE106" s="316"/>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37">215/12*E107</f>
        <v>0</v>
      </c>
      <c r="G107" s="267"/>
      <c r="H107" s="265"/>
      <c r="I107" s="266">
        <f t="shared" ref="I107:I118" si="38">215/12*H107</f>
        <v>0</v>
      </c>
      <c r="J107" s="267"/>
      <c r="O107" s="243">
        <f t="shared" ref="O107:O119" si="39">D107</f>
        <v>46023</v>
      </c>
      <c r="P107" s="219"/>
      <c r="Q107" s="219"/>
      <c r="R107" s="219"/>
      <c r="S107" s="219"/>
      <c r="T107" s="219"/>
      <c r="U107" s="219"/>
      <c r="V107" s="219"/>
      <c r="W107" s="219"/>
      <c r="X107" s="219"/>
      <c r="Y107" s="219"/>
      <c r="Z107" s="219"/>
      <c r="AA107" s="219"/>
      <c r="AB107" s="219"/>
      <c r="AC107" s="219"/>
      <c r="AD107" s="219"/>
      <c r="AE107" s="247">
        <f t="shared" ref="AE107:AE118" si="40">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1">DATE(YEAR(D107),MONTH(D107)+1,DAY(D107))</f>
        <v>46054</v>
      </c>
      <c r="E108" s="244"/>
      <c r="F108" s="182">
        <f t="shared" si="37"/>
        <v>0</v>
      </c>
      <c r="G108" s="246"/>
      <c r="H108" s="244"/>
      <c r="I108" s="182">
        <f t="shared" si="38"/>
        <v>0</v>
      </c>
      <c r="J108" s="246"/>
      <c r="O108" s="243">
        <f t="shared" si="39"/>
        <v>46054</v>
      </c>
      <c r="P108" s="219"/>
      <c r="Q108" s="219"/>
      <c r="R108" s="219"/>
      <c r="S108" s="219"/>
      <c r="T108" s="219"/>
      <c r="U108" s="219"/>
      <c r="V108" s="219"/>
      <c r="W108" s="219"/>
      <c r="X108" s="219"/>
      <c r="Y108" s="219"/>
      <c r="Z108" s="219"/>
      <c r="AA108" s="219"/>
      <c r="AB108" s="219"/>
      <c r="AC108" s="219"/>
      <c r="AD108" s="219"/>
      <c r="AE108" s="247">
        <f t="shared" si="40"/>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1"/>
        <v>46082</v>
      </c>
      <c r="E109" s="244"/>
      <c r="F109" s="182">
        <f t="shared" si="37"/>
        <v>0</v>
      </c>
      <c r="G109" s="246"/>
      <c r="H109" s="244"/>
      <c r="I109" s="182">
        <f t="shared" si="38"/>
        <v>0</v>
      </c>
      <c r="J109" s="246"/>
      <c r="O109" s="243">
        <f t="shared" si="39"/>
        <v>46082</v>
      </c>
      <c r="P109" s="219"/>
      <c r="Q109" s="219"/>
      <c r="R109" s="219"/>
      <c r="S109" s="219"/>
      <c r="T109" s="219"/>
      <c r="U109" s="219"/>
      <c r="V109" s="219"/>
      <c r="W109" s="219"/>
      <c r="X109" s="219"/>
      <c r="Y109" s="219"/>
      <c r="Z109" s="219"/>
      <c r="AA109" s="219"/>
      <c r="AB109" s="219"/>
      <c r="AC109" s="219"/>
      <c r="AD109" s="219"/>
      <c r="AE109" s="247">
        <f t="shared" si="40"/>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1"/>
        <v>46113</v>
      </c>
      <c r="E110" s="244"/>
      <c r="F110" s="182">
        <f t="shared" si="37"/>
        <v>0</v>
      </c>
      <c r="G110" s="246"/>
      <c r="H110" s="244"/>
      <c r="I110" s="182">
        <f t="shared" si="38"/>
        <v>0</v>
      </c>
      <c r="J110" s="246"/>
      <c r="O110" s="243">
        <f t="shared" si="39"/>
        <v>46113</v>
      </c>
      <c r="P110" s="219"/>
      <c r="Q110" s="219"/>
      <c r="R110" s="219"/>
      <c r="S110" s="219"/>
      <c r="T110" s="219"/>
      <c r="U110" s="219"/>
      <c r="V110" s="219"/>
      <c r="W110" s="219"/>
      <c r="X110" s="219"/>
      <c r="Y110" s="219"/>
      <c r="Z110" s="219"/>
      <c r="AA110" s="219"/>
      <c r="AB110" s="219"/>
      <c r="AC110" s="219"/>
      <c r="AD110" s="219"/>
      <c r="AE110" s="247">
        <f t="shared" si="40"/>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1"/>
        <v>46143</v>
      </c>
      <c r="E111" s="244"/>
      <c r="F111" s="182">
        <f t="shared" si="37"/>
        <v>0</v>
      </c>
      <c r="G111" s="246"/>
      <c r="H111" s="244"/>
      <c r="I111" s="182">
        <f t="shared" si="38"/>
        <v>0</v>
      </c>
      <c r="J111" s="246"/>
      <c r="O111" s="243">
        <f t="shared" si="39"/>
        <v>46143</v>
      </c>
      <c r="P111" s="219"/>
      <c r="Q111" s="219"/>
      <c r="R111" s="219"/>
      <c r="S111" s="219"/>
      <c r="T111" s="219"/>
      <c r="U111" s="219"/>
      <c r="V111" s="219"/>
      <c r="W111" s="219"/>
      <c r="X111" s="219"/>
      <c r="Y111" s="219"/>
      <c r="Z111" s="219"/>
      <c r="AA111" s="219"/>
      <c r="AB111" s="219"/>
      <c r="AC111" s="219"/>
      <c r="AD111" s="219"/>
      <c r="AE111" s="247">
        <f t="shared" si="40"/>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1"/>
        <v>46174</v>
      </c>
      <c r="E112" s="244"/>
      <c r="F112" s="182">
        <f t="shared" si="37"/>
        <v>0</v>
      </c>
      <c r="G112" s="246"/>
      <c r="H112" s="244"/>
      <c r="I112" s="182">
        <f t="shared" si="38"/>
        <v>0</v>
      </c>
      <c r="J112" s="246"/>
      <c r="O112" s="243">
        <f t="shared" si="39"/>
        <v>46174</v>
      </c>
      <c r="P112" s="219"/>
      <c r="Q112" s="219"/>
      <c r="R112" s="219"/>
      <c r="S112" s="219"/>
      <c r="T112" s="219"/>
      <c r="U112" s="219"/>
      <c r="V112" s="219"/>
      <c r="W112" s="219"/>
      <c r="X112" s="219"/>
      <c r="Y112" s="219"/>
      <c r="Z112" s="219"/>
      <c r="AA112" s="219"/>
      <c r="AB112" s="219"/>
      <c r="AC112" s="219"/>
      <c r="AD112" s="219"/>
      <c r="AE112" s="247">
        <f t="shared" si="40"/>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1"/>
        <v>46204</v>
      </c>
      <c r="E113" s="244"/>
      <c r="F113" s="182">
        <f t="shared" si="37"/>
        <v>0</v>
      </c>
      <c r="G113" s="246"/>
      <c r="H113" s="244"/>
      <c r="I113" s="182">
        <f t="shared" si="38"/>
        <v>0</v>
      </c>
      <c r="J113" s="246"/>
      <c r="O113" s="243">
        <f t="shared" si="39"/>
        <v>46204</v>
      </c>
      <c r="P113" s="219"/>
      <c r="Q113" s="219"/>
      <c r="R113" s="219"/>
      <c r="S113" s="219"/>
      <c r="T113" s="219"/>
      <c r="U113" s="219"/>
      <c r="V113" s="219"/>
      <c r="W113" s="219"/>
      <c r="X113" s="219"/>
      <c r="Y113" s="219"/>
      <c r="Z113" s="219"/>
      <c r="AA113" s="219"/>
      <c r="AB113" s="219"/>
      <c r="AC113" s="219"/>
      <c r="AD113" s="219"/>
      <c r="AE113" s="247">
        <f t="shared" si="40"/>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1"/>
        <v>46235</v>
      </c>
      <c r="E114" s="244"/>
      <c r="F114" s="182">
        <f t="shared" si="37"/>
        <v>0</v>
      </c>
      <c r="G114" s="246"/>
      <c r="H114" s="244"/>
      <c r="I114" s="182">
        <f t="shared" si="38"/>
        <v>0</v>
      </c>
      <c r="J114" s="246"/>
      <c r="O114" s="243">
        <f t="shared" si="39"/>
        <v>46235</v>
      </c>
      <c r="P114" s="219"/>
      <c r="Q114" s="219"/>
      <c r="R114" s="219"/>
      <c r="S114" s="219"/>
      <c r="T114" s="219"/>
      <c r="U114" s="219"/>
      <c r="V114" s="219"/>
      <c r="W114" s="219"/>
      <c r="X114" s="219"/>
      <c r="Y114" s="219"/>
      <c r="Z114" s="219"/>
      <c r="AA114" s="219"/>
      <c r="AB114" s="219"/>
      <c r="AC114" s="219"/>
      <c r="AD114" s="219"/>
      <c r="AE114" s="247">
        <f t="shared" si="40"/>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1"/>
        <v>46266</v>
      </c>
      <c r="E115" s="244"/>
      <c r="F115" s="182">
        <f t="shared" si="37"/>
        <v>0</v>
      </c>
      <c r="G115" s="246"/>
      <c r="H115" s="244"/>
      <c r="I115" s="182">
        <f t="shared" si="38"/>
        <v>0</v>
      </c>
      <c r="J115" s="246"/>
      <c r="O115" s="243">
        <f t="shared" si="39"/>
        <v>46266</v>
      </c>
      <c r="P115" s="219"/>
      <c r="Q115" s="219"/>
      <c r="R115" s="219"/>
      <c r="S115" s="219"/>
      <c r="T115" s="219"/>
      <c r="U115" s="219"/>
      <c r="V115" s="219"/>
      <c r="W115" s="219"/>
      <c r="X115" s="219"/>
      <c r="Y115" s="219"/>
      <c r="Z115" s="219"/>
      <c r="AA115" s="219"/>
      <c r="AB115" s="219"/>
      <c r="AC115" s="219"/>
      <c r="AD115" s="219"/>
      <c r="AE115" s="247">
        <f t="shared" si="40"/>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1"/>
        <v>46296</v>
      </c>
      <c r="E116" s="244"/>
      <c r="F116" s="182">
        <f t="shared" si="37"/>
        <v>0</v>
      </c>
      <c r="G116" s="246"/>
      <c r="H116" s="244"/>
      <c r="I116" s="182">
        <f t="shared" si="38"/>
        <v>0</v>
      </c>
      <c r="J116" s="246"/>
      <c r="O116" s="243">
        <f t="shared" si="39"/>
        <v>46296</v>
      </c>
      <c r="P116" s="219"/>
      <c r="Q116" s="219"/>
      <c r="R116" s="219"/>
      <c r="S116" s="219"/>
      <c r="T116" s="219"/>
      <c r="U116" s="219"/>
      <c r="V116" s="219"/>
      <c r="W116" s="219"/>
      <c r="X116" s="219"/>
      <c r="Y116" s="219"/>
      <c r="Z116" s="219"/>
      <c r="AA116" s="219"/>
      <c r="AB116" s="219"/>
      <c r="AC116" s="219"/>
      <c r="AD116" s="219"/>
      <c r="AE116" s="247">
        <f t="shared" si="40"/>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1"/>
        <v>46327</v>
      </c>
      <c r="E117" s="244"/>
      <c r="F117" s="182">
        <f t="shared" si="37"/>
        <v>0</v>
      </c>
      <c r="G117" s="246"/>
      <c r="H117" s="244"/>
      <c r="I117" s="182">
        <f t="shared" si="38"/>
        <v>0</v>
      </c>
      <c r="J117" s="246"/>
      <c r="O117" s="243">
        <f t="shared" si="39"/>
        <v>46327</v>
      </c>
      <c r="P117" s="219"/>
      <c r="Q117" s="219"/>
      <c r="R117" s="219"/>
      <c r="S117" s="219"/>
      <c r="T117" s="219"/>
      <c r="U117" s="219"/>
      <c r="V117" s="219"/>
      <c r="W117" s="219"/>
      <c r="X117" s="219"/>
      <c r="Y117" s="219"/>
      <c r="Z117" s="219"/>
      <c r="AA117" s="219"/>
      <c r="AB117" s="219"/>
      <c r="AC117" s="219"/>
      <c r="AD117" s="219"/>
      <c r="AE117" s="247">
        <f t="shared" si="40"/>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1"/>
        <v>46357</v>
      </c>
      <c r="E118" s="244"/>
      <c r="F118" s="182">
        <f t="shared" si="37"/>
        <v>0</v>
      </c>
      <c r="G118" s="246"/>
      <c r="H118" s="244"/>
      <c r="I118" s="182">
        <f t="shared" si="38"/>
        <v>0</v>
      </c>
      <c r="J118" s="246"/>
      <c r="O118" s="243">
        <f t="shared" si="39"/>
        <v>46357</v>
      </c>
      <c r="P118" s="312"/>
      <c r="Q118" s="312"/>
      <c r="R118" s="312"/>
      <c r="S118" s="312"/>
      <c r="T118" s="312"/>
      <c r="U118" s="312"/>
      <c r="V118" s="312"/>
      <c r="W118" s="312"/>
      <c r="X118" s="312"/>
      <c r="Y118" s="312"/>
      <c r="Z118" s="312"/>
      <c r="AA118" s="312"/>
      <c r="AB118" s="312"/>
      <c r="AC118" s="312"/>
      <c r="AD118" s="312"/>
      <c r="AE118" s="313">
        <f t="shared" si="40"/>
        <v>0</v>
      </c>
      <c r="AF118" s="248"/>
    </row>
    <row r="119" spans="2:32" ht="15.75" thickBot="1" x14ac:dyDescent="0.3">
      <c r="B119" s="250"/>
      <c r="C119" s="251"/>
      <c r="D119" s="252">
        <f>D118</f>
        <v>46357</v>
      </c>
      <c r="E119" s="253"/>
      <c r="F119" s="254">
        <f>SUM(F107:F118)</f>
        <v>0</v>
      </c>
      <c r="G119" s="255">
        <f>SUM(G107:G118)</f>
        <v>0</v>
      </c>
      <c r="H119" s="256"/>
      <c r="I119" s="254">
        <f>SUM(I107:I118)</f>
        <v>0</v>
      </c>
      <c r="J119" s="255">
        <f>SUM(J107:J118)</f>
        <v>0</v>
      </c>
      <c r="O119" s="252">
        <f t="shared" si="39"/>
        <v>46357</v>
      </c>
      <c r="P119" s="314">
        <f t="shared" ref="P119:AE119" si="42">SUM(P107:P118)</f>
        <v>0</v>
      </c>
      <c r="Q119" s="314">
        <f t="shared" si="42"/>
        <v>0</v>
      </c>
      <c r="R119" s="314">
        <f t="shared" si="42"/>
        <v>0</v>
      </c>
      <c r="S119" s="314">
        <f t="shared" si="42"/>
        <v>0</v>
      </c>
      <c r="T119" s="314">
        <f t="shared" si="42"/>
        <v>0</v>
      </c>
      <c r="U119" s="314">
        <f t="shared" si="42"/>
        <v>0</v>
      </c>
      <c r="V119" s="314">
        <f t="shared" si="42"/>
        <v>0</v>
      </c>
      <c r="W119" s="314">
        <f t="shared" si="42"/>
        <v>0</v>
      </c>
      <c r="X119" s="314">
        <f t="shared" si="42"/>
        <v>0</v>
      </c>
      <c r="Y119" s="314">
        <f t="shared" si="42"/>
        <v>0</v>
      </c>
      <c r="Z119" s="314">
        <f t="shared" si="42"/>
        <v>0</v>
      </c>
      <c r="AA119" s="314">
        <f t="shared" si="42"/>
        <v>0</v>
      </c>
      <c r="AB119" s="314">
        <f t="shared" si="42"/>
        <v>0</v>
      </c>
      <c r="AC119" s="314">
        <f t="shared" si="42"/>
        <v>0</v>
      </c>
      <c r="AD119" s="314">
        <f t="shared" si="42"/>
        <v>0</v>
      </c>
      <c r="AE119" s="314">
        <f t="shared" si="42"/>
        <v>0</v>
      </c>
      <c r="AF119" s="269"/>
    </row>
    <row r="120" spans="2:32" ht="28.5" customHeight="1" thickBot="1" x14ac:dyDescent="0.3">
      <c r="B120" s="8"/>
      <c r="C120" s="8"/>
      <c r="F120" s="249"/>
      <c r="I120" s="249"/>
      <c r="P120" s="379">
        <f>IFERROR(IF($K$2&lt;=107,P119/$I$2,IF($K$2&gt;=119,P119/$H$2,SUM(INDEX(P:P,107):INDEX(P:P,$K$2-1))/$H$2+SUM(INDEX(P:P,$K$2):INDEX(P:P,118))/$I$2)),0)</f>
        <v>0</v>
      </c>
      <c r="Q120" s="380">
        <f>IFERROR(IF($K$2&lt;=107,Q119/$I$2,IF($K$2&gt;=119,Q119/$H$2,SUM(INDEX(Q:Q,107):INDEX(Q:Q,$K$2-1))/$H$2+SUM(INDEX(Q:Q,$K$2):INDEX(Q:Q,118))/$I$2)),0)</f>
        <v>0</v>
      </c>
      <c r="R120" s="380">
        <f>IFERROR(IF($K$2&lt;=107,R119/$I$2,IF($K$2&gt;=119,R119/$H$2,SUM(INDEX(R:R,107):INDEX(R:R,$K$2-1))/$H$2+SUM(INDEX(R:R,$K$2):INDEX(R:R,118))/$I$2)),0)</f>
        <v>0</v>
      </c>
      <c r="S120" s="380">
        <f>IFERROR(IF($K$2&lt;=107,S119/$I$2,IF($K$2&gt;=119,S119/$H$2,SUM(INDEX(S:S,107):INDEX(S:S,$K$2-1))/$H$2+SUM(INDEX(S:S,$K$2):INDEX(S:S,118))/$I$2)),0)</f>
        <v>0</v>
      </c>
      <c r="T120" s="380">
        <f>IFERROR(IF($K$2&lt;=107,T119/$I$2,IF($K$2&gt;=119,T119/$H$2,SUM(INDEX(T:T,107):INDEX(T:T,$K$2-1))/$H$2+SUM(INDEX(T:T,$K$2):INDEX(T:T,118))/$I$2)),0)</f>
        <v>0</v>
      </c>
      <c r="U120" s="380">
        <f>IFERROR(IF($K$2&lt;=107,U119/$I$2,IF($K$2&gt;=119,U119/$H$2,SUM(INDEX(U:U,107):INDEX(U:U,$K$2-1))/$H$2+SUM(INDEX(U:U,$K$2):INDEX(U:U,118))/$I$2)),0)</f>
        <v>0</v>
      </c>
      <c r="V120" s="380">
        <f>IFERROR(IF($K$2&lt;=107,V119/$I$2,IF($K$2&gt;=119,V119/$H$2,SUM(INDEX(V:V,107):INDEX(V:V,$K$2-1))/$H$2+SUM(INDEX(V:V,$K$2):INDEX(V:V,118))/$I$2)),0)</f>
        <v>0</v>
      </c>
      <c r="W120" s="380">
        <f>IFERROR(IF($K$2&lt;=107,W119/$I$2,IF($K$2&gt;=119,W119/$H$2,SUM(INDEX(W:W,107):INDEX(W:W,$K$2-1))/$H$2+SUM(INDEX(W:W,$K$2):INDEX(W:W,118))/$I$2)),0)</f>
        <v>0</v>
      </c>
      <c r="X120" s="380">
        <f>IFERROR(IF($K$2&lt;=107,X119/$I$2,IF($K$2&gt;=119,X119/$H$2,SUM(INDEX(X:X,107):INDEX(X:X,$K$2-1))/$H$2+SUM(INDEX(X:X,$K$2):INDEX(X:X,118))/$I$2)),0)</f>
        <v>0</v>
      </c>
      <c r="Y120" s="380">
        <f>IFERROR(IF($K$2&lt;=107,Y119/$I$2,IF($K$2&gt;=119,Y119/$H$2,SUM(INDEX(Y:Y,107):INDEX(Y:Y,$K$2-1))/$H$2+SUM(INDEX(Y:Y,$K$2):INDEX(Y:Y,118))/$I$2)),0)</f>
        <v>0</v>
      </c>
      <c r="Z120" s="380">
        <f>IFERROR(IF($K$2&lt;=107,Z119/$I$2,IF($K$2&gt;=119,Z119/$H$2,SUM(INDEX(Z:Z,107):INDEX(Z:Z,$K$2-1))/$H$2+SUM(INDEX(Z:Z,$K$2):INDEX(Z:Z,118))/$I$2)),0)</f>
        <v>0</v>
      </c>
      <c r="AA120" s="380">
        <f>IFERROR(IF($K$2&lt;=107,AA119/$I$2,IF($K$2&gt;=119,AA119/$H$2,SUM(INDEX(AA:AA,107):INDEX(AA:AA,$K$2-1))/$H$2+SUM(INDEX(AA:AA,$K$2):INDEX(AA:AA,118))/$I$2)),0)</f>
        <v>0</v>
      </c>
      <c r="AB120" s="380">
        <f>IFERROR(IF($K$2&lt;=107,AB119/$I$2,IF($K$2&gt;=119,AB119/$H$2,SUM(INDEX(AB:AB,107):INDEX(AB:AB,$K$2-1))/$H$2+SUM(INDEX(AB:AB,$K$2):INDEX(AB:AB,118))/$I$2)),0)</f>
        <v>0</v>
      </c>
      <c r="AC120" s="380">
        <f>IFERROR(IF($K$2&lt;=107,AC119/$I$2,IF($K$2&gt;=119,AC119/$H$2,SUM(INDEX(AC:AC,107):INDEX(AC:AC,$K$2-1))/$H$2+SUM(INDEX(AC:AC,$K$2):INDEX(AC:AC,118))/$I$2)),0)</f>
        <v>0</v>
      </c>
      <c r="AD120" s="381">
        <f>IFERROR(IF($K$2&lt;=107,AD119/$I$2,IF($K$2&gt;=119,AD119/$H$2,SUM(INDEX(AD:AD,107):INDEX(AD:AD,$K$2-1))/$H$2+SUM(INDEX(AD:AD,$K$2):INDEX(AD:AD,118))/$I$2)),0)</f>
        <v>0</v>
      </c>
      <c r="AE120" s="378">
        <f>SUM(P120:AD120)</f>
        <v>0</v>
      </c>
      <c r="AF120" s="315" t="s">
        <v>345</v>
      </c>
    </row>
    <row r="121" spans="2:32" ht="15.75" thickBot="1" x14ac:dyDescent="0.3">
      <c r="B121" s="8"/>
      <c r="C121" s="8"/>
      <c r="F121" s="249"/>
      <c r="I121" s="249"/>
      <c r="P121" s="316"/>
      <c r="Q121" s="316"/>
      <c r="R121" s="316"/>
      <c r="S121" s="316"/>
      <c r="T121" s="316"/>
      <c r="U121" s="316"/>
      <c r="V121" s="317"/>
      <c r="W121" s="316"/>
      <c r="X121" s="316"/>
      <c r="Y121" s="316"/>
      <c r="Z121" s="316"/>
      <c r="AA121" s="316"/>
      <c r="AB121" s="316"/>
      <c r="AC121" s="316"/>
      <c r="AD121" s="316"/>
      <c r="AE121" s="316"/>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3">215/12*E122</f>
        <v>0</v>
      </c>
      <c r="G122" s="267"/>
      <c r="H122" s="265"/>
      <c r="I122" s="266">
        <f t="shared" ref="I122:I133" si="44">215/12*H122</f>
        <v>0</v>
      </c>
      <c r="J122" s="267"/>
      <c r="O122" s="243">
        <f t="shared" ref="O122:O134" si="45">D122</f>
        <v>46388</v>
      </c>
      <c r="P122" s="219"/>
      <c r="Q122" s="219"/>
      <c r="R122" s="219"/>
      <c r="S122" s="219"/>
      <c r="T122" s="219"/>
      <c r="U122" s="219"/>
      <c r="V122" s="219"/>
      <c r="W122" s="219"/>
      <c r="X122" s="219"/>
      <c r="Y122" s="219"/>
      <c r="Z122" s="219"/>
      <c r="AA122" s="219"/>
      <c r="AB122" s="219"/>
      <c r="AC122" s="219"/>
      <c r="AD122" s="219"/>
      <c r="AE122" s="247">
        <f t="shared" ref="AE122:AE133" si="46">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47">DATE(YEAR(D122),MONTH(D122)+1,DAY(D122))</f>
        <v>46419</v>
      </c>
      <c r="E123" s="244"/>
      <c r="F123" s="182">
        <f t="shared" si="43"/>
        <v>0</v>
      </c>
      <c r="G123" s="246"/>
      <c r="H123" s="244"/>
      <c r="I123" s="182">
        <f t="shared" si="44"/>
        <v>0</v>
      </c>
      <c r="J123" s="246"/>
      <c r="O123" s="243">
        <f t="shared" si="45"/>
        <v>46419</v>
      </c>
      <c r="P123" s="219"/>
      <c r="Q123" s="219"/>
      <c r="R123" s="219"/>
      <c r="S123" s="219"/>
      <c r="T123" s="219"/>
      <c r="U123" s="219"/>
      <c r="V123" s="219"/>
      <c r="W123" s="219"/>
      <c r="X123" s="219"/>
      <c r="Y123" s="219"/>
      <c r="Z123" s="219"/>
      <c r="AA123" s="219"/>
      <c r="AB123" s="219"/>
      <c r="AC123" s="219"/>
      <c r="AD123" s="219"/>
      <c r="AE123" s="247">
        <f t="shared" si="46"/>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47"/>
        <v>46447</v>
      </c>
      <c r="E124" s="244"/>
      <c r="F124" s="182">
        <f t="shared" si="43"/>
        <v>0</v>
      </c>
      <c r="G124" s="246"/>
      <c r="H124" s="244"/>
      <c r="I124" s="182">
        <f t="shared" si="44"/>
        <v>0</v>
      </c>
      <c r="J124" s="246"/>
      <c r="O124" s="243">
        <f t="shared" si="45"/>
        <v>46447</v>
      </c>
      <c r="P124" s="219"/>
      <c r="Q124" s="219"/>
      <c r="R124" s="219"/>
      <c r="S124" s="219"/>
      <c r="T124" s="219"/>
      <c r="U124" s="219"/>
      <c r="V124" s="219"/>
      <c r="W124" s="219"/>
      <c r="X124" s="219"/>
      <c r="Y124" s="219"/>
      <c r="Z124" s="219"/>
      <c r="AA124" s="219"/>
      <c r="AB124" s="219"/>
      <c r="AC124" s="219"/>
      <c r="AD124" s="219"/>
      <c r="AE124" s="247">
        <f t="shared" si="46"/>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47"/>
        <v>46478</v>
      </c>
      <c r="E125" s="244"/>
      <c r="F125" s="182">
        <f t="shared" si="43"/>
        <v>0</v>
      </c>
      <c r="G125" s="246"/>
      <c r="H125" s="244"/>
      <c r="I125" s="182">
        <f t="shared" si="44"/>
        <v>0</v>
      </c>
      <c r="J125" s="246"/>
      <c r="O125" s="243">
        <f t="shared" si="45"/>
        <v>46478</v>
      </c>
      <c r="P125" s="219"/>
      <c r="Q125" s="219"/>
      <c r="R125" s="219"/>
      <c r="S125" s="219"/>
      <c r="T125" s="219"/>
      <c r="U125" s="219"/>
      <c r="V125" s="219"/>
      <c r="W125" s="219"/>
      <c r="X125" s="219"/>
      <c r="Y125" s="219"/>
      <c r="Z125" s="219"/>
      <c r="AA125" s="219"/>
      <c r="AB125" s="219"/>
      <c r="AC125" s="219"/>
      <c r="AD125" s="219"/>
      <c r="AE125" s="247">
        <f t="shared" si="46"/>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47"/>
        <v>46508</v>
      </c>
      <c r="E126" s="244"/>
      <c r="F126" s="182">
        <f t="shared" si="43"/>
        <v>0</v>
      </c>
      <c r="G126" s="246"/>
      <c r="H126" s="244"/>
      <c r="I126" s="182">
        <f t="shared" si="44"/>
        <v>0</v>
      </c>
      <c r="J126" s="246"/>
      <c r="O126" s="243">
        <f t="shared" si="45"/>
        <v>46508</v>
      </c>
      <c r="P126" s="219"/>
      <c r="Q126" s="219"/>
      <c r="R126" s="219"/>
      <c r="S126" s="219"/>
      <c r="T126" s="219"/>
      <c r="U126" s="219"/>
      <c r="V126" s="219"/>
      <c r="W126" s="219"/>
      <c r="X126" s="219"/>
      <c r="Y126" s="219"/>
      <c r="Z126" s="219"/>
      <c r="AA126" s="219"/>
      <c r="AB126" s="219"/>
      <c r="AC126" s="219"/>
      <c r="AD126" s="219"/>
      <c r="AE126" s="247">
        <f t="shared" si="46"/>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47"/>
        <v>46539</v>
      </c>
      <c r="E127" s="244"/>
      <c r="F127" s="182">
        <f t="shared" si="43"/>
        <v>0</v>
      </c>
      <c r="G127" s="246"/>
      <c r="H127" s="244"/>
      <c r="I127" s="182">
        <f t="shared" si="44"/>
        <v>0</v>
      </c>
      <c r="J127" s="246"/>
      <c r="O127" s="243">
        <f t="shared" si="45"/>
        <v>46539</v>
      </c>
      <c r="P127" s="219"/>
      <c r="Q127" s="219"/>
      <c r="R127" s="219"/>
      <c r="S127" s="219"/>
      <c r="T127" s="219"/>
      <c r="U127" s="219"/>
      <c r="V127" s="219"/>
      <c r="W127" s="219"/>
      <c r="X127" s="219"/>
      <c r="Y127" s="219"/>
      <c r="Z127" s="219"/>
      <c r="AA127" s="219"/>
      <c r="AB127" s="219"/>
      <c r="AC127" s="219"/>
      <c r="AD127" s="219"/>
      <c r="AE127" s="247">
        <f t="shared" si="46"/>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47"/>
        <v>46569</v>
      </c>
      <c r="E128" s="244"/>
      <c r="F128" s="182">
        <f t="shared" si="43"/>
        <v>0</v>
      </c>
      <c r="G128" s="246"/>
      <c r="H128" s="244"/>
      <c r="I128" s="182">
        <f t="shared" si="44"/>
        <v>0</v>
      </c>
      <c r="J128" s="246"/>
      <c r="O128" s="243">
        <f t="shared" si="45"/>
        <v>46569</v>
      </c>
      <c r="P128" s="219"/>
      <c r="Q128" s="219"/>
      <c r="R128" s="219"/>
      <c r="S128" s="219"/>
      <c r="T128" s="219"/>
      <c r="U128" s="219"/>
      <c r="V128" s="219"/>
      <c r="W128" s="219"/>
      <c r="X128" s="219"/>
      <c r="Y128" s="219"/>
      <c r="Z128" s="219"/>
      <c r="AA128" s="219"/>
      <c r="AB128" s="219"/>
      <c r="AC128" s="219"/>
      <c r="AD128" s="219"/>
      <c r="AE128" s="247">
        <f t="shared" si="46"/>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47"/>
        <v>46600</v>
      </c>
      <c r="E129" s="244"/>
      <c r="F129" s="182">
        <f t="shared" si="43"/>
        <v>0</v>
      </c>
      <c r="G129" s="246"/>
      <c r="H129" s="244"/>
      <c r="I129" s="182">
        <f t="shared" si="44"/>
        <v>0</v>
      </c>
      <c r="J129" s="246"/>
      <c r="O129" s="243">
        <f t="shared" si="45"/>
        <v>46600</v>
      </c>
      <c r="P129" s="219"/>
      <c r="Q129" s="219"/>
      <c r="R129" s="219"/>
      <c r="S129" s="219"/>
      <c r="T129" s="219"/>
      <c r="U129" s="219"/>
      <c r="V129" s="219"/>
      <c r="W129" s="219"/>
      <c r="X129" s="219"/>
      <c r="Y129" s="219"/>
      <c r="Z129" s="219"/>
      <c r="AA129" s="219"/>
      <c r="AB129" s="219"/>
      <c r="AC129" s="219"/>
      <c r="AD129" s="219"/>
      <c r="AE129" s="247">
        <f t="shared" si="46"/>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47"/>
        <v>46631</v>
      </c>
      <c r="E130" s="244"/>
      <c r="F130" s="182">
        <f t="shared" si="43"/>
        <v>0</v>
      </c>
      <c r="G130" s="246"/>
      <c r="H130" s="244"/>
      <c r="I130" s="182">
        <f t="shared" si="44"/>
        <v>0</v>
      </c>
      <c r="J130" s="246"/>
      <c r="O130" s="243">
        <f t="shared" si="45"/>
        <v>46631</v>
      </c>
      <c r="P130" s="219"/>
      <c r="Q130" s="219"/>
      <c r="R130" s="219"/>
      <c r="S130" s="219"/>
      <c r="T130" s="219"/>
      <c r="U130" s="219"/>
      <c r="V130" s="219"/>
      <c r="W130" s="219"/>
      <c r="X130" s="219"/>
      <c r="Y130" s="219"/>
      <c r="Z130" s="219"/>
      <c r="AA130" s="219"/>
      <c r="AB130" s="219"/>
      <c r="AC130" s="219"/>
      <c r="AD130" s="219"/>
      <c r="AE130" s="247">
        <f t="shared" si="46"/>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47"/>
        <v>46661</v>
      </c>
      <c r="E131" s="244"/>
      <c r="F131" s="182">
        <f t="shared" si="43"/>
        <v>0</v>
      </c>
      <c r="G131" s="246"/>
      <c r="H131" s="244"/>
      <c r="I131" s="182">
        <f t="shared" si="44"/>
        <v>0</v>
      </c>
      <c r="J131" s="246"/>
      <c r="O131" s="243">
        <f t="shared" si="45"/>
        <v>46661</v>
      </c>
      <c r="P131" s="219"/>
      <c r="Q131" s="219"/>
      <c r="R131" s="219"/>
      <c r="S131" s="219"/>
      <c r="T131" s="219"/>
      <c r="U131" s="219"/>
      <c r="V131" s="219"/>
      <c r="W131" s="219"/>
      <c r="X131" s="219"/>
      <c r="Y131" s="219"/>
      <c r="Z131" s="219"/>
      <c r="AA131" s="219"/>
      <c r="AB131" s="219"/>
      <c r="AC131" s="219"/>
      <c r="AD131" s="219"/>
      <c r="AE131" s="247">
        <f t="shared" si="46"/>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47"/>
        <v>46692</v>
      </c>
      <c r="E132" s="244"/>
      <c r="F132" s="182">
        <f t="shared" si="43"/>
        <v>0</v>
      </c>
      <c r="G132" s="246"/>
      <c r="H132" s="244"/>
      <c r="I132" s="182">
        <f t="shared" si="44"/>
        <v>0</v>
      </c>
      <c r="J132" s="246"/>
      <c r="O132" s="243">
        <f t="shared" si="45"/>
        <v>46692</v>
      </c>
      <c r="P132" s="219"/>
      <c r="Q132" s="219"/>
      <c r="R132" s="219"/>
      <c r="S132" s="219"/>
      <c r="T132" s="219"/>
      <c r="U132" s="219"/>
      <c r="V132" s="219"/>
      <c r="W132" s="219"/>
      <c r="X132" s="219"/>
      <c r="Y132" s="219"/>
      <c r="Z132" s="219"/>
      <c r="AA132" s="219"/>
      <c r="AB132" s="219"/>
      <c r="AC132" s="219"/>
      <c r="AD132" s="219"/>
      <c r="AE132" s="247">
        <f t="shared" si="46"/>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47"/>
        <v>46722</v>
      </c>
      <c r="E133" s="244"/>
      <c r="F133" s="182">
        <f t="shared" si="43"/>
        <v>0</v>
      </c>
      <c r="G133" s="246"/>
      <c r="H133" s="244"/>
      <c r="I133" s="182">
        <f t="shared" si="44"/>
        <v>0</v>
      </c>
      <c r="J133" s="246"/>
      <c r="O133" s="243">
        <f t="shared" si="45"/>
        <v>46722</v>
      </c>
      <c r="P133" s="312"/>
      <c r="Q133" s="312"/>
      <c r="R133" s="312"/>
      <c r="S133" s="312"/>
      <c r="T133" s="312"/>
      <c r="U133" s="312"/>
      <c r="V133" s="312"/>
      <c r="W133" s="312"/>
      <c r="X133" s="312"/>
      <c r="Y133" s="312"/>
      <c r="Z133" s="312"/>
      <c r="AA133" s="312"/>
      <c r="AB133" s="312"/>
      <c r="AC133" s="312"/>
      <c r="AD133" s="312"/>
      <c r="AE133" s="313">
        <f t="shared" si="46"/>
        <v>0</v>
      </c>
      <c r="AF133" s="248"/>
    </row>
    <row r="134" spans="2:32" ht="15.75" thickBot="1" x14ac:dyDescent="0.3">
      <c r="B134" s="250"/>
      <c r="C134" s="251"/>
      <c r="D134" s="252">
        <f>D133</f>
        <v>46722</v>
      </c>
      <c r="E134" s="253"/>
      <c r="F134" s="254">
        <f>SUM(F122:F133)</f>
        <v>0</v>
      </c>
      <c r="G134" s="255">
        <f>SUM(G122:G133)</f>
        <v>0</v>
      </c>
      <c r="H134" s="256"/>
      <c r="I134" s="254">
        <f>SUM(I122:I133)</f>
        <v>0</v>
      </c>
      <c r="J134" s="255">
        <f>SUM(J122:J133)</f>
        <v>0</v>
      </c>
      <c r="O134" s="252">
        <f t="shared" si="45"/>
        <v>46722</v>
      </c>
      <c r="P134" s="314">
        <f t="shared" ref="P134:AE134" si="48">SUM(P122:P133)</f>
        <v>0</v>
      </c>
      <c r="Q134" s="314">
        <f t="shared" si="48"/>
        <v>0</v>
      </c>
      <c r="R134" s="314">
        <f t="shared" si="48"/>
        <v>0</v>
      </c>
      <c r="S134" s="314">
        <f t="shared" si="48"/>
        <v>0</v>
      </c>
      <c r="T134" s="314">
        <f t="shared" si="48"/>
        <v>0</v>
      </c>
      <c r="U134" s="314">
        <f t="shared" si="48"/>
        <v>0</v>
      </c>
      <c r="V134" s="314">
        <f t="shared" si="48"/>
        <v>0</v>
      </c>
      <c r="W134" s="314">
        <f t="shared" si="48"/>
        <v>0</v>
      </c>
      <c r="X134" s="314">
        <f t="shared" si="48"/>
        <v>0</v>
      </c>
      <c r="Y134" s="314">
        <f t="shared" si="48"/>
        <v>0</v>
      </c>
      <c r="Z134" s="314">
        <f t="shared" si="48"/>
        <v>0</v>
      </c>
      <c r="AA134" s="314">
        <f t="shared" si="48"/>
        <v>0</v>
      </c>
      <c r="AB134" s="314">
        <f t="shared" si="48"/>
        <v>0</v>
      </c>
      <c r="AC134" s="314">
        <f t="shared" si="48"/>
        <v>0</v>
      </c>
      <c r="AD134" s="314">
        <f t="shared" si="48"/>
        <v>0</v>
      </c>
      <c r="AE134" s="314">
        <f t="shared" si="48"/>
        <v>0</v>
      </c>
      <c r="AF134" s="269"/>
    </row>
    <row r="135" spans="2:32" ht="28.5" customHeight="1" thickBot="1" x14ac:dyDescent="0.3">
      <c r="B135" s="8"/>
      <c r="C135" s="8"/>
      <c r="F135" s="249"/>
      <c r="I135" s="249"/>
      <c r="P135" s="379">
        <f>IFERROR(IF($K$2&lt;=122,P134/$I$2,IF($K$2&gt;=134,P134/$H$2,SUM(INDEX(P:P,122):INDEX(P:P,$K$2-1))/$H$2+SUM(INDEX(P:P,$K$2):INDEX(P:P,133))/$I$2)),0)</f>
        <v>0</v>
      </c>
      <c r="Q135" s="380">
        <f>IFERROR(IF($K$2&lt;=122,Q134/$I$2,IF($K$2&gt;=134,Q134/$H$2,SUM(INDEX(Q:Q,122):INDEX(Q:Q,$K$2-1))/$H$2+SUM(INDEX(Q:Q,$K$2):INDEX(Q:Q,133))/$I$2)),0)</f>
        <v>0</v>
      </c>
      <c r="R135" s="380">
        <f>IFERROR(IF($K$2&lt;=122,R134/$I$2,IF($K$2&gt;=134,R134/$H$2,SUM(INDEX(R:R,122):INDEX(R:R,$K$2-1))/$H$2+SUM(INDEX(R:R,$K$2):INDEX(R:R,133))/$I$2)),0)</f>
        <v>0</v>
      </c>
      <c r="S135" s="380">
        <f>IFERROR(IF($K$2&lt;=122,S134/$I$2,IF($K$2&gt;=134,S134/$H$2,SUM(INDEX(S:S,122):INDEX(S:S,$K$2-1))/$H$2+SUM(INDEX(S:S,$K$2):INDEX(S:S,133))/$I$2)),0)</f>
        <v>0</v>
      </c>
      <c r="T135" s="380">
        <f>IFERROR(IF($K$2&lt;=122,T134/$I$2,IF($K$2&gt;=134,T134/$H$2,SUM(INDEX(T:T,122):INDEX(T:T,$K$2-1))/$H$2+SUM(INDEX(T:T,$K$2):INDEX(T:T,133))/$I$2)),0)</f>
        <v>0</v>
      </c>
      <c r="U135" s="380">
        <f>IFERROR(IF($K$2&lt;=122,U134/$I$2,IF($K$2&gt;=134,U134/$H$2,SUM(INDEX(U:U,122):INDEX(U:U,$K$2-1))/$H$2+SUM(INDEX(U:U,$K$2):INDEX(U:U,133))/$I$2)),0)</f>
        <v>0</v>
      </c>
      <c r="V135" s="380">
        <f>IFERROR(IF($K$2&lt;=122,V134/$I$2,IF($K$2&gt;=134,V134/$H$2,SUM(INDEX(V:V,122):INDEX(V:V,$K$2-1))/$H$2+SUM(INDEX(V:V,$K$2):INDEX(V:V,133))/$I$2)),0)</f>
        <v>0</v>
      </c>
      <c r="W135" s="380">
        <f>IFERROR(IF($K$2&lt;=122,W134/$I$2,IF($K$2&gt;=134,W134/$H$2,SUM(INDEX(W:W,122):INDEX(W:W,$K$2-1))/$H$2+SUM(INDEX(W:W,$K$2):INDEX(W:W,133))/$I$2)),0)</f>
        <v>0</v>
      </c>
      <c r="X135" s="380">
        <f>IFERROR(IF($K$2&lt;=122,X134/$I$2,IF($K$2&gt;=134,X134/$H$2,SUM(INDEX(X:X,122):INDEX(X:X,$K$2-1))/$H$2+SUM(INDEX(X:X,$K$2):INDEX(X:X,133))/$I$2)),0)</f>
        <v>0</v>
      </c>
      <c r="Y135" s="380">
        <f>IFERROR(IF($K$2&lt;=122,Y134/$I$2,IF($K$2&gt;=134,Y134/$H$2,SUM(INDEX(Y:Y,122):INDEX(Y:Y,$K$2-1))/$H$2+SUM(INDEX(Y:Y,$K$2):INDEX(Y:Y,133))/$I$2)),0)</f>
        <v>0</v>
      </c>
      <c r="Z135" s="380">
        <f>IFERROR(IF($K$2&lt;=122,Z134/$I$2,IF($K$2&gt;=134,Z134/$H$2,SUM(INDEX(Z:Z,122):INDEX(Z:Z,$K$2-1))/$H$2+SUM(INDEX(Z:Z,$K$2):INDEX(Z:Z,133))/$I$2)),0)</f>
        <v>0</v>
      </c>
      <c r="AA135" s="380">
        <f>IFERROR(IF($K$2&lt;=122,AA134/$I$2,IF($K$2&gt;=134,AA134/$H$2,SUM(INDEX(AA:AA,122):INDEX(AA:AA,$K$2-1))/$H$2+SUM(INDEX(AA:AA,$K$2):INDEX(AA:AA,133))/$I$2)),0)</f>
        <v>0</v>
      </c>
      <c r="AB135" s="380">
        <f>IFERROR(IF($K$2&lt;=122,AB134/$I$2,IF($K$2&gt;=134,AB134/$H$2,SUM(INDEX(AB:AB,122):INDEX(AB:AB,$K$2-1))/$H$2+SUM(INDEX(AB:AB,$K$2):INDEX(AB:AB,133))/$I$2)),0)</f>
        <v>0</v>
      </c>
      <c r="AC135" s="380">
        <f>IFERROR(IF($K$2&lt;=122,AC134/$I$2,IF($K$2&gt;=134,AC134/$H$2,SUM(INDEX(AC:AC,122):INDEX(AC:AC,$K$2-1))/$H$2+SUM(INDEX(AC:AC,$K$2):INDEX(AC:AC,133))/$I$2)),0)</f>
        <v>0</v>
      </c>
      <c r="AD135" s="381">
        <f>IFERROR(IF($K$2&lt;=122,AD134/$I$2,IF($K$2&gt;=134,AD134/$H$2,SUM(INDEX(AD:AD,122):INDEX(AD:AD,$K$2-1))/$H$2+SUM(INDEX(AD:AD,$K$2):INDEX(AD:AD,133))/$I$2)),0)</f>
        <v>0</v>
      </c>
      <c r="AE135" s="378">
        <f>SUM(P135:AD135)</f>
        <v>0</v>
      </c>
      <c r="AF135" s="315" t="s">
        <v>345</v>
      </c>
    </row>
    <row r="136" spans="2:32" ht="15.75" thickBot="1" x14ac:dyDescent="0.3">
      <c r="B136" s="8"/>
      <c r="C136" s="8"/>
      <c r="F136" s="249"/>
      <c r="I136" s="249"/>
      <c r="P136" s="316"/>
      <c r="Q136" s="316"/>
      <c r="R136" s="316"/>
      <c r="S136" s="316"/>
      <c r="T136" s="316"/>
      <c r="U136" s="316"/>
      <c r="V136" s="317"/>
      <c r="W136" s="316"/>
      <c r="X136" s="316"/>
      <c r="Y136" s="316"/>
      <c r="Z136" s="316"/>
      <c r="AA136" s="316"/>
      <c r="AB136" s="316"/>
      <c r="AC136" s="316"/>
      <c r="AD136" s="316"/>
      <c r="AE136" s="316"/>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49">215/12*E137</f>
        <v>0</v>
      </c>
      <c r="G137" s="270"/>
      <c r="H137" s="265"/>
      <c r="I137" s="266">
        <f t="shared" ref="I137:I148" si="50">215/12*H137</f>
        <v>0</v>
      </c>
      <c r="J137" s="267"/>
      <c r="O137" s="243">
        <f t="shared" ref="O137:O149" si="51">D137</f>
        <v>46753</v>
      </c>
      <c r="P137" s="219"/>
      <c r="Q137" s="219"/>
      <c r="R137" s="319"/>
      <c r="S137" s="319"/>
      <c r="T137" s="319"/>
      <c r="U137" s="319"/>
      <c r="V137" s="319"/>
      <c r="W137" s="319"/>
      <c r="X137" s="319"/>
      <c r="Y137" s="319"/>
      <c r="Z137" s="319"/>
      <c r="AA137" s="319"/>
      <c r="AB137" s="319"/>
      <c r="AC137" s="319"/>
      <c r="AD137" s="319"/>
      <c r="AE137" s="320">
        <f t="shared" ref="AE137:AE148" si="52">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53">DATE(YEAR(D137),MONTH(D137)+1,DAY(D137))</f>
        <v>46784</v>
      </c>
      <c r="E138" s="244"/>
      <c r="F138" s="182">
        <f t="shared" si="49"/>
        <v>0</v>
      </c>
      <c r="G138" s="245"/>
      <c r="H138" s="244"/>
      <c r="I138" s="182">
        <f t="shared" si="50"/>
        <v>0</v>
      </c>
      <c r="J138" s="246"/>
      <c r="O138" s="243">
        <f t="shared" si="51"/>
        <v>46784</v>
      </c>
      <c r="P138" s="219"/>
      <c r="Q138" s="219"/>
      <c r="R138" s="219"/>
      <c r="S138" s="219"/>
      <c r="T138" s="219"/>
      <c r="U138" s="219"/>
      <c r="V138" s="219"/>
      <c r="W138" s="219"/>
      <c r="X138" s="219"/>
      <c r="Y138" s="219"/>
      <c r="Z138" s="219"/>
      <c r="AA138" s="219"/>
      <c r="AB138" s="219"/>
      <c r="AC138" s="219"/>
      <c r="AD138" s="219"/>
      <c r="AE138" s="247">
        <f t="shared" si="52"/>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53"/>
        <v>46813</v>
      </c>
      <c r="E139" s="244"/>
      <c r="F139" s="182">
        <f t="shared" si="49"/>
        <v>0</v>
      </c>
      <c r="G139" s="245"/>
      <c r="H139" s="244"/>
      <c r="I139" s="182">
        <f t="shared" si="50"/>
        <v>0</v>
      </c>
      <c r="J139" s="246"/>
      <c r="O139" s="243">
        <f t="shared" si="51"/>
        <v>46813</v>
      </c>
      <c r="P139" s="219"/>
      <c r="Q139" s="219"/>
      <c r="R139" s="219"/>
      <c r="S139" s="219"/>
      <c r="T139" s="219"/>
      <c r="U139" s="219"/>
      <c r="V139" s="219"/>
      <c r="W139" s="219"/>
      <c r="X139" s="219"/>
      <c r="Y139" s="219"/>
      <c r="Z139" s="219"/>
      <c r="AA139" s="219"/>
      <c r="AB139" s="219"/>
      <c r="AC139" s="219"/>
      <c r="AD139" s="219"/>
      <c r="AE139" s="247">
        <f t="shared" si="52"/>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53"/>
        <v>46844</v>
      </c>
      <c r="E140" s="244"/>
      <c r="F140" s="182">
        <f t="shared" si="49"/>
        <v>0</v>
      </c>
      <c r="G140" s="245"/>
      <c r="H140" s="244"/>
      <c r="I140" s="182">
        <f t="shared" si="50"/>
        <v>0</v>
      </c>
      <c r="J140" s="246"/>
      <c r="O140" s="243">
        <f t="shared" si="51"/>
        <v>46844</v>
      </c>
      <c r="P140" s="219"/>
      <c r="Q140" s="219"/>
      <c r="R140" s="219"/>
      <c r="S140" s="219"/>
      <c r="T140" s="219"/>
      <c r="U140" s="219"/>
      <c r="V140" s="219"/>
      <c r="W140" s="219"/>
      <c r="X140" s="219"/>
      <c r="Y140" s="219"/>
      <c r="Z140" s="219"/>
      <c r="AA140" s="219"/>
      <c r="AB140" s="219"/>
      <c r="AC140" s="219"/>
      <c r="AD140" s="219"/>
      <c r="AE140" s="247">
        <f t="shared" si="52"/>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53"/>
        <v>46874</v>
      </c>
      <c r="E141" s="244"/>
      <c r="F141" s="182">
        <f t="shared" si="49"/>
        <v>0</v>
      </c>
      <c r="G141" s="245"/>
      <c r="H141" s="244"/>
      <c r="I141" s="182">
        <f t="shared" si="50"/>
        <v>0</v>
      </c>
      <c r="J141" s="246"/>
      <c r="O141" s="243">
        <f t="shared" si="51"/>
        <v>46874</v>
      </c>
      <c r="P141" s="219"/>
      <c r="Q141" s="219"/>
      <c r="R141" s="219"/>
      <c r="S141" s="219"/>
      <c r="T141" s="219"/>
      <c r="U141" s="219"/>
      <c r="V141" s="219"/>
      <c r="W141" s="219"/>
      <c r="X141" s="219"/>
      <c r="Y141" s="219"/>
      <c r="Z141" s="219"/>
      <c r="AA141" s="219"/>
      <c r="AB141" s="219"/>
      <c r="AC141" s="219"/>
      <c r="AD141" s="219"/>
      <c r="AE141" s="247">
        <f t="shared" si="52"/>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53"/>
        <v>46905</v>
      </c>
      <c r="E142" s="244"/>
      <c r="F142" s="182">
        <f t="shared" si="49"/>
        <v>0</v>
      </c>
      <c r="G142" s="245"/>
      <c r="H142" s="244"/>
      <c r="I142" s="182">
        <f t="shared" si="50"/>
        <v>0</v>
      </c>
      <c r="J142" s="246"/>
      <c r="O142" s="243">
        <f t="shared" si="51"/>
        <v>46905</v>
      </c>
      <c r="P142" s="219"/>
      <c r="Q142" s="219"/>
      <c r="R142" s="219"/>
      <c r="S142" s="219"/>
      <c r="T142" s="219"/>
      <c r="U142" s="219"/>
      <c r="V142" s="219"/>
      <c r="W142" s="219"/>
      <c r="X142" s="219"/>
      <c r="Y142" s="219"/>
      <c r="Z142" s="219"/>
      <c r="AA142" s="219"/>
      <c r="AB142" s="219"/>
      <c r="AC142" s="219"/>
      <c r="AD142" s="219"/>
      <c r="AE142" s="247">
        <f t="shared" si="52"/>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53"/>
        <v>46935</v>
      </c>
      <c r="E143" s="244"/>
      <c r="F143" s="182">
        <f t="shared" si="49"/>
        <v>0</v>
      </c>
      <c r="G143" s="245"/>
      <c r="H143" s="244"/>
      <c r="I143" s="182">
        <f t="shared" si="50"/>
        <v>0</v>
      </c>
      <c r="J143" s="246"/>
      <c r="O143" s="243">
        <f t="shared" si="51"/>
        <v>46935</v>
      </c>
      <c r="P143" s="219"/>
      <c r="Q143" s="219"/>
      <c r="R143" s="219"/>
      <c r="S143" s="219"/>
      <c r="T143" s="219"/>
      <c r="U143" s="219"/>
      <c r="V143" s="219"/>
      <c r="W143" s="219"/>
      <c r="X143" s="219"/>
      <c r="Y143" s="219"/>
      <c r="Z143" s="219"/>
      <c r="AA143" s="219"/>
      <c r="AB143" s="219"/>
      <c r="AC143" s="219"/>
      <c r="AD143" s="219"/>
      <c r="AE143" s="247">
        <f t="shared" si="52"/>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53"/>
        <v>46966</v>
      </c>
      <c r="E144" s="244"/>
      <c r="F144" s="182">
        <f t="shared" si="49"/>
        <v>0</v>
      </c>
      <c r="G144" s="245"/>
      <c r="H144" s="244"/>
      <c r="I144" s="182">
        <f t="shared" si="50"/>
        <v>0</v>
      </c>
      <c r="J144" s="246"/>
      <c r="O144" s="243">
        <f t="shared" si="51"/>
        <v>46966</v>
      </c>
      <c r="P144" s="219"/>
      <c r="Q144" s="219"/>
      <c r="R144" s="219"/>
      <c r="S144" s="219"/>
      <c r="T144" s="219"/>
      <c r="U144" s="219"/>
      <c r="V144" s="219"/>
      <c r="W144" s="219"/>
      <c r="X144" s="219"/>
      <c r="Y144" s="219"/>
      <c r="Z144" s="219"/>
      <c r="AA144" s="219"/>
      <c r="AB144" s="219"/>
      <c r="AC144" s="219"/>
      <c r="AD144" s="219"/>
      <c r="AE144" s="247">
        <f t="shared" si="52"/>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53"/>
        <v>46997</v>
      </c>
      <c r="E145" s="244"/>
      <c r="F145" s="182">
        <f t="shared" si="49"/>
        <v>0</v>
      </c>
      <c r="G145" s="245"/>
      <c r="H145" s="244"/>
      <c r="I145" s="182">
        <f t="shared" si="50"/>
        <v>0</v>
      </c>
      <c r="J145" s="246"/>
      <c r="O145" s="243">
        <f t="shared" si="51"/>
        <v>46997</v>
      </c>
      <c r="P145" s="219"/>
      <c r="Q145" s="219"/>
      <c r="R145" s="219"/>
      <c r="S145" s="219"/>
      <c r="T145" s="219"/>
      <c r="U145" s="219"/>
      <c r="V145" s="219"/>
      <c r="W145" s="219"/>
      <c r="X145" s="219"/>
      <c r="Y145" s="219"/>
      <c r="Z145" s="219"/>
      <c r="AA145" s="219"/>
      <c r="AB145" s="219"/>
      <c r="AC145" s="219"/>
      <c r="AD145" s="219"/>
      <c r="AE145" s="247">
        <f t="shared" si="52"/>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53"/>
        <v>47027</v>
      </c>
      <c r="E146" s="244"/>
      <c r="F146" s="182">
        <f t="shared" si="49"/>
        <v>0</v>
      </c>
      <c r="G146" s="245"/>
      <c r="H146" s="244"/>
      <c r="I146" s="182">
        <f t="shared" si="50"/>
        <v>0</v>
      </c>
      <c r="J146" s="246"/>
      <c r="O146" s="243">
        <f t="shared" si="51"/>
        <v>47027</v>
      </c>
      <c r="P146" s="219"/>
      <c r="Q146" s="219"/>
      <c r="R146" s="219"/>
      <c r="S146" s="219"/>
      <c r="T146" s="219"/>
      <c r="U146" s="219"/>
      <c r="V146" s="219"/>
      <c r="W146" s="219"/>
      <c r="X146" s="219"/>
      <c r="Y146" s="219"/>
      <c r="Z146" s="219"/>
      <c r="AA146" s="219"/>
      <c r="AB146" s="219"/>
      <c r="AC146" s="219"/>
      <c r="AD146" s="219"/>
      <c r="AE146" s="247">
        <f t="shared" si="52"/>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53"/>
        <v>47058</v>
      </c>
      <c r="E147" s="244"/>
      <c r="F147" s="182">
        <f t="shared" si="49"/>
        <v>0</v>
      </c>
      <c r="G147" s="245"/>
      <c r="H147" s="244"/>
      <c r="I147" s="182">
        <f t="shared" si="50"/>
        <v>0</v>
      </c>
      <c r="J147" s="246"/>
      <c r="O147" s="243">
        <f t="shared" si="51"/>
        <v>47058</v>
      </c>
      <c r="P147" s="219"/>
      <c r="Q147" s="219"/>
      <c r="R147" s="219"/>
      <c r="S147" s="219"/>
      <c r="T147" s="219"/>
      <c r="U147" s="219"/>
      <c r="V147" s="219"/>
      <c r="W147" s="219"/>
      <c r="X147" s="219"/>
      <c r="Y147" s="219"/>
      <c r="Z147" s="219"/>
      <c r="AA147" s="219"/>
      <c r="AB147" s="219"/>
      <c r="AC147" s="219"/>
      <c r="AD147" s="219"/>
      <c r="AE147" s="247">
        <f t="shared" si="52"/>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53"/>
        <v>47088</v>
      </c>
      <c r="E148" s="244"/>
      <c r="F148" s="182">
        <f t="shared" si="49"/>
        <v>0</v>
      </c>
      <c r="G148" s="245"/>
      <c r="H148" s="244"/>
      <c r="I148" s="182">
        <f t="shared" si="50"/>
        <v>0</v>
      </c>
      <c r="J148" s="246"/>
      <c r="O148" s="243">
        <f t="shared" si="51"/>
        <v>47088</v>
      </c>
      <c r="P148" s="312"/>
      <c r="Q148" s="312"/>
      <c r="R148" s="312"/>
      <c r="S148" s="312"/>
      <c r="T148" s="312"/>
      <c r="U148" s="312"/>
      <c r="V148" s="312"/>
      <c r="W148" s="312"/>
      <c r="X148" s="312"/>
      <c r="Y148" s="312"/>
      <c r="Z148" s="312"/>
      <c r="AA148" s="312"/>
      <c r="AB148" s="312"/>
      <c r="AC148" s="312"/>
      <c r="AD148" s="312"/>
      <c r="AE148" s="313">
        <f t="shared" si="52"/>
        <v>0</v>
      </c>
      <c r="AF148" s="248"/>
    </row>
    <row r="149" spans="1:32" ht="15.75" thickBot="1" x14ac:dyDescent="0.3">
      <c r="B149" s="250"/>
      <c r="C149" s="251"/>
      <c r="D149" s="252">
        <f>D148</f>
        <v>47088</v>
      </c>
      <c r="E149" s="253"/>
      <c r="F149" s="254">
        <f>SUM(F137:F148)</f>
        <v>0</v>
      </c>
      <c r="G149" s="255">
        <f>SUM(G137:G148)</f>
        <v>0</v>
      </c>
      <c r="H149" s="256"/>
      <c r="I149" s="254">
        <f>SUM(I137:I148)</f>
        <v>0</v>
      </c>
      <c r="J149" s="255">
        <f>SUM(J137:J148)</f>
        <v>0</v>
      </c>
      <c r="O149" s="252">
        <f t="shared" si="51"/>
        <v>47088</v>
      </c>
      <c r="P149" s="314">
        <f t="shared" ref="P149:AE149" si="54">SUM(P137:P148)</f>
        <v>0</v>
      </c>
      <c r="Q149" s="314">
        <f t="shared" si="54"/>
        <v>0</v>
      </c>
      <c r="R149" s="314">
        <f t="shared" si="54"/>
        <v>0</v>
      </c>
      <c r="S149" s="314">
        <f t="shared" si="54"/>
        <v>0</v>
      </c>
      <c r="T149" s="314">
        <f t="shared" si="54"/>
        <v>0</v>
      </c>
      <c r="U149" s="314">
        <f t="shared" si="54"/>
        <v>0</v>
      </c>
      <c r="V149" s="314">
        <f t="shared" si="54"/>
        <v>0</v>
      </c>
      <c r="W149" s="314">
        <f t="shared" si="54"/>
        <v>0</v>
      </c>
      <c r="X149" s="314">
        <f t="shared" si="54"/>
        <v>0</v>
      </c>
      <c r="Y149" s="314">
        <f t="shared" si="54"/>
        <v>0</v>
      </c>
      <c r="Z149" s="314">
        <f t="shared" si="54"/>
        <v>0</v>
      </c>
      <c r="AA149" s="314">
        <f t="shared" si="54"/>
        <v>0</v>
      </c>
      <c r="AB149" s="314">
        <f t="shared" si="54"/>
        <v>0</v>
      </c>
      <c r="AC149" s="314">
        <f t="shared" si="54"/>
        <v>0</v>
      </c>
      <c r="AD149" s="314">
        <f t="shared" si="54"/>
        <v>0</v>
      </c>
      <c r="AE149" s="314">
        <f t="shared" si="54"/>
        <v>0</v>
      </c>
      <c r="AF149" s="269"/>
    </row>
    <row r="150" spans="1:32" ht="28.5" customHeight="1" thickBot="1" x14ac:dyDescent="0.3">
      <c r="A150" s="8"/>
      <c r="B150" s="8"/>
      <c r="C150" s="8"/>
      <c r="D150" s="8"/>
      <c r="F150" s="249"/>
      <c r="I150" s="249"/>
      <c r="P150" s="379">
        <f>IFERROR(IF($K$2&lt;=137,P149/$I$2,IF($K$2&gt;=149,P149/$H$2,SUM(INDEX(P:P,137):INDEX(P:P,$K$2-1))/$H$2+SUM(INDEX(P:P,$K$2):INDEX(P:P,148))/$I$2)),0)</f>
        <v>0</v>
      </c>
      <c r="Q150" s="380">
        <f>IFERROR(IF($K$2&lt;=137,Q149/$I$2,IF($K$2&gt;=149,Q149/$H$2,SUM(INDEX(Q:Q,137):INDEX(Q:Q,$K$2-1))/$H$2+SUM(INDEX(Q:Q,$K$2):INDEX(Q:Q,148))/$I$2)),0)</f>
        <v>0</v>
      </c>
      <c r="R150" s="380">
        <f>IFERROR(IF($K$2&lt;=137,R149/$I$2,IF($K$2&gt;=149,R149/$H$2,SUM(INDEX(R:R,137):INDEX(R:R,$K$2-1))/$H$2+SUM(INDEX(R:R,$K$2):INDEX(R:R,148))/$I$2)),0)</f>
        <v>0</v>
      </c>
      <c r="S150" s="380">
        <f>IFERROR(IF($K$2&lt;=137,S149/$I$2,IF($K$2&gt;=149,S149/$H$2,SUM(INDEX(S:S,137):INDEX(S:S,$K$2-1))/$H$2+SUM(INDEX(S:S,$K$2):INDEX(S:S,148))/$I$2)),0)</f>
        <v>0</v>
      </c>
      <c r="T150" s="380">
        <f>IFERROR(IF($K$2&lt;=137,T149/$I$2,IF($K$2&gt;=149,T149/$H$2,SUM(INDEX(T:T,137):INDEX(T:T,$K$2-1))/$H$2+SUM(INDEX(T:T,$K$2):INDEX(T:T,148))/$I$2)),0)</f>
        <v>0</v>
      </c>
      <c r="U150" s="380">
        <f>IFERROR(IF($K$2&lt;=137,U149/$I$2,IF($K$2&gt;=149,U149/$H$2,SUM(INDEX(U:U,137):INDEX(U:U,$K$2-1))/$H$2+SUM(INDEX(U:U,$K$2):INDEX(U:U,148))/$I$2)),0)</f>
        <v>0</v>
      </c>
      <c r="V150" s="380">
        <f>IFERROR(IF($K$2&lt;=137,V149/$I$2,IF($K$2&gt;=149,V149/$H$2,SUM(INDEX(V:V,137):INDEX(V:V,$K$2-1))/$H$2+SUM(INDEX(V:V,$K$2):INDEX(V:V,148))/$I$2)),0)</f>
        <v>0</v>
      </c>
      <c r="W150" s="380">
        <f>IFERROR(IF($K$2&lt;=137,W149/$I$2,IF($K$2&gt;=149,W149/$H$2,SUM(INDEX(W:W,137):INDEX(W:W,$K$2-1))/$H$2+SUM(INDEX(W:W,$K$2):INDEX(W:W,148))/$I$2)),0)</f>
        <v>0</v>
      </c>
      <c r="X150" s="380">
        <f>IFERROR(IF($K$2&lt;=137,X149/$I$2,IF($K$2&gt;=149,X149/$H$2,SUM(INDEX(X:X,137):INDEX(X:X,$K$2-1))/$H$2+SUM(INDEX(X:X,$K$2):INDEX(X:X,148))/$I$2)),0)</f>
        <v>0</v>
      </c>
      <c r="Y150" s="380">
        <f>IFERROR(IF($K$2&lt;=137,Y149/$I$2,IF($K$2&gt;=149,Y149/$H$2,SUM(INDEX(Y:Y,137):INDEX(Y:Y,$K$2-1))/$H$2+SUM(INDEX(Y:Y,$K$2):INDEX(Y:Y,148))/$I$2)),0)</f>
        <v>0</v>
      </c>
      <c r="Z150" s="380">
        <f>IFERROR(IF($K$2&lt;=137,Z149/$I$2,IF($K$2&gt;=149,Z149/$H$2,SUM(INDEX(Z:Z,137):INDEX(Z:Z,$K$2-1))/$H$2+SUM(INDEX(Z:Z,$K$2):INDEX(Z:Z,148))/$I$2)),0)</f>
        <v>0</v>
      </c>
      <c r="AA150" s="380">
        <f>IFERROR(IF($K$2&lt;=137,AA149/$I$2,IF($K$2&gt;=149,AA149/$H$2,SUM(INDEX(AA:AA,137):INDEX(AA:AA,$K$2-1))/$H$2+SUM(INDEX(AA:AA,$K$2):INDEX(AA:AA,148))/$I$2)),0)</f>
        <v>0</v>
      </c>
      <c r="AB150" s="380">
        <f>IFERROR(IF($K$2&lt;=137,AB149/$I$2,IF($K$2&gt;=149,AB149/$H$2,SUM(INDEX(AB:AB,137):INDEX(AB:AB,$K$2-1))/$H$2+SUM(INDEX(AB:AB,$K$2):INDEX(AB:AB,148))/$I$2)),0)</f>
        <v>0</v>
      </c>
      <c r="AC150" s="380">
        <f>IFERROR(IF($K$2&lt;=137,AC149/$I$2,IF($K$2&gt;=149,AC149/$H$2,SUM(INDEX(AC:AC,137):INDEX(AC:AC,$K$2-1))/$H$2+SUM(INDEX(AC:AC,$K$2):INDEX(AC:AC,148))/$I$2)),0)</f>
        <v>0</v>
      </c>
      <c r="AD150" s="381">
        <f>IFERROR(IF($K$2&lt;=137,AD149/$I$2,IF($K$2&gt;=149,AD149/$H$2,SUM(INDEX(AD:AD,137):INDEX(AD:AD,$K$2-1))/$H$2+SUM(INDEX(AD:AD,$K$2):INDEX(AD:AD,148))/$I$2)),0)</f>
        <v>0</v>
      </c>
      <c r="AE150" s="378">
        <f>SUM(P150:AD150)</f>
        <v>0</v>
      </c>
      <c r="AF150" s="315" t="s">
        <v>345</v>
      </c>
    </row>
    <row r="151" spans="1:32" x14ac:dyDescent="0.25">
      <c r="A151" s="8"/>
      <c r="B151" s="8"/>
      <c r="C151" s="8"/>
      <c r="D151" s="8"/>
      <c r="F151" s="249"/>
      <c r="P151" s="321"/>
      <c r="Q151" s="321"/>
      <c r="R151" s="321"/>
      <c r="S151" s="321"/>
      <c r="T151" s="321"/>
      <c r="U151" s="321"/>
      <c r="V151" s="321"/>
      <c r="W151" s="321"/>
      <c r="X151" s="321"/>
      <c r="Y151" s="321"/>
      <c r="Z151" s="321"/>
      <c r="AA151" s="321"/>
      <c r="AB151" s="321"/>
      <c r="AC151" s="321"/>
      <c r="AD151" s="321"/>
      <c r="AE151" s="32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2">
    <mergeCell ref="E45:G45"/>
    <mergeCell ref="H45:J45"/>
    <mergeCell ref="P45:AE45"/>
    <mergeCell ref="A30:B30"/>
    <mergeCell ref="B32:I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336" priority="59">
      <formula>$C35&lt;&gt;0</formula>
    </cfRule>
  </conditionalFormatting>
  <conditionalFormatting sqref="B36:B41">
    <cfRule type="expression" dxfId="335" priority="58">
      <formula>$C36&lt;&gt;""</formula>
    </cfRule>
  </conditionalFormatting>
  <conditionalFormatting sqref="B47:B58 B92:B103 B107:B118 B121:B133 B137:B148">
    <cfRule type="cellIs" dxfId="334" priority="138" operator="equal">
      <formula>"P1"</formula>
    </cfRule>
    <cfRule type="cellIs" dxfId="333" priority="137" operator="equal">
      <formula>"P2"</formula>
    </cfRule>
    <cfRule type="cellIs" dxfId="332" priority="136" operator="equal">
      <formula>"P3"</formula>
    </cfRule>
    <cfRule type="cellIs" dxfId="331" priority="135" operator="equal">
      <formula>"P4"</formula>
    </cfRule>
  </conditionalFormatting>
  <conditionalFormatting sqref="B47:B58 B92:B103 B107:B118 B122:B133 B137:B148">
    <cfRule type="cellIs" dxfId="330" priority="134" operator="equal">
      <formula>"P5"</formula>
    </cfRule>
  </conditionalFormatting>
  <conditionalFormatting sqref="B62:B73">
    <cfRule type="cellIs" dxfId="329" priority="103" operator="equal">
      <formula>"P2"</formula>
    </cfRule>
    <cfRule type="cellIs" dxfId="328" priority="104" operator="equal">
      <formula>"P1"</formula>
    </cfRule>
    <cfRule type="cellIs" dxfId="327" priority="102" operator="equal">
      <formula>"P3"</formula>
    </cfRule>
    <cfRule type="cellIs" dxfId="326" priority="101" operator="equal">
      <formula>"P4"</formula>
    </cfRule>
    <cfRule type="cellIs" dxfId="325" priority="100" operator="equal">
      <formula>"P5"</formula>
    </cfRule>
  </conditionalFormatting>
  <conditionalFormatting sqref="B77:B88">
    <cfRule type="cellIs" dxfId="324" priority="108" operator="equal">
      <formula>"P2"</formula>
    </cfRule>
    <cfRule type="cellIs" dxfId="323" priority="107" operator="equal">
      <formula>"P3"</formula>
    </cfRule>
    <cfRule type="cellIs" dxfId="322" priority="106" operator="equal">
      <formula>"P4"</formula>
    </cfRule>
    <cfRule type="cellIs" dxfId="321" priority="105" operator="equal">
      <formula>"P5"</formula>
    </cfRule>
    <cfRule type="cellIs" dxfId="320" priority="109" operator="equal">
      <formula>"P1"</formula>
    </cfRule>
  </conditionalFormatting>
  <conditionalFormatting sqref="C62:C73">
    <cfRule type="cellIs" dxfId="318" priority="111" operator="equal">
      <formula>0</formula>
    </cfRule>
  </conditionalFormatting>
  <conditionalFormatting sqref="C77:C88">
    <cfRule type="cellIs" dxfId="317" priority="110" operator="equal">
      <formula>0</formula>
    </cfRule>
  </conditionalFormatting>
  <conditionalFormatting sqref="C35:D41">
    <cfRule type="cellIs" dxfId="316" priority="54" operator="equal">
      <formula>0</formula>
    </cfRule>
  </conditionalFormatting>
  <conditionalFormatting sqref="D34:D41">
    <cfRule type="cellIs" dxfId="315" priority="53" operator="equal">
      <formula>"P5"</formula>
    </cfRule>
  </conditionalFormatting>
  <conditionalFormatting sqref="D35:D41">
    <cfRule type="cellIs" dxfId="314" priority="51" operator="equal">
      <formula>"P1"</formula>
    </cfRule>
    <cfRule type="cellIs" dxfId="313" priority="50" operator="equal">
      <formula>0</formula>
    </cfRule>
    <cfRule type="cellIs" dxfId="312" priority="49" operator="equal">
      <formula>"P1"</formula>
    </cfRule>
    <cfRule type="cellIs" dxfId="311" priority="47" operator="equal">
      <formula>"P3"</formula>
    </cfRule>
    <cfRule type="cellIs" dxfId="310" priority="46" operator="equal">
      <formula>"P4"</formula>
    </cfRule>
    <cfRule type="cellIs" dxfId="309" priority="48" operator="equal">
      <formula>"P2"</formula>
    </cfRule>
  </conditionalFormatting>
  <conditionalFormatting sqref="D40">
    <cfRule type="cellIs" dxfId="308" priority="52" operator="equal">
      <formula>0</formula>
    </cfRule>
  </conditionalFormatting>
  <conditionalFormatting sqref="D47:D59">
    <cfRule type="expression" dxfId="307" priority="99">
      <formula>$D$47=0</formula>
    </cfRule>
  </conditionalFormatting>
  <conditionalFormatting sqref="D48:D58">
    <cfRule type="cellIs" dxfId="306" priority="98" operator="equal">
      <formula>0</formula>
    </cfRule>
  </conditionalFormatting>
  <conditionalFormatting sqref="D62:D74">
    <cfRule type="expression" dxfId="305" priority="97">
      <formula>$D$47=0</formula>
    </cfRule>
  </conditionalFormatting>
  <conditionalFormatting sqref="D63:D73">
    <cfRule type="cellIs" dxfId="304" priority="96" operator="equal">
      <formula>0</formula>
    </cfRule>
  </conditionalFormatting>
  <conditionalFormatting sqref="D77:D89">
    <cfRule type="expression" dxfId="303" priority="95">
      <formula>$D$47=0</formula>
    </cfRule>
  </conditionalFormatting>
  <conditionalFormatting sqref="D78:D88">
    <cfRule type="cellIs" dxfId="302" priority="94" operator="equal">
      <formula>0</formula>
    </cfRule>
  </conditionalFormatting>
  <conditionalFormatting sqref="D92:D104">
    <cfRule type="expression" dxfId="301" priority="93">
      <formula>$D$47=0</formula>
    </cfRule>
  </conditionalFormatting>
  <conditionalFormatting sqref="D93:D103">
    <cfRule type="cellIs" dxfId="300" priority="92" operator="equal">
      <formula>0</formula>
    </cfRule>
  </conditionalFormatting>
  <conditionalFormatting sqref="D107:D119">
    <cfRule type="expression" dxfId="299" priority="91">
      <formula>$D$47=0</formula>
    </cfRule>
  </conditionalFormatting>
  <conditionalFormatting sqref="D108:D118">
    <cfRule type="cellIs" dxfId="298" priority="90" operator="equal">
      <formula>0</formula>
    </cfRule>
  </conditionalFormatting>
  <conditionalFormatting sqref="D122:D134">
    <cfRule type="expression" dxfId="297" priority="89">
      <formula>$D$47=0</formula>
    </cfRule>
  </conditionalFormatting>
  <conditionalFormatting sqref="D123:D133">
    <cfRule type="cellIs" dxfId="296" priority="88" operator="equal">
      <formula>0</formula>
    </cfRule>
  </conditionalFormatting>
  <conditionalFormatting sqref="D137:D149">
    <cfRule type="expression" dxfId="295" priority="87">
      <formula>$D$47=0</formula>
    </cfRule>
  </conditionalFormatting>
  <conditionalFormatting sqref="D138:D148">
    <cfRule type="cellIs" dxfId="294" priority="86" operator="equal">
      <formula>0</formula>
    </cfRule>
  </conditionalFormatting>
  <conditionalFormatting sqref="E31 H31 E33 H33">
    <cfRule type="cellIs" dxfId="293" priority="67" operator="equal">
      <formula>"P5"</formula>
    </cfRule>
  </conditionalFormatting>
  <conditionalFormatting sqref="E47:E58">
    <cfRule type="expression" dxfId="292" priority="33">
      <formula>$B47=""</formula>
    </cfRule>
  </conditionalFormatting>
  <conditionalFormatting sqref="E62:E73">
    <cfRule type="expression" dxfId="291" priority="31">
      <formula>$B62=""</formula>
    </cfRule>
  </conditionalFormatting>
  <conditionalFormatting sqref="E77:E88">
    <cfRule type="expression" dxfId="290" priority="30">
      <formula>$B77=""</formula>
    </cfRule>
  </conditionalFormatting>
  <conditionalFormatting sqref="E92:E103">
    <cfRule type="expression" dxfId="289" priority="26">
      <formula>$B92=""</formula>
    </cfRule>
  </conditionalFormatting>
  <conditionalFormatting sqref="E107:E118">
    <cfRule type="expression" dxfId="288" priority="68">
      <formula>$B107=""</formula>
    </cfRule>
  </conditionalFormatting>
  <conditionalFormatting sqref="E122:E133">
    <cfRule type="expression" dxfId="287" priority="65">
      <formula>$B122=""</formula>
    </cfRule>
  </conditionalFormatting>
  <conditionalFormatting sqref="E137:E148">
    <cfRule type="expression" dxfId="286" priority="119">
      <formula>$B137=""</formula>
    </cfRule>
  </conditionalFormatting>
  <conditionalFormatting sqref="E35:H42">
    <cfRule type="cellIs" dxfId="285" priority="35" operator="equal">
      <formula>0</formula>
    </cfRule>
  </conditionalFormatting>
  <conditionalFormatting sqref="F47:F149">
    <cfRule type="cellIs" dxfId="284" priority="121" operator="equal">
      <formula>0</formula>
    </cfRule>
  </conditionalFormatting>
  <conditionalFormatting sqref="G47:H58">
    <cfRule type="expression" dxfId="283" priority="32">
      <formula>$B47=""</formula>
    </cfRule>
  </conditionalFormatting>
  <conditionalFormatting sqref="G62:H73">
    <cfRule type="expression" dxfId="282" priority="29">
      <formula>$B62=""</formula>
    </cfRule>
  </conditionalFormatting>
  <conditionalFormatting sqref="G77:H88">
    <cfRule type="expression" dxfId="281" priority="27">
      <formula>$B77=""</formula>
    </cfRule>
  </conditionalFormatting>
  <conditionalFormatting sqref="G92:H103">
    <cfRule type="expression" dxfId="280" priority="25">
      <formula>$B92=""</formula>
    </cfRule>
  </conditionalFormatting>
  <conditionalFormatting sqref="G107:H118">
    <cfRule type="expression" dxfId="279" priority="64">
      <formula>$B107=""</formula>
    </cfRule>
  </conditionalFormatting>
  <conditionalFormatting sqref="G122:H133">
    <cfRule type="expression" dxfId="278" priority="66">
      <formula>$B122=""</formula>
    </cfRule>
  </conditionalFormatting>
  <conditionalFormatting sqref="G137:H148">
    <cfRule type="expression" dxfId="277" priority="118">
      <formula>$B137=""</formula>
    </cfRule>
  </conditionalFormatting>
  <conditionalFormatting sqref="H35:H41">
    <cfRule type="cellIs" dxfId="276" priority="39" operator="lessThan">
      <formula>0</formula>
    </cfRule>
    <cfRule type="cellIs" dxfId="275" priority="38" operator="greaterThan">
      <formula>0</formula>
    </cfRule>
  </conditionalFormatting>
  <conditionalFormatting sqref="H61">
    <cfRule type="cellIs" dxfId="274" priority="132" operator="equal">
      <formula>0</formula>
    </cfRule>
  </conditionalFormatting>
  <conditionalFormatting sqref="H76">
    <cfRule type="cellIs" dxfId="273" priority="131" operator="equal">
      <formula>0</formula>
    </cfRule>
  </conditionalFormatting>
  <conditionalFormatting sqref="H91">
    <cfRule type="cellIs" dxfId="272" priority="130" operator="equal">
      <formula>0</formula>
    </cfRule>
  </conditionalFormatting>
  <conditionalFormatting sqref="H106">
    <cfRule type="cellIs" dxfId="271" priority="129" operator="equal">
      <formula>0</formula>
    </cfRule>
  </conditionalFormatting>
  <conditionalFormatting sqref="H121">
    <cfRule type="cellIs" dxfId="270" priority="128" operator="equal">
      <formula>0</formula>
    </cfRule>
  </conditionalFormatting>
  <conditionalFormatting sqref="H136">
    <cfRule type="cellIs" dxfId="269" priority="127" operator="equal">
      <formula>0</formula>
    </cfRule>
  </conditionalFormatting>
  <conditionalFormatting sqref="I2">
    <cfRule type="expression" dxfId="268" priority="22">
      <formula>AND($J$2&lt;&gt;"",$I$2="")</formula>
    </cfRule>
  </conditionalFormatting>
  <conditionalFormatting sqref="I34:I41">
    <cfRule type="cellIs" dxfId="267" priority="40" operator="equal">
      <formula>"P5"</formula>
    </cfRule>
  </conditionalFormatting>
  <conditionalFormatting sqref="I35:I41">
    <cfRule type="cellIs" dxfId="266" priority="44" operator="equal">
      <formula>"P1"</formula>
    </cfRule>
    <cfRule type="cellIs" dxfId="265" priority="45" operator="equal">
      <formula>0</formula>
    </cfRule>
    <cfRule type="cellIs" dxfId="264" priority="43" operator="equal">
      <formula>"P2"</formula>
    </cfRule>
    <cfRule type="cellIs" dxfId="263" priority="42" operator="equal">
      <formula>"P3"</formula>
    </cfRule>
    <cfRule type="cellIs" dxfId="262" priority="41" operator="equal">
      <formula>"P4"</formula>
    </cfRule>
  </conditionalFormatting>
  <conditionalFormatting sqref="I47:I59">
    <cfRule type="cellIs" dxfId="261" priority="133" operator="equal">
      <formula>0</formula>
    </cfRule>
  </conditionalFormatting>
  <conditionalFormatting sqref="I62:I74">
    <cfRule type="cellIs" dxfId="260" priority="126" operator="equal">
      <formula>0</formula>
    </cfRule>
  </conditionalFormatting>
  <conditionalFormatting sqref="I77:I89">
    <cfRule type="cellIs" dxfId="259" priority="125" operator="equal">
      <formula>0</formula>
    </cfRule>
  </conditionalFormatting>
  <conditionalFormatting sqref="I92:I104">
    <cfRule type="cellIs" dxfId="258" priority="124" operator="equal">
      <formula>0</formula>
    </cfRule>
  </conditionalFormatting>
  <conditionalFormatting sqref="I107:I119">
    <cfRule type="cellIs" dxfId="257" priority="123" operator="equal">
      <formula>0</formula>
    </cfRule>
  </conditionalFormatting>
  <conditionalFormatting sqref="I122:I134">
    <cfRule type="cellIs" dxfId="256" priority="122" operator="equal">
      <formula>0</formula>
    </cfRule>
  </conditionalFormatting>
  <conditionalFormatting sqref="I137:I149">
    <cfRule type="cellIs" dxfId="255" priority="120" operator="equal">
      <formula>0</formula>
    </cfRule>
  </conditionalFormatting>
  <conditionalFormatting sqref="I42:J42">
    <cfRule type="cellIs" dxfId="254" priority="140" operator="notEqual">
      <formula>0</formula>
    </cfRule>
  </conditionalFormatting>
  <conditionalFormatting sqref="J2">
    <cfRule type="expression" dxfId="253" priority="21">
      <formula>AND($I$2&lt;&gt;"",$J$2="")</formula>
    </cfRule>
  </conditionalFormatting>
  <conditionalFormatting sqref="J47:J58">
    <cfRule type="expression" dxfId="252" priority="10">
      <formula>$B47=""</formula>
    </cfRule>
  </conditionalFormatting>
  <conditionalFormatting sqref="J62:J73">
    <cfRule type="expression" dxfId="251" priority="28">
      <formula>$B62=""</formula>
    </cfRule>
  </conditionalFormatting>
  <conditionalFormatting sqref="J77:J88">
    <cfRule type="expression" dxfId="250" priority="9">
      <formula>$B77=""</formula>
    </cfRule>
  </conditionalFormatting>
  <conditionalFormatting sqref="J92:J103">
    <cfRule type="expression" dxfId="249" priority="8">
      <formula>$B92=""</formula>
    </cfRule>
  </conditionalFormatting>
  <conditionalFormatting sqref="J107:J118">
    <cfRule type="expression" dxfId="248" priority="63">
      <formula>$B107=""</formula>
    </cfRule>
  </conditionalFormatting>
  <conditionalFormatting sqref="J122:J133">
    <cfRule type="expression" dxfId="247" priority="62">
      <formula>$B122=""</formula>
    </cfRule>
  </conditionalFormatting>
  <conditionalFormatting sqref="J137:J148">
    <cfRule type="expression" dxfId="246" priority="117">
      <formula>$B137=""</formula>
    </cfRule>
  </conditionalFormatting>
  <conditionalFormatting sqref="J35:M41">
    <cfRule type="cellIs" dxfId="245" priority="34" operator="equal">
      <formula>0</formula>
    </cfRule>
  </conditionalFormatting>
  <conditionalFormatting sqref="K20:K29">
    <cfRule type="cellIs" dxfId="244" priority="57" operator="lessThan">
      <formula>0</formula>
    </cfRule>
  </conditionalFormatting>
  <conditionalFormatting sqref="K30:K31">
    <cfRule type="cellIs" dxfId="243" priority="139" operator="notEqual">
      <formula>0</formula>
    </cfRule>
  </conditionalFormatting>
  <conditionalFormatting sqref="M20:M29">
    <cfRule type="cellIs" dxfId="242" priority="56" operator="notEqual">
      <formula>0</formula>
    </cfRule>
    <cfRule type="expression" dxfId="241" priority="55">
      <formula>$K20&lt;0</formula>
    </cfRule>
  </conditionalFormatting>
  <conditionalFormatting sqref="M35:M41">
    <cfRule type="cellIs" dxfId="240" priority="37" operator="lessThan">
      <formula>0</formula>
    </cfRule>
    <cfRule type="cellIs" dxfId="239" priority="36" operator="greaterThan">
      <formula>0</formula>
    </cfRule>
  </conditionalFormatting>
  <conditionalFormatting sqref="O47:O59">
    <cfRule type="expression" dxfId="238" priority="82">
      <formula>$D$47=0</formula>
    </cfRule>
  </conditionalFormatting>
  <conditionalFormatting sqref="O48:O58">
    <cfRule type="cellIs" dxfId="237" priority="85" operator="equal">
      <formula>0</formula>
    </cfRule>
  </conditionalFormatting>
  <conditionalFormatting sqref="O62:O74">
    <cfRule type="expression" dxfId="236" priority="81">
      <formula>$D$47=0</formula>
    </cfRule>
  </conditionalFormatting>
  <conditionalFormatting sqref="O63:O73">
    <cfRule type="cellIs" dxfId="235" priority="80" operator="equal">
      <formula>0</formula>
    </cfRule>
  </conditionalFormatting>
  <conditionalFormatting sqref="O77:O89">
    <cfRule type="expression" dxfId="234" priority="79">
      <formula>$D$47=0</formula>
    </cfRule>
  </conditionalFormatting>
  <conditionalFormatting sqref="O78:O88">
    <cfRule type="cellIs" dxfId="233" priority="78" operator="equal">
      <formula>0</formula>
    </cfRule>
  </conditionalFormatting>
  <conditionalFormatting sqref="O92:O104">
    <cfRule type="expression" dxfId="232" priority="77">
      <formula>$D$47=0</formula>
    </cfRule>
  </conditionalFormatting>
  <conditionalFormatting sqref="O93:O103">
    <cfRule type="cellIs" dxfId="231" priority="76" operator="equal">
      <formula>0</formula>
    </cfRule>
  </conditionalFormatting>
  <conditionalFormatting sqref="O107:O119">
    <cfRule type="expression" dxfId="230" priority="75">
      <formula>$D$47=0</formula>
    </cfRule>
  </conditionalFormatting>
  <conditionalFormatting sqref="O108:O118">
    <cfRule type="cellIs" dxfId="229" priority="74" operator="equal">
      <formula>0</formula>
    </cfRule>
  </conditionalFormatting>
  <conditionalFormatting sqref="O122:O134">
    <cfRule type="expression" dxfId="228" priority="73">
      <formula>$D$47=0</formula>
    </cfRule>
  </conditionalFormatting>
  <conditionalFormatting sqref="O123:O133">
    <cfRule type="cellIs" dxfId="227" priority="72" operator="equal">
      <formula>0</formula>
    </cfRule>
  </conditionalFormatting>
  <conditionalFormatting sqref="O137:O149">
    <cfRule type="expression" dxfId="226" priority="71">
      <formula>$D$47=0</formula>
    </cfRule>
  </conditionalFormatting>
  <conditionalFormatting sqref="O138:O148">
    <cfRule type="cellIs" dxfId="225" priority="70" operator="equal">
      <formula>0</formula>
    </cfRule>
  </conditionalFormatting>
  <conditionalFormatting sqref="P5">
    <cfRule type="cellIs" dxfId="224" priority="24" operator="equal">
      <formula>0</formula>
    </cfRule>
  </conditionalFormatting>
  <conditionalFormatting sqref="P10:T13">
    <cfRule type="cellIs" dxfId="216" priority="116" operator="equal">
      <formula>0</formula>
    </cfRule>
  </conditionalFormatting>
  <conditionalFormatting sqref="P61:U61 P76:U76 P89:AE89 P91:U91 P104:AE104 P106:U106 P119:AE119 P121:U121 P134:AE134 P136:U136 P149:AE149">
    <cfRule type="cellIs" dxfId="215" priority="84" operator="equal">
      <formula>0</formula>
    </cfRule>
  </conditionalFormatting>
  <conditionalFormatting sqref="P5:AD13">
    <cfRule type="cellIs" dxfId="214" priority="23" operator="equal">
      <formula>0</formula>
    </cfRule>
  </conditionalFormatting>
  <conditionalFormatting sqref="P90:AD90">
    <cfRule type="cellIs" dxfId="213" priority="15" operator="equal">
      <formula>0</formula>
    </cfRule>
  </conditionalFormatting>
  <conditionalFormatting sqref="P105:AD105">
    <cfRule type="cellIs" dxfId="212" priority="14" operator="equal">
      <formula>0</formula>
    </cfRule>
  </conditionalFormatting>
  <conditionalFormatting sqref="P120:AD120">
    <cfRule type="cellIs" dxfId="211" priority="13" operator="equal">
      <formula>0</formula>
    </cfRule>
  </conditionalFormatting>
  <conditionalFormatting sqref="P135:AD135">
    <cfRule type="cellIs" dxfId="210" priority="12" operator="equal">
      <formula>0</formula>
    </cfRule>
  </conditionalFormatting>
  <conditionalFormatting sqref="P150:AD150">
    <cfRule type="cellIs" dxfId="209" priority="11" operator="equal">
      <formula>0</formula>
    </cfRule>
  </conditionalFormatting>
  <conditionalFormatting sqref="P20:AE28">
    <cfRule type="cellIs" dxfId="208" priority="69" operator="equal">
      <formula>0</formula>
    </cfRule>
  </conditionalFormatting>
  <conditionalFormatting sqref="P59:AE60">
    <cfRule type="cellIs" dxfId="207" priority="7" operator="equal">
      <formula>0</formula>
    </cfRule>
  </conditionalFormatting>
  <conditionalFormatting sqref="P74:AE75">
    <cfRule type="cellIs" dxfId="206" priority="6" operator="equal">
      <formula>0</formula>
    </cfRule>
  </conditionalFormatting>
  <conditionalFormatting sqref="W61:AE61 AE62:AE73 W76:AE76 AE77:AE88 W91:AE91 AE92:AE103 W106:AE106 AE107:AE118 W121:AE121 AE122:AE133 W136:AE136 AE137:AE148">
    <cfRule type="cellIs" dxfId="191" priority="83" operator="equal">
      <formula>0</formula>
    </cfRule>
  </conditionalFormatting>
  <conditionalFormatting sqref="AE5:AE13 AE47:AE58">
    <cfRule type="cellIs" dxfId="176" priority="141" operator="equal">
      <formula>0</formula>
    </cfRule>
  </conditionalFormatting>
  <conditionalFormatting sqref="AE15 C47:C58 C92:C103 C107:C118 C122:C133 C137:C148 G150:G185">
    <cfRule type="cellIs" dxfId="175" priority="142" operator="equal">
      <formula>0</formula>
    </cfRule>
  </conditionalFormatting>
  <conditionalFormatting sqref="AE90">
    <cfRule type="cellIs" dxfId="174" priority="20" operator="equal">
      <formula>0</formula>
    </cfRule>
  </conditionalFormatting>
  <conditionalFormatting sqref="AE105">
    <cfRule type="cellIs" dxfId="173" priority="19" operator="equal">
      <formula>0</formula>
    </cfRule>
  </conditionalFormatting>
  <conditionalFormatting sqref="AE120">
    <cfRule type="cellIs" dxfId="172" priority="18" operator="equal">
      <formula>0</formula>
    </cfRule>
  </conditionalFormatting>
  <conditionalFormatting sqref="AE135">
    <cfRule type="cellIs" dxfId="171" priority="17" operator="equal">
      <formula>0</formula>
    </cfRule>
  </conditionalFormatting>
  <conditionalFormatting sqref="AE150">
    <cfRule type="cellIs" dxfId="170" priority="16" operator="equal">
      <formula>0</formula>
    </cfRule>
  </conditionalFormatting>
  <conditionalFormatting sqref="AF20:AF28">
    <cfRule type="cellIs" dxfId="169" priority="3" operator="equal">
      <formula>0</formula>
    </cfRule>
  </conditionalFormatting>
  <conditionalFormatting sqref="AF21 AF23 AF25 AF27">
    <cfRule type="cellIs" dxfId="168" priority="4" operator="equal">
      <formula>0</formula>
    </cfRule>
  </conditionalFormatting>
  <conditionalFormatting sqref="AG5:AG13">
    <cfRule type="cellIs" dxfId="167" priority="60" operator="equal">
      <formula>0</formula>
    </cfRule>
    <cfRule type="cellIs" dxfId="166" priority="61" operator="equal">
      <formula>0</formula>
    </cfRule>
  </conditionalFormatting>
  <conditionalFormatting sqref="AG20:AG27">
    <cfRule type="cellIs" dxfId="165" priority="1" operator="equal">
      <formula>"adjustment needed"</formula>
    </cfRule>
    <cfRule type="cellIs" dxfId="164" priority="2" operator="equal">
      <formula>"""adjustment needed"""</formula>
    </cfRule>
  </conditionalFormatting>
  <dataValidations count="1">
    <dataValidation type="list" allowBlank="1" showInputMessage="1" showErrorMessage="1" sqref="B35:B41" xr:uid="{00000000-0002-0000-0D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43" operator="greaterThan" id="{D03A407F-20C0-4441-97A2-98DFB93DBD80}">
            <xm:f>'Basic project data'!$C$7</xm:f>
            <x14:dxf>
              <font>
                <color rgb="FFF2F2F2"/>
              </font>
            </x14:dxf>
          </x14:cfRule>
          <xm:sqref>C47:C148</xm:sqref>
        </x14:conditionalFormatting>
        <x14:conditionalFormatting xmlns:xm="http://schemas.microsoft.com/office/excel/2006/main">
          <x14:cfRule type="expression" priority="144" id="{D27F77D9-26B3-4249-8030-72AC53A5C618}">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45" id="{5B799024-2085-47D6-888E-DC971174DBF0}">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46" id="{F4387F94-0050-4AD0-B895-D33598B5DF32}">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47" id="{76BD4B68-5E73-4112-8C98-CAD4A1C0EC4C}">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48" id="{7E5A3A86-9973-4886-BDF0-73BDC34CBFDA}">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49" id="{D9D8B1C5-DCA5-4F97-A1EB-2619B53718DF}">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50" id="{B819F6C9-6F3F-4258-97E1-C21BD92C2EAB}">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51" id="{97BDA474-2DA2-472D-8250-2DA0E1FFD336}">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52" id="{901F30FF-A86D-4E60-BD95-72761E5F14F4}">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53" id="{A8631CCA-65C5-4D37-8581-B9FCA6B16450}">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54" id="{87F78B62-F1DF-4FD0-AAAC-4EEBD7F84B7C}">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55" id="{10BC3695-CAFA-4BB0-B970-364755C73AFA}">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56" id="{5FF9203B-F26E-44A5-A43C-FA69A7D15227}">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57" id="{6E2EC9F4-FC29-4D5E-9BFB-DFF4F7A39764}">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58" id="{6D90469F-A075-451F-AECD-F145369FD32C}">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59" id="{3E92FA1A-2329-4754-9080-2D622B355041}">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60" id="{2289C11F-E128-4100-A15F-2131FFB0BEAE}">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61" id="{CF64265F-AA31-473B-AB98-A57FB4B18357}">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62" id="{C4FFD9AA-E0EB-4C6B-B28C-C9BDA4D56C20}">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63" id="{CA50D08F-5FCD-428C-9DE5-99D8FB2A50C0}">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64" id="{E7D0D88F-AB88-4476-B2DC-A9E5F5C5DCE4}">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65" id="{46B0E533-579C-4EAA-8368-43ECB2E7A992}">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66" id="{22A3A4C6-994B-4E35-8720-20E79563FCA4}">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67" id="{435818EE-F787-4348-A26D-EA83AF4FD277}">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68" id="{6CE2FBA8-C44C-4280-A0BD-EB99473A1D94}">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69" id="{A2E02C5E-66A0-40E8-96BB-5667A05991A3}">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70" id="{ED5474B5-3698-485D-9042-15DD943C29C6}">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71" id="{BA28D620-4A89-4555-93BE-AF46FF938340}">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72" id="{C0A06DF6-EDB4-4E31-94CB-C3D08D86D4E8}">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73" id="{84CAB9A7-A3DD-409D-AC80-2AE937F15840}">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74" id="{BF6F44FC-6090-4B8A-A135-1ACE61F1323D}">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75" id="{6354AB60-DE1A-4F5F-8E44-9E9EBB107837}">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76" id="{6EFCEFE5-C500-4845-8B23-BD2647DC8028}">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77" id="{BE43BA1E-F9C5-42F3-BB4C-4149A460EB11}">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78" id="{1782DABE-DE63-42B1-8876-FA879F92817D}">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1000000}">
          <x14:formula1>
            <xm:f>'Drop-down Liste'!$B$2:$B$3</xm:f>
          </x14:formula1>
          <x14:formula2>
            <xm:f>0</xm:f>
          </x14:formula2>
          <xm:sqref>D11:D12</xm:sqref>
        </x14:dataValidation>
        <x14:dataValidation type="list" allowBlank="1" showInputMessage="1" showErrorMessage="1" xr:uid="{28D89359-5AAE-41AD-A94F-748AFC032812}">
          <x14:formula1>
            <xm:f>'Overview reports'!$A$6:$A$10</xm:f>
          </x14:formula1>
          <xm:sqref>H1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N179"/>
  <sheetViews>
    <sheetView showGridLines="0" zoomScale="70" zoomScaleNormal="70" workbookViewId="0">
      <selection activeCell="D13" sqref="D13:D14"/>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c r="E1" s="136"/>
      <c r="F1" s="137"/>
      <c r="G1" s="138" t="s">
        <v>265</v>
      </c>
      <c r="H1" s="139"/>
    </row>
    <row r="2" spans="2:40" ht="29.25" customHeight="1" x14ac:dyDescent="0.25">
      <c r="C2" s="140" t="s">
        <v>266</v>
      </c>
      <c r="D2" s="408"/>
      <c r="E2" s="408"/>
      <c r="G2" s="138" t="s">
        <v>267</v>
      </c>
      <c r="H2" s="141"/>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0</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c r="E5" s="151"/>
      <c r="F5" s="152"/>
      <c r="G5" s="153"/>
      <c r="H5" s="153"/>
      <c r="J5" s="410" t="s">
        <v>292</v>
      </c>
      <c r="K5" s="411">
        <f>F20+F22+F24+F26+F28</f>
        <v>0</v>
      </c>
      <c r="O5" s="84" t="s">
        <v>32</v>
      </c>
      <c r="P5" s="154"/>
      <c r="Q5" s="154"/>
      <c r="R5" s="154"/>
      <c r="S5" s="154"/>
      <c r="T5" s="154"/>
      <c r="U5" s="154"/>
      <c r="V5" s="154"/>
      <c r="W5" s="154"/>
      <c r="X5" s="154"/>
      <c r="Y5" s="154"/>
      <c r="Z5" s="154"/>
      <c r="AA5" s="154"/>
      <c r="AB5" s="154"/>
      <c r="AC5" s="154"/>
      <c r="AD5" s="154"/>
      <c r="AE5" s="155">
        <f t="shared" ref="AE5:AE13" si="0">SUM(P5:AD5)</f>
        <v>0</v>
      </c>
      <c r="AF5" s="156"/>
      <c r="AG5" s="157"/>
      <c r="AM5" s="3" t="s">
        <v>293</v>
      </c>
    </row>
    <row r="6" spans="2:40" ht="18.75" outlineLevel="1" x14ac:dyDescent="0.25">
      <c r="C6" s="409"/>
      <c r="D6" s="151"/>
      <c r="E6" s="151"/>
      <c r="F6" s="152"/>
      <c r="G6" s="153"/>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0</v>
      </c>
      <c r="O7" s="89" t="s">
        <v>33</v>
      </c>
      <c r="P7" s="154"/>
      <c r="Q7" s="154"/>
      <c r="R7" s="154"/>
      <c r="S7" s="154"/>
      <c r="T7" s="154"/>
      <c r="U7" s="154"/>
      <c r="V7" s="154"/>
      <c r="W7" s="154"/>
      <c r="X7" s="154"/>
      <c r="Y7" s="154"/>
      <c r="Z7" s="154"/>
      <c r="AA7" s="154"/>
      <c r="AB7" s="154"/>
      <c r="AC7" s="154"/>
      <c r="AD7" s="154"/>
      <c r="AE7" s="155">
        <f t="shared" si="0"/>
        <v>0</v>
      </c>
      <c r="AF7" s="156"/>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0</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0</v>
      </c>
      <c r="D20" s="425">
        <f>MROUND(SUMIF(B:B,O20,F:F),0.5)</f>
        <v>0</v>
      </c>
      <c r="E20" s="426">
        <f>IFERROR(C20/D20,0)</f>
        <v>0</v>
      </c>
      <c r="F20" s="424">
        <f>SUMIF(B:B,O20,J:J)</f>
        <v>0</v>
      </c>
      <c r="G20" s="427">
        <f>MROUND(SUMIF(B:B,O20,I:I),0.5)</f>
        <v>0</v>
      </c>
      <c r="H20" s="436">
        <f>IFERROR(((SUMIF(B:B,O20,AE:AE))/$H$2),0)</f>
        <v>0</v>
      </c>
      <c r="I20" s="429">
        <f>IF($D$11="no",IF((SUMIF($D$35:$D$41,O20,$G$35:$G$41)+SUMIF($I$35:$I$41,O20,$L$35:$L$41))&gt;D20,D20,(SUMIF($D$35:$D$41,O20,$G$35:$G$41)+SUMIF($I$35:$I$41,O20,$L$35:$L$41))),IF((SUMIF($D$35:$D$41,O20,$G$35:$G$41)+SUMIF($I$35:$I$41,O20,$L$35:$L$41))&gt;G20,G20,(SUMIF($D$35:$D$41,O20,$G$35:$G$41)+SUMIF($I$35:$I$41,O20,$L$35:$L$41))))</f>
        <v>0</v>
      </c>
      <c r="J20" s="438">
        <f>IFERROR(MROUND(IF(H20&gt;I20,I20,H20),0.5),"")</f>
        <v>0</v>
      </c>
      <c r="K20" s="431">
        <f>IF($D$11="no",(IF(M20&gt;=0,0,IFERROR(J20-D20,0))),IF(J20&gt;=G20,0,IFERROR(J20-G20,0)))</f>
        <v>0</v>
      </c>
      <c r="L20" s="432">
        <f>ROUND(IF($D$11="no",IF(E20*J20&gt;C20,C20,E20*J20),IF(E20*J20&gt;F20,F20,E20*J20)),2)</f>
        <v>0</v>
      </c>
      <c r="M20" s="433">
        <f>ROUND(IF($D$11="no",IFERROR(-(C20-L20),0),IFERROR(-(F20-L20),0)),2)</f>
        <v>0</v>
      </c>
      <c r="O20" s="84" t="s">
        <v>32</v>
      </c>
      <c r="P20" s="182">
        <f t="shared" ref="P20:AD20" si="1">IFERROR($J20*(SUMIF($B:$B,$O20,P:P)/$H$2)/$H20,0)</f>
        <v>0</v>
      </c>
      <c r="Q20" s="182">
        <f t="shared" si="1"/>
        <v>0</v>
      </c>
      <c r="R20" s="182">
        <f t="shared" si="1"/>
        <v>0</v>
      </c>
      <c r="S20" s="182">
        <f t="shared" si="1"/>
        <v>0</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0</v>
      </c>
      <c r="AF20" s="367">
        <f>ROUND(L20,2)</f>
        <v>0</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0</v>
      </c>
      <c r="D22" s="425">
        <f>MROUND(SUMIF(B:B,O22,F:F),0.5)</f>
        <v>0</v>
      </c>
      <c r="E22" s="426">
        <f>IFERROR(C22/D22,0)</f>
        <v>0</v>
      </c>
      <c r="F22" s="424">
        <f>SUMIF(B:B,O22,J:J)</f>
        <v>0</v>
      </c>
      <c r="G22" s="427">
        <f>MROUND(SUMIF(B:B,O22,I:I),0.5)</f>
        <v>0</v>
      </c>
      <c r="H22" s="436">
        <f>IFERROR(((SUMIF(B:B,O22,AE:AE))/$H$2),0)</f>
        <v>0</v>
      </c>
      <c r="I22" s="429">
        <f>IF($D$11="no",IF((SUMIF($D$35:$D$41,O22,$G$35:$G$41)+SUMIF($I$35:$I$41,O22,$L$35:$L$41))&gt;D22,D22,(SUMIF($D$35:$D$41,O22,$G$35:$G$41)+SUMIF($I$35:$I$41,O22,$L$35:$L$41))),IF((SUMIF($D$35:$D$41,O22,$G$35:$G$41)+SUMIF($I$35:$I$41,O22,$L$35:$L$41))&gt;G22,G22,(SUMIF($D$35:$D$41,O22,$G$35:$G$41)+SUMIF($I$35:$I$41,O22,$L$35:$L$41))))</f>
        <v>0</v>
      </c>
      <c r="J22" s="438">
        <f>IFERROR(MROUND(IF(H22&gt;I22,I22,H22),0.5),"")</f>
        <v>0</v>
      </c>
      <c r="K22" s="431">
        <f>IF($D$11="no",(IF(M22&gt;=0,0,IFERROR(J22-D22,0))),IF(J22&gt;=G22,0,IFERROR(J22-G22,0)))</f>
        <v>0</v>
      </c>
      <c r="L22" s="432">
        <f>ROUND(IF($D$11="no",IF(E22*J22&gt;C22,C22,E22*J22),IF(E22*J22&gt;F22,F22,E22*J22)),2)</f>
        <v>0</v>
      </c>
      <c r="M22" s="433">
        <f>ROUND(IF($D$11="no",IFERROR(-(C22-L22),0),IFERROR(-(F22-L22),0)),2)</f>
        <v>0</v>
      </c>
      <c r="O22" s="89" t="s">
        <v>33</v>
      </c>
      <c r="P22" s="182">
        <f t="shared" ref="P22:AD22" si="3">IFERROR($J22*(SUMIF($B:$B,$O22,P:P)/$H$2)/$H22,0)</f>
        <v>0</v>
      </c>
      <c r="Q22" s="182">
        <f t="shared" si="3"/>
        <v>0</v>
      </c>
      <c r="R22" s="182">
        <f t="shared" si="3"/>
        <v>0</v>
      </c>
      <c r="S22" s="182">
        <f t="shared" si="3"/>
        <v>0</v>
      </c>
      <c r="T22" s="182">
        <f t="shared" si="3"/>
        <v>0</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0</v>
      </c>
      <c r="AF22" s="367">
        <f>ROUND(L22,2)</f>
        <v>0</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0</v>
      </c>
      <c r="D30" s="191">
        <f>SUM(D20:D28)</f>
        <v>0</v>
      </c>
      <c r="E30" s="192"/>
      <c r="F30" s="193">
        <f>SUM(F20:F28)</f>
        <v>0</v>
      </c>
      <c r="G30" s="194">
        <f>SUM(G20:G28)</f>
        <v>0</v>
      </c>
      <c r="H30" s="195">
        <f>SUM(H20:H28)</f>
        <v>0</v>
      </c>
      <c r="I30" s="196"/>
      <c r="J30" s="197">
        <f>SUM(J20:J28)</f>
        <v>0</v>
      </c>
      <c r="K30" s="198"/>
      <c r="L30" s="199">
        <f>SUM(L20:L28)</f>
        <v>0</v>
      </c>
      <c r="M30" s="200">
        <f>SUM(M20:M28)</f>
        <v>0</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c r="C35" s="220">
        <f>IF('Basic project data'!C5=0,0,DATE(YEAR('Basic project data'!C5),1,1))</f>
        <v>44562</v>
      </c>
      <c r="D35" s="221" t="str">
        <f>IFERROR(INDEX(B47:B58,MATCH("P*",B47:B58,0)),"")</f>
        <v>P1</v>
      </c>
      <c r="E35" s="181">
        <f>IF(D35="",0,IF($D$11="no",SUMIF(B47:B58,D35,F47:F58),SUMIF(B47:B58,D35,I47:I58)))</f>
        <v>0</v>
      </c>
      <c r="F35" s="181">
        <f>IFERROR(SUMIF($B47:$B58,$D35,$AE47:$AE58)/$H$2,0)</f>
        <v>0</v>
      </c>
      <c r="G35" s="181">
        <f t="shared" ref="G35:G41" si="10">IFERROR(IF(D35="","",(IF(B35="yes",(IF(E35&lt;F35,E35,F35)),F35))),"")</f>
        <v>0</v>
      </c>
      <c r="H35" s="222">
        <f t="shared" ref="H35:H41" si="11">ROUND(-IFERROR(E35-F35,""),2)</f>
        <v>0</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c r="C36" s="220">
        <f>IFERROR(IF(EDATE(C35,12)&lt;=(DATE(YEAR('Basic project data'!$C$6),1,1)),EDATE(C35,12),""),"")</f>
        <v>44927</v>
      </c>
      <c r="D36" s="221" t="str">
        <f>IFERROR(INDEX(B62:B73,MATCH("P*",B62:B73,0)),"")</f>
        <v>P1</v>
      </c>
      <c r="E36" s="181">
        <f>IF(D36="",0,IF($D$11="no",SUMIF(B62:B73,D36,F62:F73),SUMIF(B62:B73,D36,I62:I73)))</f>
        <v>0</v>
      </c>
      <c r="F36" s="181">
        <f>IFERROR(SUMIF($B62:$B73,$D36,$AE62:$AE73)/$H$2,0)</f>
        <v>0</v>
      </c>
      <c r="G36" s="181">
        <f t="shared" si="10"/>
        <v>0</v>
      </c>
      <c r="H36" s="222">
        <f t="shared" si="11"/>
        <v>0</v>
      </c>
      <c r="I36" s="221" t="str">
        <f>IF(IFERROR(INDEX(B62:B73,MATCH("P*",B62:B73,-1)),"")=D36,"",IFERROR(INDEX(B62:B73,MATCH("P*",B62:B73,-1)),""))</f>
        <v>P2</v>
      </c>
      <c r="J36" s="181">
        <f>IF(I36="",0,IF($D$11="no",MROUND(SUMIF(B62:B73,I36,F62:F73),0.5),MROUND(SUMIF(B62:B73,I36,I62:I73),0.5)))</f>
        <v>0</v>
      </c>
      <c r="K36" s="181">
        <f>IFERROR(SUMIF($B62:$B73,$I36,$AE62:$AE73)/$H$2,0)</f>
        <v>0</v>
      </c>
      <c r="L36" s="181">
        <f t="shared" si="12"/>
        <v>0</v>
      </c>
      <c r="M36" s="222">
        <f t="shared" si="13"/>
        <v>0</v>
      </c>
      <c r="N36" s="224"/>
      <c r="O36" s="225"/>
    </row>
    <row r="37" spans="1:33" outlineLevel="1" x14ac:dyDescent="0.25">
      <c r="B37" s="219"/>
      <c r="C37" s="220">
        <f>IFERROR(IF(EDATE(C36,12)&lt;=(DATE(YEAR('Basic project data'!$C$6),1,1)),EDATE(C36,12),""),"")</f>
        <v>45292</v>
      </c>
      <c r="D37" s="221" t="str">
        <f>IFERROR(INDEX(B77:B88,MATCH("P*",B77:B88,0)),"")</f>
        <v>P2</v>
      </c>
      <c r="E37" s="181">
        <f>IF(D37="",0,IF($D$11="no",SUMIF(B77:B88,D37,F77:F88),SUMIF(B77:B88,D37,I77:I88)))</f>
        <v>0</v>
      </c>
      <c r="F37" s="181">
        <f>IFERROR(SUMIF($B77:$B88,$D37,$AE77:$AE88)/$H$2,0)</f>
        <v>0</v>
      </c>
      <c r="G37" s="181">
        <f t="shared" si="10"/>
        <v>0</v>
      </c>
      <c r="H37" s="222">
        <f t="shared" si="11"/>
        <v>0</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c r="C38" s="220">
        <f>IFERROR(IF(EDATE(C37,12)&lt;=(DATE(YEAR('Basic project data'!$C$6),1,1)),EDATE(C37,12),""),"")</f>
        <v>45658</v>
      </c>
      <c r="D38" s="221" t="str">
        <f>IFERROR(INDEX(B92:B103,MATCH("P*",B92:B103,0)),"")</f>
        <v>P2</v>
      </c>
      <c r="E38" s="181">
        <f>IF(D38="",0,IF($D$11="no",SUMIF(B92:B103,D38,F92:F103),SUMIF(B92:B103,D38,I92:I103)))</f>
        <v>0</v>
      </c>
      <c r="F38" s="181">
        <f>IFERROR(SUMIF($B92:$B103,$D38,$AE92:$AE103)/$H$2,0)</f>
        <v>0</v>
      </c>
      <c r="G38" s="181">
        <f t="shared" si="10"/>
        <v>0</v>
      </c>
      <c r="H38" s="222">
        <f t="shared" si="11"/>
        <v>0</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c r="F50" s="182">
        <f t="shared" si="14"/>
        <v>0</v>
      </c>
      <c r="G50" s="245"/>
      <c r="H50" s="244"/>
      <c r="I50" s="182">
        <f t="shared" si="15"/>
        <v>0</v>
      </c>
      <c r="J50" s="246"/>
      <c r="O50" s="243">
        <f t="shared" si="16"/>
        <v>44652</v>
      </c>
      <c r="P50" s="219"/>
      <c r="Q50" s="219"/>
      <c r="R50" s="219"/>
      <c r="S50" s="219"/>
      <c r="T50" s="219"/>
      <c r="U50" s="219"/>
      <c r="V50" s="219"/>
      <c r="W50" s="219"/>
      <c r="X50" s="219"/>
      <c r="Y50" s="219"/>
      <c r="Z50" s="219"/>
      <c r="AA50" s="219"/>
      <c r="AB50" s="219"/>
      <c r="AC50" s="219"/>
      <c r="AD50" s="219"/>
      <c r="AE50" s="247">
        <f t="shared" si="17"/>
        <v>0</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c r="F51" s="182">
        <f t="shared" si="14"/>
        <v>0</v>
      </c>
      <c r="G51" s="245"/>
      <c r="H51" s="244"/>
      <c r="I51" s="182">
        <f t="shared" si="15"/>
        <v>0</v>
      </c>
      <c r="J51" s="246"/>
      <c r="O51" s="243">
        <f t="shared" si="16"/>
        <v>44682</v>
      </c>
      <c r="P51" s="219"/>
      <c r="Q51" s="219"/>
      <c r="R51" s="219"/>
      <c r="S51" s="219"/>
      <c r="T51" s="219"/>
      <c r="U51" s="219"/>
      <c r="V51" s="219"/>
      <c r="W51" s="219"/>
      <c r="X51" s="219"/>
      <c r="Y51" s="219"/>
      <c r="Z51" s="219"/>
      <c r="AA51" s="219"/>
      <c r="AB51" s="219"/>
      <c r="AC51" s="219"/>
      <c r="AD51" s="219"/>
      <c r="AE51" s="247">
        <f t="shared" si="17"/>
        <v>0</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c r="F52" s="182">
        <f t="shared" si="14"/>
        <v>0</v>
      </c>
      <c r="G52" s="245"/>
      <c r="H52" s="244"/>
      <c r="I52" s="182">
        <f t="shared" si="15"/>
        <v>0</v>
      </c>
      <c r="J52" s="246"/>
      <c r="O52" s="243">
        <f t="shared" si="16"/>
        <v>44713</v>
      </c>
      <c r="P52" s="219"/>
      <c r="Q52" s="219"/>
      <c r="R52" s="219"/>
      <c r="S52" s="219"/>
      <c r="T52" s="219"/>
      <c r="U52" s="219"/>
      <c r="V52" s="219"/>
      <c r="W52" s="219"/>
      <c r="X52" s="219"/>
      <c r="Y52" s="219"/>
      <c r="Z52" s="219"/>
      <c r="AA52" s="219"/>
      <c r="AB52" s="219"/>
      <c r="AC52" s="219"/>
      <c r="AD52" s="219"/>
      <c r="AE52" s="247">
        <f t="shared" si="17"/>
        <v>0</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c r="F53" s="182">
        <f t="shared" si="14"/>
        <v>0</v>
      </c>
      <c r="G53" s="245"/>
      <c r="H53" s="244"/>
      <c r="I53" s="182">
        <f t="shared" si="15"/>
        <v>0</v>
      </c>
      <c r="J53" s="246"/>
      <c r="O53" s="243">
        <f t="shared" si="16"/>
        <v>44743</v>
      </c>
      <c r="P53" s="219"/>
      <c r="Q53" s="219"/>
      <c r="R53" s="219"/>
      <c r="S53" s="219"/>
      <c r="T53" s="219"/>
      <c r="U53" s="219"/>
      <c r="V53" s="219"/>
      <c r="W53" s="219"/>
      <c r="X53" s="219"/>
      <c r="Y53" s="219"/>
      <c r="Z53" s="219"/>
      <c r="AA53" s="219"/>
      <c r="AB53" s="219"/>
      <c r="AC53" s="219"/>
      <c r="AD53" s="219"/>
      <c r="AE53" s="247">
        <f t="shared" si="17"/>
        <v>0</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c r="F54" s="182">
        <f t="shared" si="14"/>
        <v>0</v>
      </c>
      <c r="G54" s="245"/>
      <c r="H54" s="244"/>
      <c r="I54" s="182">
        <f t="shared" si="15"/>
        <v>0</v>
      </c>
      <c r="J54" s="246"/>
      <c r="O54" s="243">
        <f t="shared" si="16"/>
        <v>44774</v>
      </c>
      <c r="P54" s="219"/>
      <c r="Q54" s="219"/>
      <c r="R54" s="219"/>
      <c r="S54" s="219"/>
      <c r="T54" s="219"/>
      <c r="U54" s="219"/>
      <c r="V54" s="219"/>
      <c r="W54" s="219"/>
      <c r="X54" s="219"/>
      <c r="Y54" s="219"/>
      <c r="Z54" s="219"/>
      <c r="AA54" s="219"/>
      <c r="AB54" s="219"/>
      <c r="AC54" s="219"/>
      <c r="AD54" s="219"/>
      <c r="AE54" s="247">
        <f t="shared" si="17"/>
        <v>0</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c r="F55" s="182">
        <f t="shared" si="14"/>
        <v>0</v>
      </c>
      <c r="G55" s="245"/>
      <c r="H55" s="244"/>
      <c r="I55" s="182">
        <f t="shared" si="15"/>
        <v>0</v>
      </c>
      <c r="J55" s="246"/>
      <c r="O55" s="243">
        <f t="shared" si="16"/>
        <v>44805</v>
      </c>
      <c r="P55" s="219"/>
      <c r="Q55" s="219"/>
      <c r="R55" s="219"/>
      <c r="S55" s="219"/>
      <c r="T55" s="219"/>
      <c r="U55" s="219"/>
      <c r="V55" s="219"/>
      <c r="W55" s="219"/>
      <c r="X55" s="219"/>
      <c r="Y55" s="219"/>
      <c r="Z55" s="219"/>
      <c r="AA55" s="219"/>
      <c r="AB55" s="219"/>
      <c r="AC55" s="219"/>
      <c r="AD55" s="219"/>
      <c r="AE55" s="247">
        <f t="shared" si="17"/>
        <v>0</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c r="F56" s="182">
        <f t="shared" si="14"/>
        <v>0</v>
      </c>
      <c r="G56" s="245"/>
      <c r="H56" s="244"/>
      <c r="I56" s="182">
        <f t="shared" si="15"/>
        <v>0</v>
      </c>
      <c r="J56" s="246"/>
      <c r="O56" s="243">
        <f t="shared" si="16"/>
        <v>44835</v>
      </c>
      <c r="P56" s="219"/>
      <c r="Q56" s="219"/>
      <c r="R56" s="219"/>
      <c r="S56" s="219"/>
      <c r="T56" s="219"/>
      <c r="U56" s="219"/>
      <c r="V56" s="219"/>
      <c r="W56" s="219"/>
      <c r="X56" s="219"/>
      <c r="Y56" s="219"/>
      <c r="Z56" s="219"/>
      <c r="AA56" s="219"/>
      <c r="AB56" s="219"/>
      <c r="AC56" s="219"/>
      <c r="AD56" s="219"/>
      <c r="AE56" s="247">
        <f t="shared" si="17"/>
        <v>0</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c r="F57" s="182">
        <f t="shared" si="14"/>
        <v>0</v>
      </c>
      <c r="G57" s="245"/>
      <c r="H57" s="244"/>
      <c r="I57" s="182">
        <f t="shared" si="15"/>
        <v>0</v>
      </c>
      <c r="J57" s="246"/>
      <c r="O57" s="243">
        <f t="shared" si="16"/>
        <v>44866</v>
      </c>
      <c r="P57" s="219"/>
      <c r="Q57" s="219"/>
      <c r="R57" s="219"/>
      <c r="S57" s="219"/>
      <c r="T57" s="219"/>
      <c r="U57" s="219"/>
      <c r="V57" s="219"/>
      <c r="W57" s="219"/>
      <c r="X57" s="219"/>
      <c r="Y57" s="219"/>
      <c r="Z57" s="219"/>
      <c r="AA57" s="219"/>
      <c r="AB57" s="219"/>
      <c r="AC57" s="219"/>
      <c r="AD57" s="219"/>
      <c r="AE57" s="247">
        <f t="shared" si="17"/>
        <v>0</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c r="F58" s="182">
        <f t="shared" si="14"/>
        <v>0</v>
      </c>
      <c r="G58" s="245"/>
      <c r="H58" s="244"/>
      <c r="I58" s="182">
        <f t="shared" si="15"/>
        <v>0</v>
      </c>
      <c r="J58" s="246"/>
      <c r="O58" s="243">
        <f t="shared" si="16"/>
        <v>44896</v>
      </c>
      <c r="P58" s="219"/>
      <c r="Q58" s="219"/>
      <c r="R58" s="219"/>
      <c r="S58" s="219"/>
      <c r="T58" s="219"/>
      <c r="U58" s="219"/>
      <c r="V58" s="219"/>
      <c r="W58" s="219"/>
      <c r="X58" s="219"/>
      <c r="Y58" s="219"/>
      <c r="Z58" s="219"/>
      <c r="AA58" s="219"/>
      <c r="AB58" s="219"/>
      <c r="AC58" s="219"/>
      <c r="AD58" s="219"/>
      <c r="AE58" s="247">
        <f t="shared" si="17"/>
        <v>0</v>
      </c>
      <c r="AF58" s="248"/>
    </row>
    <row r="59" spans="2:33" x14ac:dyDescent="0.25">
      <c r="B59" s="250"/>
      <c r="C59" s="251"/>
      <c r="D59" s="252">
        <f>D58</f>
        <v>44896</v>
      </c>
      <c r="E59" s="253"/>
      <c r="F59" s="254">
        <f>SUM(F47:F58)</f>
        <v>0</v>
      </c>
      <c r="G59" s="255">
        <f>SUM(G47:G58)</f>
        <v>0</v>
      </c>
      <c r="H59" s="256"/>
      <c r="I59" s="254">
        <f>SUM(I47:I58)</f>
        <v>0</v>
      </c>
      <c r="J59" s="255">
        <f>SUM(J47:J58)</f>
        <v>0</v>
      </c>
      <c r="O59" s="252">
        <f t="shared" si="16"/>
        <v>44896</v>
      </c>
      <c r="P59" s="257">
        <f t="shared" ref="P59:AE59" si="19">SUM(P47:P58)</f>
        <v>0</v>
      </c>
      <c r="Q59" s="257">
        <f t="shared" si="19"/>
        <v>0</v>
      </c>
      <c r="R59" s="257">
        <f t="shared" si="19"/>
        <v>0</v>
      </c>
      <c r="S59" s="257">
        <f t="shared" si="19"/>
        <v>0</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0</v>
      </c>
      <c r="AF59" s="248"/>
    </row>
    <row r="60" spans="2:33" ht="28.5" customHeight="1" x14ac:dyDescent="0.25">
      <c r="B60" s="8"/>
      <c r="C60" s="8"/>
      <c r="F60" s="249"/>
      <c r="I60" s="249"/>
      <c r="P60" s="257">
        <f t="shared" ref="P60:AE60" si="20">IFERROR(P59/$H$2,0)</f>
        <v>0</v>
      </c>
      <c r="Q60" s="257">
        <f t="shared" si="20"/>
        <v>0</v>
      </c>
      <c r="R60" s="257">
        <f t="shared" si="20"/>
        <v>0</v>
      </c>
      <c r="S60" s="257">
        <f t="shared" si="20"/>
        <v>0</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0</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c r="F62" s="266">
        <f t="shared" ref="F62:F73" si="21">215/12*E62</f>
        <v>0</v>
      </c>
      <c r="G62" s="267"/>
      <c r="H62" s="265"/>
      <c r="I62" s="266">
        <f t="shared" ref="I62:I73" si="22">215/12*H62</f>
        <v>0</v>
      </c>
      <c r="J62" s="267"/>
      <c r="O62" s="243">
        <f t="shared" ref="O62:O74" si="23">D62</f>
        <v>44927</v>
      </c>
      <c r="P62" s="219"/>
      <c r="Q62" s="219"/>
      <c r="R62" s="219"/>
      <c r="S62" s="219"/>
      <c r="T62" s="219"/>
      <c r="U62" s="219"/>
      <c r="V62" s="219"/>
      <c r="W62" s="219"/>
      <c r="X62" s="219"/>
      <c r="Y62" s="219"/>
      <c r="Z62" s="219"/>
      <c r="AA62" s="219"/>
      <c r="AB62" s="219"/>
      <c r="AC62" s="219"/>
      <c r="AD62" s="219"/>
      <c r="AE62" s="247">
        <f t="shared" ref="AE62:AE73" si="24">SUM(P62:AD62)</f>
        <v>0</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c r="F63" s="182">
        <f t="shared" si="21"/>
        <v>0</v>
      </c>
      <c r="G63" s="246"/>
      <c r="H63" s="244"/>
      <c r="I63" s="182">
        <f t="shared" si="22"/>
        <v>0</v>
      </c>
      <c r="J63" s="246"/>
      <c r="O63" s="243">
        <f t="shared" si="23"/>
        <v>44958</v>
      </c>
      <c r="P63" s="219"/>
      <c r="Q63" s="219"/>
      <c r="R63" s="219"/>
      <c r="S63" s="219"/>
      <c r="T63" s="219"/>
      <c r="U63" s="219"/>
      <c r="V63" s="219"/>
      <c r="W63" s="219"/>
      <c r="X63" s="219"/>
      <c r="Y63" s="219"/>
      <c r="Z63" s="219"/>
      <c r="AA63" s="219"/>
      <c r="AB63" s="219"/>
      <c r="AC63" s="219"/>
      <c r="AD63" s="219"/>
      <c r="AE63" s="247">
        <f t="shared" si="24"/>
        <v>0</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c r="F64" s="182">
        <f t="shared" si="21"/>
        <v>0</v>
      </c>
      <c r="G64" s="246"/>
      <c r="H64" s="244"/>
      <c r="I64" s="182">
        <f t="shared" si="22"/>
        <v>0</v>
      </c>
      <c r="J64" s="246"/>
      <c r="O64" s="243">
        <f t="shared" si="23"/>
        <v>44986</v>
      </c>
      <c r="P64" s="219"/>
      <c r="Q64" s="219"/>
      <c r="R64" s="219"/>
      <c r="S64" s="219"/>
      <c r="T64" s="219"/>
      <c r="U64" s="219"/>
      <c r="V64" s="219"/>
      <c r="W64" s="219"/>
      <c r="X64" s="219"/>
      <c r="Y64" s="219"/>
      <c r="Z64" s="219"/>
      <c r="AA64" s="219"/>
      <c r="AB64" s="219"/>
      <c r="AC64" s="219"/>
      <c r="AD64" s="219"/>
      <c r="AE64" s="247">
        <f t="shared" si="24"/>
        <v>0</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c r="F65" s="182">
        <f t="shared" si="21"/>
        <v>0</v>
      </c>
      <c r="G65" s="246"/>
      <c r="H65" s="244"/>
      <c r="I65" s="182">
        <f t="shared" si="22"/>
        <v>0</v>
      </c>
      <c r="J65" s="246"/>
      <c r="O65" s="243">
        <f t="shared" si="23"/>
        <v>45017</v>
      </c>
      <c r="P65" s="219"/>
      <c r="Q65" s="219"/>
      <c r="R65" s="219"/>
      <c r="S65" s="219"/>
      <c r="T65" s="219"/>
      <c r="U65" s="219"/>
      <c r="V65" s="219"/>
      <c r="W65" s="219"/>
      <c r="X65" s="219"/>
      <c r="Y65" s="219"/>
      <c r="Z65" s="219"/>
      <c r="AA65" s="219"/>
      <c r="AB65" s="219"/>
      <c r="AC65" s="219"/>
      <c r="AD65" s="219"/>
      <c r="AE65" s="247">
        <f t="shared" si="24"/>
        <v>0</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c r="F66" s="182">
        <f t="shared" si="21"/>
        <v>0</v>
      </c>
      <c r="G66" s="246"/>
      <c r="H66" s="244"/>
      <c r="I66" s="182">
        <f t="shared" si="22"/>
        <v>0</v>
      </c>
      <c r="J66" s="246"/>
      <c r="O66" s="243">
        <f t="shared" si="23"/>
        <v>45047</v>
      </c>
      <c r="P66" s="219"/>
      <c r="Q66" s="219"/>
      <c r="R66" s="219"/>
      <c r="S66" s="219"/>
      <c r="T66" s="219"/>
      <c r="U66" s="219"/>
      <c r="V66" s="219"/>
      <c r="W66" s="219"/>
      <c r="X66" s="219"/>
      <c r="Y66" s="219"/>
      <c r="Z66" s="219"/>
      <c r="AA66" s="219"/>
      <c r="AB66" s="219"/>
      <c r="AC66" s="219"/>
      <c r="AD66" s="219"/>
      <c r="AE66" s="247">
        <f t="shared" si="24"/>
        <v>0</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c r="F67" s="182">
        <f t="shared" si="21"/>
        <v>0</v>
      </c>
      <c r="G67" s="246"/>
      <c r="H67" s="244"/>
      <c r="I67" s="182">
        <f t="shared" si="22"/>
        <v>0</v>
      </c>
      <c r="J67" s="246"/>
      <c r="O67" s="243">
        <f t="shared" si="23"/>
        <v>45078</v>
      </c>
      <c r="P67" s="219"/>
      <c r="Q67" s="219"/>
      <c r="R67" s="219"/>
      <c r="S67" s="219"/>
      <c r="T67" s="219"/>
      <c r="U67" s="219"/>
      <c r="V67" s="219"/>
      <c r="W67" s="219"/>
      <c r="X67" s="219"/>
      <c r="Y67" s="219"/>
      <c r="Z67" s="219"/>
      <c r="AA67" s="219"/>
      <c r="AB67" s="219"/>
      <c r="AC67" s="219"/>
      <c r="AD67" s="219"/>
      <c r="AE67" s="247">
        <f t="shared" si="24"/>
        <v>0</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c r="F68" s="182">
        <f t="shared" si="21"/>
        <v>0</v>
      </c>
      <c r="G68" s="246"/>
      <c r="H68" s="244"/>
      <c r="I68" s="182">
        <f t="shared" si="22"/>
        <v>0</v>
      </c>
      <c r="J68" s="246"/>
      <c r="O68" s="243">
        <f t="shared" si="23"/>
        <v>45108</v>
      </c>
      <c r="P68" s="219"/>
      <c r="Q68" s="219"/>
      <c r="R68" s="219"/>
      <c r="S68" s="219"/>
      <c r="T68" s="219"/>
      <c r="U68" s="219"/>
      <c r="V68" s="219"/>
      <c r="W68" s="219"/>
      <c r="X68" s="219"/>
      <c r="Y68" s="219"/>
      <c r="Z68" s="219"/>
      <c r="AA68" s="219"/>
      <c r="AB68" s="219"/>
      <c r="AC68" s="219"/>
      <c r="AD68" s="219"/>
      <c r="AE68" s="247">
        <f t="shared" si="24"/>
        <v>0</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c r="F69" s="182">
        <f t="shared" si="21"/>
        <v>0</v>
      </c>
      <c r="G69" s="246"/>
      <c r="H69" s="244"/>
      <c r="I69" s="182">
        <f t="shared" si="22"/>
        <v>0</v>
      </c>
      <c r="J69" s="246"/>
      <c r="O69" s="243">
        <f t="shared" si="23"/>
        <v>45139</v>
      </c>
      <c r="P69" s="219"/>
      <c r="Q69" s="219"/>
      <c r="R69" s="219"/>
      <c r="S69" s="219"/>
      <c r="T69" s="219"/>
      <c r="U69" s="219"/>
      <c r="V69" s="219"/>
      <c r="W69" s="219"/>
      <c r="X69" s="219"/>
      <c r="Y69" s="219"/>
      <c r="Z69" s="219"/>
      <c r="AA69" s="219"/>
      <c r="AB69" s="219"/>
      <c r="AC69" s="219"/>
      <c r="AD69" s="219"/>
      <c r="AE69" s="247">
        <f t="shared" si="24"/>
        <v>0</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c r="F70" s="182">
        <f t="shared" si="21"/>
        <v>0</v>
      </c>
      <c r="G70" s="246"/>
      <c r="H70" s="244"/>
      <c r="I70" s="182">
        <f t="shared" si="22"/>
        <v>0</v>
      </c>
      <c r="J70" s="246"/>
      <c r="O70" s="243">
        <f t="shared" si="23"/>
        <v>45170</v>
      </c>
      <c r="P70" s="219"/>
      <c r="Q70" s="219"/>
      <c r="R70" s="219"/>
      <c r="S70" s="219"/>
      <c r="T70" s="219"/>
      <c r="U70" s="219"/>
      <c r="V70" s="219"/>
      <c r="W70" s="219"/>
      <c r="X70" s="219"/>
      <c r="Y70" s="219"/>
      <c r="Z70" s="219"/>
      <c r="AA70" s="219"/>
      <c r="AB70" s="219"/>
      <c r="AC70" s="219"/>
      <c r="AD70" s="219"/>
      <c r="AE70" s="247">
        <f t="shared" si="24"/>
        <v>0</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c r="F71" s="182">
        <f t="shared" si="21"/>
        <v>0</v>
      </c>
      <c r="G71" s="246"/>
      <c r="H71" s="244"/>
      <c r="I71" s="182">
        <f t="shared" si="22"/>
        <v>0</v>
      </c>
      <c r="J71" s="246"/>
      <c r="O71" s="243">
        <f t="shared" si="23"/>
        <v>45200</v>
      </c>
      <c r="P71" s="219"/>
      <c r="Q71" s="219"/>
      <c r="R71" s="219"/>
      <c r="S71" s="219"/>
      <c r="T71" s="219"/>
      <c r="U71" s="219"/>
      <c r="V71" s="219"/>
      <c r="W71" s="219"/>
      <c r="X71" s="219"/>
      <c r="Y71" s="219"/>
      <c r="Z71" s="219"/>
      <c r="AA71" s="219"/>
      <c r="AB71" s="219"/>
      <c r="AC71" s="219"/>
      <c r="AD71" s="219"/>
      <c r="AE71" s="247">
        <f t="shared" si="24"/>
        <v>0</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c r="F72" s="182">
        <f t="shared" si="21"/>
        <v>0</v>
      </c>
      <c r="G72" s="246"/>
      <c r="H72" s="244"/>
      <c r="I72" s="182">
        <f t="shared" si="22"/>
        <v>0</v>
      </c>
      <c r="J72" s="246"/>
      <c r="O72" s="243">
        <f t="shared" si="23"/>
        <v>45231</v>
      </c>
      <c r="P72" s="219"/>
      <c r="Q72" s="219"/>
      <c r="R72" s="219"/>
      <c r="S72" s="219"/>
      <c r="T72" s="219"/>
      <c r="U72" s="219"/>
      <c r="V72" s="219"/>
      <c r="W72" s="219"/>
      <c r="X72" s="219"/>
      <c r="Y72" s="219"/>
      <c r="Z72" s="219"/>
      <c r="AA72" s="219"/>
      <c r="AB72" s="219"/>
      <c r="AC72" s="219"/>
      <c r="AD72" s="219"/>
      <c r="AE72" s="247">
        <f t="shared" si="24"/>
        <v>0</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c r="F73" s="182">
        <f t="shared" si="21"/>
        <v>0</v>
      </c>
      <c r="G73" s="246"/>
      <c r="H73" s="244"/>
      <c r="I73" s="182">
        <f t="shared" si="22"/>
        <v>0</v>
      </c>
      <c r="J73" s="246"/>
      <c r="O73" s="243">
        <f t="shared" si="23"/>
        <v>45261</v>
      </c>
      <c r="P73" s="219"/>
      <c r="Q73" s="219"/>
      <c r="R73" s="219"/>
      <c r="S73" s="219"/>
      <c r="T73" s="219"/>
      <c r="U73" s="219"/>
      <c r="V73" s="219"/>
      <c r="W73" s="219"/>
      <c r="X73" s="219"/>
      <c r="Y73" s="219"/>
      <c r="Z73" s="219"/>
      <c r="AA73" s="219"/>
      <c r="AB73" s="219"/>
      <c r="AC73" s="219"/>
      <c r="AD73" s="219"/>
      <c r="AE73" s="247">
        <f t="shared" si="24"/>
        <v>0</v>
      </c>
      <c r="AF73" s="248"/>
    </row>
    <row r="74" spans="2:32" x14ac:dyDescent="0.25">
      <c r="B74" s="250"/>
      <c r="C74" s="251"/>
      <c r="D74" s="252">
        <f>D73</f>
        <v>45261</v>
      </c>
      <c r="E74" s="253"/>
      <c r="F74" s="254">
        <f>SUM(F62:F73)</f>
        <v>0</v>
      </c>
      <c r="G74" s="255">
        <f>SUM(G62:G73)</f>
        <v>0</v>
      </c>
      <c r="H74" s="268"/>
      <c r="I74" s="254">
        <f>SUM(I62:I73)</f>
        <v>0</v>
      </c>
      <c r="J74" s="255">
        <f>SUM(J62:J73)</f>
        <v>0</v>
      </c>
      <c r="O74" s="252">
        <f t="shared" si="23"/>
        <v>45261</v>
      </c>
      <c r="P74" s="257">
        <f t="shared" ref="P74:AE74" si="26">SUM(P62:P73)</f>
        <v>0</v>
      </c>
      <c r="Q74" s="257">
        <f t="shared" si="26"/>
        <v>0</v>
      </c>
      <c r="R74" s="257">
        <f t="shared" si="26"/>
        <v>0</v>
      </c>
      <c r="S74" s="257">
        <f t="shared" si="26"/>
        <v>0</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0</v>
      </c>
      <c r="AF74" s="248"/>
    </row>
    <row r="75" spans="2:32" ht="28.5" customHeight="1" x14ac:dyDescent="0.25">
      <c r="B75" s="8"/>
      <c r="C75" s="8"/>
      <c r="F75" s="249"/>
      <c r="I75" s="249"/>
      <c r="P75" s="257">
        <f t="shared" ref="P75:AE75" si="27">IFERROR(P74/$H$2,0)</f>
        <v>0</v>
      </c>
      <c r="Q75" s="257">
        <f t="shared" si="27"/>
        <v>0</v>
      </c>
      <c r="R75" s="257">
        <f t="shared" si="27"/>
        <v>0</v>
      </c>
      <c r="S75" s="257">
        <f t="shared" si="27"/>
        <v>0</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0</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c r="F77" s="266">
        <f t="shared" ref="F77:F88" si="28">215/12*E77</f>
        <v>0</v>
      </c>
      <c r="G77" s="267"/>
      <c r="H77" s="265"/>
      <c r="I77" s="266">
        <f t="shared" ref="I77:I88" si="29">215/12*H77</f>
        <v>0</v>
      </c>
      <c r="J77" s="267"/>
      <c r="O77" s="243">
        <f t="shared" ref="O77:O89" si="30">D77</f>
        <v>45292</v>
      </c>
      <c r="P77" s="219"/>
      <c r="Q77" s="219"/>
      <c r="R77" s="219"/>
      <c r="S77" s="219"/>
      <c r="T77" s="219"/>
      <c r="U77" s="219"/>
      <c r="V77" s="219"/>
      <c r="W77" s="219"/>
      <c r="X77" s="219"/>
      <c r="Y77" s="219"/>
      <c r="Z77" s="219"/>
      <c r="AA77" s="219"/>
      <c r="AB77" s="219"/>
      <c r="AC77" s="219"/>
      <c r="AD77" s="219"/>
      <c r="AE77" s="247">
        <f t="shared" ref="AE77:AE88" si="31">SUM(P77:AD77)</f>
        <v>0</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c r="F78" s="182">
        <f t="shared" si="28"/>
        <v>0</v>
      </c>
      <c r="G78" s="246"/>
      <c r="H78" s="244"/>
      <c r="I78" s="182">
        <f t="shared" si="29"/>
        <v>0</v>
      </c>
      <c r="J78" s="246"/>
      <c r="O78" s="243">
        <f t="shared" si="30"/>
        <v>45323</v>
      </c>
      <c r="P78" s="219"/>
      <c r="Q78" s="219"/>
      <c r="R78" s="219"/>
      <c r="S78" s="219"/>
      <c r="T78" s="219"/>
      <c r="U78" s="219"/>
      <c r="V78" s="219"/>
      <c r="W78" s="219"/>
      <c r="X78" s="219"/>
      <c r="Y78" s="219"/>
      <c r="Z78" s="219"/>
      <c r="AA78" s="219"/>
      <c r="AB78" s="219"/>
      <c r="AC78" s="219"/>
      <c r="AD78" s="219"/>
      <c r="AE78" s="247">
        <f t="shared" si="31"/>
        <v>0</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c r="F79" s="182">
        <f t="shared" si="28"/>
        <v>0</v>
      </c>
      <c r="G79" s="246"/>
      <c r="H79" s="244"/>
      <c r="I79" s="182">
        <f t="shared" si="29"/>
        <v>0</v>
      </c>
      <c r="J79" s="246"/>
      <c r="O79" s="243">
        <f t="shared" si="30"/>
        <v>45352</v>
      </c>
      <c r="P79" s="219"/>
      <c r="Q79" s="219"/>
      <c r="R79" s="219"/>
      <c r="S79" s="219"/>
      <c r="T79" s="219"/>
      <c r="U79" s="219"/>
      <c r="V79" s="219"/>
      <c r="W79" s="219"/>
      <c r="X79" s="219"/>
      <c r="Y79" s="219"/>
      <c r="Z79" s="219"/>
      <c r="AA79" s="219"/>
      <c r="AB79" s="219"/>
      <c r="AC79" s="219"/>
      <c r="AD79" s="219"/>
      <c r="AE79" s="247">
        <f t="shared" si="31"/>
        <v>0</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c r="F80" s="182">
        <f t="shared" si="28"/>
        <v>0</v>
      </c>
      <c r="G80" s="246"/>
      <c r="H80" s="244"/>
      <c r="I80" s="182">
        <f t="shared" si="29"/>
        <v>0</v>
      </c>
      <c r="J80" s="246"/>
      <c r="O80" s="243">
        <f t="shared" si="30"/>
        <v>45383</v>
      </c>
      <c r="P80" s="219"/>
      <c r="Q80" s="219"/>
      <c r="R80" s="219"/>
      <c r="S80" s="219"/>
      <c r="T80" s="219"/>
      <c r="U80" s="219"/>
      <c r="V80" s="219"/>
      <c r="W80" s="219"/>
      <c r="X80" s="219"/>
      <c r="Y80" s="219"/>
      <c r="Z80" s="219"/>
      <c r="AA80" s="219"/>
      <c r="AB80" s="219"/>
      <c r="AC80" s="219"/>
      <c r="AD80" s="219"/>
      <c r="AE80" s="247">
        <f t="shared" si="31"/>
        <v>0</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c r="F81" s="182">
        <f t="shared" si="28"/>
        <v>0</v>
      </c>
      <c r="G81" s="246"/>
      <c r="H81" s="244"/>
      <c r="I81" s="182">
        <f t="shared" si="29"/>
        <v>0</v>
      </c>
      <c r="J81" s="246"/>
      <c r="O81" s="243">
        <f t="shared" si="30"/>
        <v>45413</v>
      </c>
      <c r="P81" s="219"/>
      <c r="Q81" s="219"/>
      <c r="R81" s="219"/>
      <c r="S81" s="219"/>
      <c r="T81" s="219"/>
      <c r="U81" s="219"/>
      <c r="V81" s="219"/>
      <c r="W81" s="219"/>
      <c r="X81" s="219"/>
      <c r="Y81" s="219"/>
      <c r="Z81" s="219"/>
      <c r="AA81" s="219"/>
      <c r="AB81" s="219"/>
      <c r="AC81" s="219"/>
      <c r="AD81" s="219"/>
      <c r="AE81" s="247">
        <f t="shared" si="31"/>
        <v>0</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c r="F82" s="182">
        <f t="shared" si="28"/>
        <v>0</v>
      </c>
      <c r="G82" s="246"/>
      <c r="H82" s="244"/>
      <c r="I82" s="182">
        <f t="shared" si="29"/>
        <v>0</v>
      </c>
      <c r="J82" s="246"/>
      <c r="O82" s="243">
        <f t="shared" si="30"/>
        <v>45444</v>
      </c>
      <c r="P82" s="219"/>
      <c r="Q82" s="219"/>
      <c r="R82" s="219"/>
      <c r="S82" s="219"/>
      <c r="T82" s="219"/>
      <c r="U82" s="219"/>
      <c r="V82" s="219"/>
      <c r="W82" s="219"/>
      <c r="X82" s="219"/>
      <c r="Y82" s="219"/>
      <c r="Z82" s="219"/>
      <c r="AA82" s="219"/>
      <c r="AB82" s="219"/>
      <c r="AC82" s="219"/>
      <c r="AD82" s="219"/>
      <c r="AE82" s="247">
        <f t="shared" si="31"/>
        <v>0</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c r="F83" s="182">
        <f t="shared" si="28"/>
        <v>0</v>
      </c>
      <c r="G83" s="246"/>
      <c r="H83" s="244"/>
      <c r="I83" s="182">
        <f t="shared" si="29"/>
        <v>0</v>
      </c>
      <c r="J83" s="246"/>
      <c r="O83" s="243">
        <f t="shared" si="30"/>
        <v>45474</v>
      </c>
      <c r="P83" s="219"/>
      <c r="Q83" s="219"/>
      <c r="R83" s="219"/>
      <c r="S83" s="219"/>
      <c r="T83" s="219"/>
      <c r="U83" s="219"/>
      <c r="V83" s="219"/>
      <c r="W83" s="219"/>
      <c r="X83" s="219"/>
      <c r="Y83" s="219"/>
      <c r="Z83" s="219"/>
      <c r="AA83" s="219"/>
      <c r="AB83" s="219"/>
      <c r="AC83" s="219"/>
      <c r="AD83" s="219"/>
      <c r="AE83" s="247">
        <f t="shared" si="31"/>
        <v>0</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c r="F84" s="182">
        <f t="shared" si="28"/>
        <v>0</v>
      </c>
      <c r="G84" s="246"/>
      <c r="H84" s="244"/>
      <c r="I84" s="182">
        <f t="shared" si="29"/>
        <v>0</v>
      </c>
      <c r="J84" s="246"/>
      <c r="O84" s="243">
        <f t="shared" si="30"/>
        <v>45505</v>
      </c>
      <c r="P84" s="219"/>
      <c r="Q84" s="219"/>
      <c r="R84" s="219"/>
      <c r="S84" s="219"/>
      <c r="T84" s="219"/>
      <c r="U84" s="219"/>
      <c r="V84" s="219"/>
      <c r="W84" s="219"/>
      <c r="X84" s="219"/>
      <c r="Y84" s="219"/>
      <c r="Z84" s="219"/>
      <c r="AA84" s="219"/>
      <c r="AB84" s="219"/>
      <c r="AC84" s="219"/>
      <c r="AD84" s="219"/>
      <c r="AE84" s="247">
        <f t="shared" si="31"/>
        <v>0</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c r="F85" s="182">
        <f t="shared" si="28"/>
        <v>0</v>
      </c>
      <c r="G85" s="246"/>
      <c r="H85" s="244"/>
      <c r="I85" s="182">
        <f t="shared" si="29"/>
        <v>0</v>
      </c>
      <c r="J85" s="246"/>
      <c r="O85" s="243">
        <f t="shared" si="30"/>
        <v>45536</v>
      </c>
      <c r="P85" s="219"/>
      <c r="Q85" s="219"/>
      <c r="R85" s="219"/>
      <c r="S85" s="219"/>
      <c r="T85" s="219"/>
      <c r="U85" s="219"/>
      <c r="V85" s="219"/>
      <c r="W85" s="219"/>
      <c r="X85" s="219"/>
      <c r="Y85" s="219"/>
      <c r="Z85" s="219"/>
      <c r="AA85" s="219"/>
      <c r="AB85" s="219"/>
      <c r="AC85" s="219"/>
      <c r="AD85" s="219"/>
      <c r="AE85" s="247">
        <f t="shared" si="31"/>
        <v>0</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c r="F86" s="182">
        <f t="shared" si="28"/>
        <v>0</v>
      </c>
      <c r="G86" s="246"/>
      <c r="H86" s="244"/>
      <c r="I86" s="182">
        <f t="shared" si="29"/>
        <v>0</v>
      </c>
      <c r="J86" s="246"/>
      <c r="O86" s="243">
        <f t="shared" si="30"/>
        <v>45566</v>
      </c>
      <c r="P86" s="219"/>
      <c r="Q86" s="219"/>
      <c r="R86" s="219"/>
      <c r="S86" s="219"/>
      <c r="T86" s="219"/>
      <c r="U86" s="219"/>
      <c r="V86" s="219"/>
      <c r="W86" s="219"/>
      <c r="X86" s="219"/>
      <c r="Y86" s="219"/>
      <c r="Z86" s="219"/>
      <c r="AA86" s="219"/>
      <c r="AB86" s="219"/>
      <c r="AC86" s="219"/>
      <c r="AD86" s="219"/>
      <c r="AE86" s="247">
        <f t="shared" si="31"/>
        <v>0</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c r="F87" s="182">
        <f t="shared" si="28"/>
        <v>0</v>
      </c>
      <c r="G87" s="246"/>
      <c r="H87" s="244"/>
      <c r="I87" s="182">
        <f t="shared" si="29"/>
        <v>0</v>
      </c>
      <c r="J87" s="246"/>
      <c r="O87" s="243">
        <f t="shared" si="30"/>
        <v>45597</v>
      </c>
      <c r="P87" s="219"/>
      <c r="Q87" s="219"/>
      <c r="R87" s="219"/>
      <c r="S87" s="219"/>
      <c r="T87" s="219"/>
      <c r="U87" s="219"/>
      <c r="V87" s="219"/>
      <c r="W87" s="219"/>
      <c r="X87" s="219"/>
      <c r="Y87" s="219"/>
      <c r="Z87" s="219"/>
      <c r="AA87" s="219"/>
      <c r="AB87" s="219"/>
      <c r="AC87" s="219"/>
      <c r="AD87" s="219"/>
      <c r="AE87" s="247">
        <f t="shared" si="31"/>
        <v>0</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c r="F88" s="182">
        <f t="shared" si="28"/>
        <v>0</v>
      </c>
      <c r="G88" s="246"/>
      <c r="H88" s="244"/>
      <c r="I88" s="182">
        <f t="shared" si="29"/>
        <v>0</v>
      </c>
      <c r="J88" s="246"/>
      <c r="O88" s="243">
        <f t="shared" si="30"/>
        <v>45627</v>
      </c>
      <c r="P88" s="219"/>
      <c r="Q88" s="219"/>
      <c r="R88" s="219"/>
      <c r="S88" s="219"/>
      <c r="T88" s="219"/>
      <c r="U88" s="219"/>
      <c r="V88" s="219"/>
      <c r="W88" s="219"/>
      <c r="X88" s="219"/>
      <c r="Y88" s="219"/>
      <c r="Z88" s="219"/>
      <c r="AA88" s="219"/>
      <c r="AB88" s="219"/>
      <c r="AC88" s="219"/>
      <c r="AD88" s="219"/>
      <c r="AE88" s="247">
        <f t="shared" si="31"/>
        <v>0</v>
      </c>
      <c r="AF88" s="248"/>
    </row>
    <row r="89" spans="2:32" x14ac:dyDescent="0.25">
      <c r="B89" s="250"/>
      <c r="C89" s="251"/>
      <c r="D89" s="252">
        <f>D88</f>
        <v>45627</v>
      </c>
      <c r="E89" s="253"/>
      <c r="F89" s="254">
        <f>SUM(F77:F88)</f>
        <v>0</v>
      </c>
      <c r="G89" s="255">
        <f>SUM(G77:G88)</f>
        <v>0</v>
      </c>
      <c r="H89" s="268"/>
      <c r="I89" s="254">
        <f>SUM(I77:I88)</f>
        <v>0</v>
      </c>
      <c r="J89" s="255">
        <f>SUM(J77:J88)</f>
        <v>0</v>
      </c>
      <c r="O89" s="252">
        <f t="shared" si="30"/>
        <v>45627</v>
      </c>
      <c r="P89" s="257">
        <f t="shared" ref="P89:AE89" si="33">SUM(P77:P88)</f>
        <v>0</v>
      </c>
      <c r="Q89" s="257">
        <f t="shared" si="33"/>
        <v>0</v>
      </c>
      <c r="R89" s="257">
        <f t="shared" si="33"/>
        <v>0</v>
      </c>
      <c r="S89" s="257">
        <f t="shared" si="33"/>
        <v>0</v>
      </c>
      <c r="T89" s="257">
        <f t="shared" si="33"/>
        <v>0</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0</v>
      </c>
      <c r="AF89" s="248"/>
    </row>
    <row r="90" spans="2:32" ht="28.5" customHeight="1" x14ac:dyDescent="0.25">
      <c r="B90" s="8"/>
      <c r="C90" s="8"/>
      <c r="F90" s="249"/>
      <c r="I90" s="249"/>
      <c r="P90" s="257">
        <f t="shared" ref="P90:AE90" si="34">IFERROR(P89/$H$2,0)</f>
        <v>0</v>
      </c>
      <c r="Q90" s="257">
        <f t="shared" si="34"/>
        <v>0</v>
      </c>
      <c r="R90" s="257">
        <f t="shared" si="34"/>
        <v>0</v>
      </c>
      <c r="S90" s="257">
        <f t="shared" si="34"/>
        <v>0</v>
      </c>
      <c r="T90" s="257">
        <f t="shared" si="34"/>
        <v>0</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0</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c r="F92" s="266">
        <f t="shared" ref="F92:F103" si="35">215/12*E92</f>
        <v>0</v>
      </c>
      <c r="G92" s="267"/>
      <c r="H92" s="265"/>
      <c r="I92" s="266">
        <f t="shared" ref="I92:I103" si="36">215/12*H92</f>
        <v>0</v>
      </c>
      <c r="J92" s="267"/>
      <c r="O92" s="243">
        <f t="shared" ref="O92:O104" si="37">D92</f>
        <v>45658</v>
      </c>
      <c r="P92" s="219"/>
      <c r="Q92" s="219"/>
      <c r="R92" s="219"/>
      <c r="S92" s="219"/>
      <c r="T92" s="219"/>
      <c r="U92" s="219"/>
      <c r="V92" s="219"/>
      <c r="W92" s="219"/>
      <c r="X92" s="219"/>
      <c r="Y92" s="219"/>
      <c r="Z92" s="219"/>
      <c r="AA92" s="219"/>
      <c r="AB92" s="219"/>
      <c r="AC92" s="219"/>
      <c r="AD92" s="219"/>
      <c r="AE92" s="247">
        <f t="shared" ref="AE92:AE103" si="38">SUM(P92:AD92)</f>
        <v>0</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c r="F93" s="182">
        <f t="shared" si="35"/>
        <v>0</v>
      </c>
      <c r="G93" s="246"/>
      <c r="H93" s="244"/>
      <c r="I93" s="182">
        <f t="shared" si="36"/>
        <v>0</v>
      </c>
      <c r="J93" s="246"/>
      <c r="O93" s="243">
        <f t="shared" si="37"/>
        <v>45689</v>
      </c>
      <c r="P93" s="219"/>
      <c r="Q93" s="219"/>
      <c r="R93" s="219"/>
      <c r="S93" s="219"/>
      <c r="T93" s="219"/>
      <c r="U93" s="219"/>
      <c r="V93" s="219"/>
      <c r="W93" s="219"/>
      <c r="X93" s="219"/>
      <c r="Y93" s="219"/>
      <c r="Z93" s="219"/>
      <c r="AA93" s="219"/>
      <c r="AB93" s="219"/>
      <c r="AC93" s="219"/>
      <c r="AD93" s="219"/>
      <c r="AE93" s="247">
        <f t="shared" si="38"/>
        <v>0</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c r="F94" s="182">
        <f t="shared" si="35"/>
        <v>0</v>
      </c>
      <c r="G94" s="246"/>
      <c r="H94" s="244"/>
      <c r="I94" s="182">
        <f t="shared" si="36"/>
        <v>0</v>
      </c>
      <c r="J94" s="246"/>
      <c r="O94" s="243">
        <f t="shared" si="37"/>
        <v>45717</v>
      </c>
      <c r="P94" s="219"/>
      <c r="Q94" s="219"/>
      <c r="R94" s="219"/>
      <c r="S94" s="219"/>
      <c r="T94" s="219"/>
      <c r="U94" s="219"/>
      <c r="V94" s="219"/>
      <c r="W94" s="219"/>
      <c r="X94" s="219"/>
      <c r="Y94" s="219"/>
      <c r="Z94" s="219"/>
      <c r="AA94" s="219"/>
      <c r="AB94" s="219"/>
      <c r="AC94" s="219"/>
      <c r="AD94" s="219"/>
      <c r="AE94" s="247">
        <f t="shared" si="38"/>
        <v>0</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0</v>
      </c>
      <c r="G104" s="255">
        <f>SUM(G92:G103)</f>
        <v>0</v>
      </c>
      <c r="H104" s="256"/>
      <c r="I104" s="254">
        <f>SUM(I92:I103)</f>
        <v>0</v>
      </c>
      <c r="J104" s="255">
        <f>SUM(J92:J103)</f>
        <v>0</v>
      </c>
      <c r="O104" s="252">
        <f t="shared" si="37"/>
        <v>45992</v>
      </c>
      <c r="P104" s="257">
        <f t="shared" ref="P104:AE104" si="40">SUM(P92:P103)</f>
        <v>0</v>
      </c>
      <c r="Q104" s="257">
        <f t="shared" si="40"/>
        <v>0</v>
      </c>
      <c r="R104" s="257">
        <f t="shared" si="40"/>
        <v>0</v>
      </c>
      <c r="S104" s="257">
        <f t="shared" si="40"/>
        <v>0</v>
      </c>
      <c r="T104" s="257">
        <f t="shared" si="40"/>
        <v>0</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0</v>
      </c>
      <c r="AF104" s="248"/>
    </row>
    <row r="105" spans="2:32" ht="28.5" customHeight="1" x14ac:dyDescent="0.25">
      <c r="B105" s="8"/>
      <c r="C105" s="8"/>
      <c r="F105" s="249"/>
      <c r="I105" s="249"/>
      <c r="P105" s="257">
        <f t="shared" ref="P105:AE105" si="41">IFERROR(P104/$H$2,0)</f>
        <v>0</v>
      </c>
      <c r="Q105" s="257">
        <f t="shared" si="41"/>
        <v>0</v>
      </c>
      <c r="R105" s="257">
        <f t="shared" si="41"/>
        <v>0</v>
      </c>
      <c r="S105" s="257">
        <f t="shared" si="41"/>
        <v>0</v>
      </c>
      <c r="T105" s="257">
        <f t="shared" si="41"/>
        <v>0</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0</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163" priority="31">
      <formula>$C35&lt;&gt;0</formula>
    </cfRule>
  </conditionalFormatting>
  <conditionalFormatting sqref="B36:B41">
    <cfRule type="expression" dxfId="162" priority="30">
      <formula>$C36&lt;&gt;""</formula>
    </cfRule>
  </conditionalFormatting>
  <conditionalFormatting sqref="B47:B58 B92:B103 B107:B118 B121:B133 B137:B148">
    <cfRule type="cellIs" dxfId="161" priority="124" operator="equal">
      <formula>"P1"</formula>
    </cfRule>
    <cfRule type="cellIs" dxfId="160" priority="121" operator="equal">
      <formula>"P4"</formula>
    </cfRule>
    <cfRule type="cellIs" dxfId="159" priority="122" operator="equal">
      <formula>"P3"</formula>
    </cfRule>
    <cfRule type="cellIs" dxfId="158" priority="123" operator="equal">
      <formula>"P2"</formula>
    </cfRule>
  </conditionalFormatting>
  <conditionalFormatting sqref="B47:B58 B92:B103 B107:B118 B122:B133 B137:B148">
    <cfRule type="cellIs" dxfId="157" priority="120" operator="equal">
      <formula>"P5"</formula>
    </cfRule>
  </conditionalFormatting>
  <conditionalFormatting sqref="B62:B73">
    <cfRule type="cellIs" dxfId="156" priority="85" operator="equal">
      <formula>"P4"</formula>
    </cfRule>
    <cfRule type="cellIs" dxfId="155" priority="88" operator="equal">
      <formula>"P1"</formula>
    </cfRule>
    <cfRule type="cellIs" dxfId="154" priority="87" operator="equal">
      <formula>"P2"</formula>
    </cfRule>
    <cfRule type="cellIs" dxfId="153" priority="86" operator="equal">
      <formula>"P3"</formula>
    </cfRule>
    <cfRule type="cellIs" dxfId="152" priority="84" operator="equal">
      <formula>"P5"</formula>
    </cfRule>
  </conditionalFormatting>
  <conditionalFormatting sqref="B77:B88">
    <cfRule type="cellIs" dxfId="151" priority="89" operator="equal">
      <formula>"P5"</formula>
    </cfRule>
    <cfRule type="cellIs" dxfId="150" priority="91" operator="equal">
      <formula>"P3"</formula>
    </cfRule>
    <cfRule type="cellIs" dxfId="149" priority="92" operator="equal">
      <formula>"P2"</formula>
    </cfRule>
    <cfRule type="cellIs" dxfId="148" priority="93" operator="equal">
      <formula>"P1"</formula>
    </cfRule>
    <cfRule type="cellIs" dxfId="147" priority="90" operator="equal">
      <formula>"P4"</formula>
    </cfRule>
  </conditionalFormatting>
  <conditionalFormatting sqref="C62:C73">
    <cfRule type="cellIs" dxfId="145" priority="95" operator="equal">
      <formula>0</formula>
    </cfRule>
  </conditionalFormatting>
  <conditionalFormatting sqref="C77:C88">
    <cfRule type="cellIs" dxfId="144" priority="94" operator="equal">
      <formula>0</formula>
    </cfRule>
  </conditionalFormatting>
  <conditionalFormatting sqref="C35:D41">
    <cfRule type="cellIs" dxfId="143" priority="26" operator="equal">
      <formula>0</formula>
    </cfRule>
  </conditionalFormatting>
  <conditionalFormatting sqref="D34:D41">
    <cfRule type="cellIs" dxfId="142" priority="25" operator="equal">
      <formula>"P5"</formula>
    </cfRule>
  </conditionalFormatting>
  <conditionalFormatting sqref="D35:D41">
    <cfRule type="cellIs" dxfId="141" priority="23" operator="equal">
      <formula>"P1"</formula>
    </cfRule>
    <cfRule type="cellIs" dxfId="140" priority="21" operator="equal">
      <formula>"P1"</formula>
    </cfRule>
    <cfRule type="cellIs" dxfId="139" priority="18" operator="equal">
      <formula>"P4"</formula>
    </cfRule>
    <cfRule type="cellIs" dxfId="138" priority="19" operator="equal">
      <formula>"P3"</formula>
    </cfRule>
    <cfRule type="cellIs" dxfId="137" priority="20" operator="equal">
      <formula>"P2"</formula>
    </cfRule>
    <cfRule type="cellIs" dxfId="136" priority="22" operator="equal">
      <formula>0</formula>
    </cfRule>
  </conditionalFormatting>
  <conditionalFormatting sqref="D40">
    <cfRule type="cellIs" dxfId="135" priority="24" operator="equal">
      <formula>0</formula>
    </cfRule>
  </conditionalFormatting>
  <conditionalFormatting sqref="D47:D59">
    <cfRule type="expression" dxfId="134" priority="83">
      <formula>$D$47=0</formula>
    </cfRule>
  </conditionalFormatting>
  <conditionalFormatting sqref="D48:D58">
    <cfRule type="cellIs" dxfId="133" priority="82" operator="equal">
      <formula>0</formula>
    </cfRule>
  </conditionalFormatting>
  <conditionalFormatting sqref="D62:D74">
    <cfRule type="expression" dxfId="132" priority="81">
      <formula>$D$47=0</formula>
    </cfRule>
  </conditionalFormatting>
  <conditionalFormatting sqref="D63:D73">
    <cfRule type="cellIs" dxfId="131" priority="80" operator="equal">
      <formula>0</formula>
    </cfRule>
  </conditionalFormatting>
  <conditionalFormatting sqref="D77:D89">
    <cfRule type="expression" dxfId="130" priority="79">
      <formula>$D$47=0</formula>
    </cfRule>
  </conditionalFormatting>
  <conditionalFormatting sqref="D78:D88">
    <cfRule type="cellIs" dxfId="129" priority="78" operator="equal">
      <formula>0</formula>
    </cfRule>
  </conditionalFormatting>
  <conditionalFormatting sqref="D92:D104">
    <cfRule type="expression" dxfId="128" priority="77">
      <formula>$D$47=0</formula>
    </cfRule>
  </conditionalFormatting>
  <conditionalFormatting sqref="D93:D103">
    <cfRule type="cellIs" dxfId="127" priority="76" operator="equal">
      <formula>0</formula>
    </cfRule>
  </conditionalFormatting>
  <conditionalFormatting sqref="D107:D119">
    <cfRule type="expression" dxfId="126" priority="75">
      <formula>$D$47=0</formula>
    </cfRule>
  </conditionalFormatting>
  <conditionalFormatting sqref="D108:D118">
    <cfRule type="cellIs" dxfId="125" priority="74" operator="equal">
      <formula>0</formula>
    </cfRule>
  </conditionalFormatting>
  <conditionalFormatting sqref="D122:D134">
    <cfRule type="expression" dxfId="124" priority="73">
      <formula>$D$47=0</formula>
    </cfRule>
  </conditionalFormatting>
  <conditionalFormatting sqref="D123:D133">
    <cfRule type="cellIs" dxfId="123" priority="72" operator="equal">
      <formula>0</formula>
    </cfRule>
  </conditionalFormatting>
  <conditionalFormatting sqref="D137:D149">
    <cfRule type="expression" dxfId="122" priority="71">
      <formula>$D$47=0</formula>
    </cfRule>
  </conditionalFormatting>
  <conditionalFormatting sqref="D138:D148">
    <cfRule type="cellIs" dxfId="121" priority="70" operator="equal">
      <formula>0</formula>
    </cfRule>
  </conditionalFormatting>
  <conditionalFormatting sqref="E31 H31 E33 H33">
    <cfRule type="cellIs" dxfId="120" priority="43" operator="equal">
      <formula>"P5"</formula>
    </cfRule>
  </conditionalFormatting>
  <conditionalFormatting sqref="E47:E58">
    <cfRule type="expression" dxfId="119" priority="52">
      <formula>$B47=""</formula>
    </cfRule>
  </conditionalFormatting>
  <conditionalFormatting sqref="E62:E73">
    <cfRule type="expression" dxfId="118" priority="51">
      <formula>$B62=""</formula>
    </cfRule>
  </conditionalFormatting>
  <conditionalFormatting sqref="E77:E88">
    <cfRule type="expression" dxfId="117" priority="50">
      <formula>$B77=""</formula>
    </cfRule>
  </conditionalFormatting>
  <conditionalFormatting sqref="E92:E103">
    <cfRule type="expression" dxfId="116" priority="45">
      <formula>$B92=""</formula>
    </cfRule>
  </conditionalFormatting>
  <conditionalFormatting sqref="E107:E118">
    <cfRule type="expression" dxfId="115" priority="44">
      <formula>$B107=""</formula>
    </cfRule>
  </conditionalFormatting>
  <conditionalFormatting sqref="E122:E133">
    <cfRule type="expression" dxfId="114" priority="41">
      <formula>$B122=""</formula>
    </cfRule>
  </conditionalFormatting>
  <conditionalFormatting sqref="E137:E148">
    <cfRule type="expression" dxfId="113" priority="105">
      <formula>$B137=""</formula>
    </cfRule>
  </conditionalFormatting>
  <conditionalFormatting sqref="E35:H42">
    <cfRule type="cellIs" dxfId="112" priority="7" operator="equal">
      <formula>0</formula>
    </cfRule>
  </conditionalFormatting>
  <conditionalFormatting sqref="F47:F149">
    <cfRule type="cellIs" dxfId="111" priority="107" operator="equal">
      <formula>0</formula>
    </cfRule>
  </conditionalFormatting>
  <conditionalFormatting sqref="G47:H58">
    <cfRule type="expression" dxfId="110" priority="35">
      <formula>$B47=""</formula>
    </cfRule>
  </conditionalFormatting>
  <conditionalFormatting sqref="G62:H73">
    <cfRule type="expression" dxfId="109" priority="32">
      <formula>$B62=""</formula>
    </cfRule>
  </conditionalFormatting>
  <conditionalFormatting sqref="G77:H88">
    <cfRule type="expression" dxfId="108" priority="48">
      <formula>$B77=""</formula>
    </cfRule>
  </conditionalFormatting>
  <conditionalFormatting sqref="G92:H103">
    <cfRule type="expression" dxfId="107" priority="46">
      <formula>$B92=""</formula>
    </cfRule>
  </conditionalFormatting>
  <conditionalFormatting sqref="G107:H118">
    <cfRule type="expression" dxfId="106" priority="40">
      <formula>$B107=""</formula>
    </cfRule>
  </conditionalFormatting>
  <conditionalFormatting sqref="G122:H133">
    <cfRule type="expression" dxfId="105" priority="42">
      <formula>$B122=""</formula>
    </cfRule>
  </conditionalFormatting>
  <conditionalFormatting sqref="G137:H148">
    <cfRule type="expression" dxfId="104" priority="104">
      <formula>$B137=""</formula>
    </cfRule>
  </conditionalFormatting>
  <conditionalFormatting sqref="H35:H41">
    <cfRule type="cellIs" dxfId="103" priority="10" operator="greaterThan">
      <formula>0</formula>
    </cfRule>
    <cfRule type="cellIs" dxfId="102" priority="11" operator="lessThan">
      <formula>0</formula>
    </cfRule>
  </conditionalFormatting>
  <conditionalFormatting sqref="H61">
    <cfRule type="cellIs" dxfId="101" priority="118" operator="equal">
      <formula>0</formula>
    </cfRule>
  </conditionalFormatting>
  <conditionalFormatting sqref="H76">
    <cfRule type="cellIs" dxfId="100" priority="117" operator="equal">
      <formula>0</formula>
    </cfRule>
  </conditionalFormatting>
  <conditionalFormatting sqref="H91">
    <cfRule type="cellIs" dxfId="99" priority="116" operator="equal">
      <formula>0</formula>
    </cfRule>
  </conditionalFormatting>
  <conditionalFormatting sqref="H106">
    <cfRule type="cellIs" dxfId="98" priority="115" operator="equal">
      <formula>0</formula>
    </cfRule>
  </conditionalFormatting>
  <conditionalFormatting sqref="H121">
    <cfRule type="cellIs" dxfId="97" priority="114" operator="equal">
      <formula>0</formula>
    </cfRule>
  </conditionalFormatting>
  <conditionalFormatting sqref="H136">
    <cfRule type="cellIs" dxfId="96" priority="113" operator="equal">
      <formula>0</formula>
    </cfRule>
  </conditionalFormatting>
  <conditionalFormatting sqref="I34:I41">
    <cfRule type="cellIs" dxfId="95" priority="12" operator="equal">
      <formula>"P5"</formula>
    </cfRule>
  </conditionalFormatting>
  <conditionalFormatting sqref="I35:I41">
    <cfRule type="cellIs" dxfId="94" priority="15" operator="equal">
      <formula>"P2"</formula>
    </cfRule>
    <cfRule type="cellIs" dxfId="93" priority="16" operator="equal">
      <formula>"P1"</formula>
    </cfRule>
    <cfRule type="cellIs" dxfId="92" priority="17" operator="equal">
      <formula>0</formula>
    </cfRule>
    <cfRule type="cellIs" dxfId="91" priority="13" operator="equal">
      <formula>"P4"</formula>
    </cfRule>
    <cfRule type="cellIs" dxfId="90" priority="14" operator="equal">
      <formula>"P3"</formula>
    </cfRule>
  </conditionalFormatting>
  <conditionalFormatting sqref="I47:I59">
    <cfRule type="cellIs" dxfId="89" priority="119" operator="equal">
      <formula>0</formula>
    </cfRule>
  </conditionalFormatting>
  <conditionalFormatting sqref="I62:I74">
    <cfRule type="cellIs" dxfId="88" priority="112" operator="equal">
      <formula>0</formula>
    </cfRule>
  </conditionalFormatting>
  <conditionalFormatting sqref="I77:I89">
    <cfRule type="cellIs" dxfId="87" priority="111" operator="equal">
      <formula>0</formula>
    </cfRule>
  </conditionalFormatting>
  <conditionalFormatting sqref="I92:I104">
    <cfRule type="cellIs" dxfId="86" priority="110" operator="equal">
      <formula>0</formula>
    </cfRule>
  </conditionalFormatting>
  <conditionalFormatting sqref="I107:I119">
    <cfRule type="cellIs" dxfId="85" priority="109" operator="equal">
      <formula>0</formula>
    </cfRule>
  </conditionalFormatting>
  <conditionalFormatting sqref="I122:I134">
    <cfRule type="cellIs" dxfId="84" priority="108" operator="equal">
      <formula>0</formula>
    </cfRule>
  </conditionalFormatting>
  <conditionalFormatting sqref="I137:I149">
    <cfRule type="cellIs" dxfId="83" priority="106" operator="equal">
      <formula>0</formula>
    </cfRule>
  </conditionalFormatting>
  <conditionalFormatting sqref="I42:J42">
    <cfRule type="cellIs" dxfId="82" priority="126" operator="notEqual">
      <formula>0</formula>
    </cfRule>
  </conditionalFormatting>
  <conditionalFormatting sqref="J47:J58">
    <cfRule type="expression" dxfId="81" priority="34">
      <formula>$B47=""</formula>
    </cfRule>
  </conditionalFormatting>
  <conditionalFormatting sqref="J62:J73">
    <cfRule type="expression" dxfId="80" priority="33">
      <formula>$B62=""</formula>
    </cfRule>
  </conditionalFormatting>
  <conditionalFormatting sqref="J77:J88">
    <cfRule type="expression" dxfId="79" priority="49">
      <formula>$B77=""</formula>
    </cfRule>
  </conditionalFormatting>
  <conditionalFormatting sqref="J92:J103">
    <cfRule type="expression" dxfId="78" priority="47">
      <formula>$B92=""</formula>
    </cfRule>
  </conditionalFormatting>
  <conditionalFormatting sqref="J107:J118">
    <cfRule type="expression" dxfId="77" priority="39">
      <formula>$B107=""</formula>
    </cfRule>
  </conditionalFormatting>
  <conditionalFormatting sqref="J122:J133">
    <cfRule type="expression" dxfId="76" priority="38">
      <formula>$B122=""</formula>
    </cfRule>
  </conditionalFormatting>
  <conditionalFormatting sqref="J137:J148">
    <cfRule type="expression" dxfId="75" priority="103">
      <formula>$B137=""</formula>
    </cfRule>
  </conditionalFormatting>
  <conditionalFormatting sqref="J35:M41">
    <cfRule type="cellIs" dxfId="74" priority="6" operator="equal">
      <formula>0</formula>
    </cfRule>
  </conditionalFormatting>
  <conditionalFormatting sqref="K20:K29">
    <cfRule type="cellIs" dxfId="73" priority="29" operator="lessThan">
      <formula>0</formula>
    </cfRule>
  </conditionalFormatting>
  <conditionalFormatting sqref="K30:K31">
    <cfRule type="cellIs" dxfId="72" priority="125" operator="notEqual">
      <formula>0</formula>
    </cfRule>
  </conditionalFormatting>
  <conditionalFormatting sqref="M20:M29">
    <cfRule type="expression" dxfId="71" priority="27">
      <formula>$K20&lt;0</formula>
    </cfRule>
    <cfRule type="cellIs" dxfId="70" priority="28" operator="notEqual">
      <formula>0</formula>
    </cfRule>
  </conditionalFormatting>
  <conditionalFormatting sqref="M35:M41">
    <cfRule type="cellIs" dxfId="69" priority="8" operator="greaterThan">
      <formula>0</formula>
    </cfRule>
    <cfRule type="cellIs" dxfId="68" priority="9" operator="lessThan">
      <formula>0</formula>
    </cfRule>
  </conditionalFormatting>
  <conditionalFormatting sqref="O47:O59">
    <cfRule type="expression" dxfId="67" priority="66">
      <formula>$D$47=0</formula>
    </cfRule>
  </conditionalFormatting>
  <conditionalFormatting sqref="O48:O58">
    <cfRule type="cellIs" dxfId="66" priority="69" operator="equal">
      <formula>0</formula>
    </cfRule>
  </conditionalFormatting>
  <conditionalFormatting sqref="O62:O74">
    <cfRule type="expression" dxfId="65" priority="65">
      <formula>$D$47=0</formula>
    </cfRule>
  </conditionalFormatting>
  <conditionalFormatting sqref="O63:O73">
    <cfRule type="cellIs" dxfId="64" priority="64" operator="equal">
      <formula>0</formula>
    </cfRule>
  </conditionalFormatting>
  <conditionalFormatting sqref="O77:O89">
    <cfRule type="expression" dxfId="63" priority="63">
      <formula>$D$47=0</formula>
    </cfRule>
  </conditionalFormatting>
  <conditionalFormatting sqref="O78:O88">
    <cfRule type="cellIs" dxfId="62" priority="62" operator="equal">
      <formula>0</formula>
    </cfRule>
  </conditionalFormatting>
  <conditionalFormatting sqref="O92:O104">
    <cfRule type="expression" dxfId="61" priority="61">
      <formula>$D$47=0</formula>
    </cfRule>
  </conditionalFormatting>
  <conditionalFormatting sqref="O93:O103">
    <cfRule type="cellIs" dxfId="60" priority="60" operator="equal">
      <formula>0</formula>
    </cfRule>
  </conditionalFormatting>
  <conditionalFormatting sqref="O107:O119">
    <cfRule type="expression" dxfId="59" priority="59">
      <formula>$D$47=0</formula>
    </cfRule>
  </conditionalFormatting>
  <conditionalFormatting sqref="O108:O118">
    <cfRule type="cellIs" dxfId="58" priority="58" operator="equal">
      <formula>0</formula>
    </cfRule>
  </conditionalFormatting>
  <conditionalFormatting sqref="O122:O134">
    <cfRule type="expression" dxfId="57" priority="57">
      <formula>$D$47=0</formula>
    </cfRule>
  </conditionalFormatting>
  <conditionalFormatting sqref="O123:O133">
    <cfRule type="cellIs" dxfId="56" priority="56" operator="equal">
      <formula>0</formula>
    </cfRule>
  </conditionalFormatting>
  <conditionalFormatting sqref="O137:O149">
    <cfRule type="expression" dxfId="55" priority="55">
      <formula>$D$47=0</formula>
    </cfRule>
  </conditionalFormatting>
  <conditionalFormatting sqref="O138:O148">
    <cfRule type="cellIs" dxfId="54" priority="54" operator="equal">
      <formula>0</formula>
    </cfRule>
  </conditionalFormatting>
  <conditionalFormatting sqref="P5">
    <cfRule type="cellIs" dxfId="53" priority="101" operator="equal">
      <formula>0</formula>
    </cfRule>
  </conditionalFormatting>
  <conditionalFormatting sqref="P10:T13">
    <cfRule type="cellIs" dxfId="45" priority="102" operator="equal">
      <formula>0</formula>
    </cfRule>
  </conditionalFormatting>
  <conditionalFormatting sqref="P5:AD13">
    <cfRule type="cellIs" dxfId="44" priority="100" operator="equal">
      <formula>0</formula>
    </cfRule>
  </conditionalFormatting>
  <conditionalFormatting sqref="P20:AE28">
    <cfRule type="cellIs" dxfId="43" priority="53" operator="equal">
      <formula>0</formula>
    </cfRule>
  </conditionalFormatting>
  <conditionalFormatting sqref="P59:AE60 P61:U61 P74:AE75 P76:U76 P89:AE90 P91:U91 P104:AE105 P106:U106 P119:AE120 P121:U121 P134:AE135 P136:U136 P149:AE150">
    <cfRule type="cellIs" dxfId="42" priority="68" operator="equal">
      <formula>0</formula>
    </cfRule>
  </conditionalFormatting>
  <conditionalFormatting sqref="W61:AE61 AE62:AE73 W76:AE76 AE77:AE88 W91:AE91 AE92:AE103 W106:AE106 AE107:AE118 W121:AE121 AE122:AE133 W136:AE136 AE137:AE148">
    <cfRule type="cellIs" dxfId="27" priority="67" operator="equal">
      <formula>0</formula>
    </cfRule>
  </conditionalFormatting>
  <conditionalFormatting sqref="AE5:AE13 AE47:AE58">
    <cfRule type="cellIs" dxfId="12" priority="127" operator="equal">
      <formula>0</formula>
    </cfRule>
  </conditionalFormatting>
  <conditionalFormatting sqref="AE15 C47:C58 C92:C103 C107:C118 C122:C133 C137:C148 G150:G185">
    <cfRule type="cellIs" dxfId="11" priority="128" operator="equal">
      <formula>0</formula>
    </cfRule>
  </conditionalFormatting>
  <conditionalFormatting sqref="AF20:AF28">
    <cfRule type="cellIs" dxfId="10" priority="3" operator="equal">
      <formula>0</formula>
    </cfRule>
  </conditionalFormatting>
  <conditionalFormatting sqref="AF21 AF23 AF25 AF27">
    <cfRule type="cellIs" dxfId="9" priority="4" operator="equal">
      <formula>0</formula>
    </cfRule>
  </conditionalFormatting>
  <conditionalFormatting sqref="AG5:AG13">
    <cfRule type="cellIs" dxfId="8" priority="36" operator="equal">
      <formula>0</formula>
    </cfRule>
    <cfRule type="cellIs" dxfId="7" priority="37" operator="equal">
      <formula>0</formula>
    </cfRule>
  </conditionalFormatting>
  <conditionalFormatting sqref="AG20:AG27">
    <cfRule type="cellIs" dxfId="6" priority="1" operator="equal">
      <formula>"adjustment needed"</formula>
    </cfRule>
    <cfRule type="cellIs" dxfId="5" priority="2" operator="equal">
      <formula>"""adjustment needed"""</formula>
    </cfRule>
  </conditionalFormatting>
  <dataValidations count="1">
    <dataValidation type="list" allowBlank="1" showInputMessage="1" showErrorMessage="1" sqref="B35:B41" xr:uid="{00000000-0002-0000-0F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extLst>
    <ext xmlns:x14="http://schemas.microsoft.com/office/spreadsheetml/2009/9/main" uri="{78C0D931-6437-407d-A8EE-F0AAD7539E65}">
      <x14:conditionalFormattings>
        <x14:conditionalFormatting xmlns:xm="http://schemas.microsoft.com/office/excel/2006/main">
          <x14:cfRule type="cellIs" priority="129" operator="greaterThan" id="{B07BAB16-C1CD-4322-B492-F8CE53DC37F0}">
            <xm:f>'Basic project data'!$C$7</xm:f>
            <x14:dxf>
              <font>
                <color rgb="FFF2F2F2"/>
              </font>
            </x14:dxf>
          </x14:cfRule>
          <xm:sqref>C47:C148</xm:sqref>
        </x14:conditionalFormatting>
        <x14:conditionalFormatting xmlns:xm="http://schemas.microsoft.com/office/excel/2006/main">
          <x14:cfRule type="expression" priority="130" id="{6CA69F14-B3CF-4F85-AAFF-67AEFC14F2EA}">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91263027-CFA6-40D3-B129-108B436D1DCE}">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8A4C5224-DFD0-41D0-AB61-D03CCE9091E0}">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BF23CDCD-9050-4556-B0DE-5EAF52248F81}">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F74DC0FD-86C3-448F-9573-4AB26FC66776}">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D6C2CC27-C643-4D8E-87B5-80E7AA467CB6}">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F5E89878-4A66-487D-971E-1B44CB229AE9}">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8E69B5C7-7C67-4858-AB80-7A5FCD1510FB}">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E7FDF6FD-82BF-4D88-8CD0-C446302761EA}">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7430B450-47EE-48C0-9617-C61742DB8D49}">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C7F89300-BB36-4790-B521-72952C632C30}">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274CC857-94F9-4560-B770-835CBDF89E97}">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C32B624F-9088-45F2-BF40-77A42B68D089}">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C0F72EC7-199C-444C-AB5D-3CF27B142D25}">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15956D6C-1FD6-4C00-A8C6-EEC655FE8FFC}">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6C1BD85C-1C8D-4FE2-A22F-B23931A0C0BC}">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32C122E9-727D-4D60-9C47-5A178F1CA885}">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344EB979-1667-41AF-AC47-8DB1B9B64ED9}">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8FF2FDDD-5FE2-401B-952B-564FA82BB187}">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932FE05D-C07F-472E-8E36-4787F56D519A}">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7AF0FF59-3F49-414D-9DDB-1CDC906B7E78}">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9D60B3AC-54F5-494A-A7A1-22E3501ECAA1}">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BE176492-113A-42A5-93BC-7A13C150DB45}">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90999050-B7B2-41F8-B7E8-3052198F7737}">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FE6A2D19-25B2-449B-A04D-65CC6ACBF599}">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CF965E67-B779-4FEC-A191-553D42E06E4E}">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AE6EBA8E-C9D6-4891-B5C2-D4134821B54C}">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37D8AD66-4C43-45BC-8828-40F66D6BBE75}">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E16C782A-EC58-4CA2-AF11-91309E13EA29}">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9D49F08D-FA6E-46B9-A11D-8F72A3802040}">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2870E126-1F54-4F3B-959C-20D1BB1E9CE4}">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30E71865-55B4-4A6C-9FA1-A220D6762437}">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F6B0819E-2491-4EAB-A3F7-315E8E9018CF}">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D7FF40F1-45E9-433C-B8CB-49B6CD8F6CF5}">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AC5C9063-2AC7-4EBD-B07F-97BDD9458093}">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2000000}">
          <x14:formula1>
            <xm:f>'Drop-down Liste'!$B$2:$B$3</xm:f>
          </x14:formula1>
          <x14:formula2>
            <xm:f>0</xm:f>
          </x14:formula2>
          <xm:sqref>D11:D12</xm:sqref>
        </x14:dataValidation>
        <x14:dataValidation type="list" allowBlank="1" showInputMessage="1" showErrorMessage="1" xr:uid="{24DC7882-D4F4-40E0-88CA-F78976727A6E}">
          <x14:formula1>
            <xm:f>'Overview reports'!$A$6:$A$10</xm:f>
          </x14:formula1>
          <xm:sqref>H1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C138"/>
  <sheetViews>
    <sheetView topLeftCell="B134" zoomScaleNormal="100" workbookViewId="0">
      <selection activeCell="C137" sqref="C137"/>
    </sheetView>
  </sheetViews>
  <sheetFormatPr baseColWidth="10" defaultColWidth="10.5546875" defaultRowHeight="15" customHeight="1" x14ac:dyDescent="0.2"/>
  <cols>
    <col min="2" max="3" width="79.109375" customWidth="1"/>
  </cols>
  <sheetData>
    <row r="2" spans="1:3" x14ac:dyDescent="0.2">
      <c r="A2" t="s">
        <v>357</v>
      </c>
      <c r="B2" t="s">
        <v>14</v>
      </c>
      <c r="C2" t="s">
        <v>16</v>
      </c>
    </row>
    <row r="3" spans="1:3" x14ac:dyDescent="0.2">
      <c r="A3" t="s">
        <v>358</v>
      </c>
      <c r="B3" t="s">
        <v>359</v>
      </c>
      <c r="C3" t="s">
        <v>360</v>
      </c>
    </row>
    <row r="4" spans="1:3" x14ac:dyDescent="0.2">
      <c r="A4" t="s">
        <v>358</v>
      </c>
      <c r="B4" t="s">
        <v>361</v>
      </c>
      <c r="C4" t="s">
        <v>362</v>
      </c>
    </row>
    <row r="5" spans="1:3" x14ac:dyDescent="0.2">
      <c r="A5" t="s">
        <v>358</v>
      </c>
      <c r="B5" t="s">
        <v>363</v>
      </c>
      <c r="C5" t="s">
        <v>364</v>
      </c>
    </row>
    <row r="6" spans="1:3" x14ac:dyDescent="0.2">
      <c r="A6" t="s">
        <v>358</v>
      </c>
      <c r="B6" t="s">
        <v>365</v>
      </c>
      <c r="C6" t="s">
        <v>366</v>
      </c>
    </row>
    <row r="7" spans="1:3" x14ac:dyDescent="0.2">
      <c r="A7" t="s">
        <v>358</v>
      </c>
      <c r="B7" t="s">
        <v>367</v>
      </c>
      <c r="C7" t="s">
        <v>368</v>
      </c>
    </row>
    <row r="8" spans="1:3" x14ac:dyDescent="0.2">
      <c r="A8" t="s">
        <v>358</v>
      </c>
      <c r="B8" t="s">
        <v>369</v>
      </c>
      <c r="C8" t="s">
        <v>370</v>
      </c>
    </row>
    <row r="9" spans="1:3" x14ac:dyDescent="0.2">
      <c r="A9" t="s">
        <v>358</v>
      </c>
      <c r="B9" t="s">
        <v>371</v>
      </c>
      <c r="C9" t="s">
        <v>372</v>
      </c>
    </row>
    <row r="10" spans="1:3" x14ac:dyDescent="0.2">
      <c r="A10" t="s">
        <v>358</v>
      </c>
      <c r="B10" t="s">
        <v>373</v>
      </c>
      <c r="C10" t="s">
        <v>374</v>
      </c>
    </row>
    <row r="11" spans="1:3" x14ac:dyDescent="0.2">
      <c r="A11" t="s">
        <v>358</v>
      </c>
      <c r="B11" t="s">
        <v>375</v>
      </c>
      <c r="C11" t="s">
        <v>376</v>
      </c>
    </row>
    <row r="12" spans="1:3" x14ac:dyDescent="0.2">
      <c r="A12" t="s">
        <v>358</v>
      </c>
      <c r="B12" t="s">
        <v>377</v>
      </c>
      <c r="C12" t="s">
        <v>378</v>
      </c>
    </row>
    <row r="13" spans="1:3" x14ac:dyDescent="0.2">
      <c r="A13" t="s">
        <v>358</v>
      </c>
      <c r="B13" t="s">
        <v>379</v>
      </c>
      <c r="C13" t="s">
        <v>380</v>
      </c>
    </row>
    <row r="14" spans="1:3" x14ac:dyDescent="0.2">
      <c r="A14" t="s">
        <v>358</v>
      </c>
      <c r="B14" t="s">
        <v>268</v>
      </c>
      <c r="C14" t="s">
        <v>268</v>
      </c>
    </row>
    <row r="15" spans="1:3" x14ac:dyDescent="0.2">
      <c r="A15" t="s">
        <v>358</v>
      </c>
      <c r="B15" s="305" t="s">
        <v>381</v>
      </c>
      <c r="C15" t="s">
        <v>381</v>
      </c>
    </row>
    <row r="16" spans="1:3" x14ac:dyDescent="0.2">
      <c r="A16" t="s">
        <v>358</v>
      </c>
      <c r="B16" s="305" t="s">
        <v>382</v>
      </c>
      <c r="C16" t="s">
        <v>382</v>
      </c>
    </row>
    <row r="17" spans="1:3" x14ac:dyDescent="0.2">
      <c r="A17" t="s">
        <v>358</v>
      </c>
      <c r="B17" s="305" t="s">
        <v>383</v>
      </c>
      <c r="C17" t="s">
        <v>383</v>
      </c>
    </row>
    <row r="18" spans="1:3" x14ac:dyDescent="0.2">
      <c r="A18" t="s">
        <v>358</v>
      </c>
      <c r="B18" s="305" t="s">
        <v>384</v>
      </c>
      <c r="C18" t="s">
        <v>384</v>
      </c>
    </row>
    <row r="19" spans="1:3" x14ac:dyDescent="0.2">
      <c r="A19" t="s">
        <v>358</v>
      </c>
      <c r="B19" s="305" t="s">
        <v>385</v>
      </c>
      <c r="C19" t="s">
        <v>385</v>
      </c>
    </row>
    <row r="20" spans="1:3" x14ac:dyDescent="0.2">
      <c r="A20" t="s">
        <v>358</v>
      </c>
      <c r="B20" s="305" t="s">
        <v>386</v>
      </c>
      <c r="C20" t="s">
        <v>386</v>
      </c>
    </row>
    <row r="21" spans="1:3" x14ac:dyDescent="0.2">
      <c r="A21" t="s">
        <v>358</v>
      </c>
      <c r="B21" s="305" t="s">
        <v>387</v>
      </c>
      <c r="C21" t="s">
        <v>387</v>
      </c>
    </row>
    <row r="22" spans="1:3" x14ac:dyDescent="0.2">
      <c r="A22" t="s">
        <v>358</v>
      </c>
      <c r="B22" s="305" t="s">
        <v>388</v>
      </c>
      <c r="C22" t="s">
        <v>388</v>
      </c>
    </row>
    <row r="23" spans="1:3" x14ac:dyDescent="0.2">
      <c r="A23" t="s">
        <v>358</v>
      </c>
      <c r="B23" s="305" t="s">
        <v>389</v>
      </c>
      <c r="C23" t="s">
        <v>389</v>
      </c>
    </row>
    <row r="24" spans="1:3" x14ac:dyDescent="0.2">
      <c r="A24" t="s">
        <v>358</v>
      </c>
      <c r="B24" s="305" t="s">
        <v>252</v>
      </c>
      <c r="C24" t="s">
        <v>252</v>
      </c>
    </row>
    <row r="28" spans="1:3" ht="18.75" x14ac:dyDescent="0.2">
      <c r="B28" s="344" t="s">
        <v>390</v>
      </c>
      <c r="C28" s="344" t="s">
        <v>391</v>
      </c>
    </row>
    <row r="29" spans="1:3" x14ac:dyDescent="0.2">
      <c r="B29" s="345" t="s">
        <v>392</v>
      </c>
      <c r="C29" s="345" t="s">
        <v>393</v>
      </c>
    </row>
    <row r="30" spans="1:3" ht="30" x14ac:dyDescent="0.2">
      <c r="B30" s="346" t="s">
        <v>394</v>
      </c>
      <c r="C30" s="346" t="s">
        <v>395</v>
      </c>
    </row>
    <row r="31" spans="1:3" x14ac:dyDescent="0.2">
      <c r="B31" s="345"/>
      <c r="C31" s="345"/>
    </row>
    <row r="32" spans="1:3" x14ac:dyDescent="0.2">
      <c r="B32" s="345" t="s">
        <v>396</v>
      </c>
      <c r="C32" s="345" t="s">
        <v>397</v>
      </c>
    </row>
    <row r="33" spans="2:3" x14ac:dyDescent="0.2">
      <c r="B33" s="347" t="s">
        <v>398</v>
      </c>
      <c r="C33" s="347" t="s">
        <v>399</v>
      </c>
    </row>
    <row r="34" spans="2:3" x14ac:dyDescent="0.2">
      <c r="B34" s="348" t="s">
        <v>400</v>
      </c>
      <c r="C34" s="348" t="s">
        <v>401</v>
      </c>
    </row>
    <row r="35" spans="2:3" x14ac:dyDescent="0.2">
      <c r="B35" s="349" t="s">
        <v>402</v>
      </c>
      <c r="C35" s="349" t="s">
        <v>403</v>
      </c>
    </row>
    <row r="36" spans="2:3" x14ac:dyDescent="0.2">
      <c r="B36" s="346"/>
      <c r="C36" s="346"/>
    </row>
    <row r="37" spans="2:3" ht="18.75" x14ac:dyDescent="0.2">
      <c r="B37" s="344" t="s">
        <v>404</v>
      </c>
      <c r="C37" s="344" t="s">
        <v>405</v>
      </c>
    </row>
    <row r="38" spans="2:3" ht="30" x14ac:dyDescent="0.2">
      <c r="B38" s="346" t="s">
        <v>664</v>
      </c>
      <c r="C38" s="346" t="s">
        <v>665</v>
      </c>
    </row>
    <row r="39" spans="2:3" x14ac:dyDescent="0.2">
      <c r="B39" s="346"/>
      <c r="C39" s="346"/>
    </row>
    <row r="40" spans="2:3" ht="18.75" x14ac:dyDescent="0.2">
      <c r="B40" s="344" t="s">
        <v>406</v>
      </c>
      <c r="C40" s="344" t="s">
        <v>407</v>
      </c>
    </row>
    <row r="41" spans="2:3" ht="45" x14ac:dyDescent="0.2">
      <c r="B41" s="345" t="s">
        <v>408</v>
      </c>
      <c r="C41" s="345" t="s">
        <v>409</v>
      </c>
    </row>
    <row r="42" spans="2:3" ht="45" x14ac:dyDescent="0.2">
      <c r="B42" s="346" t="s">
        <v>410</v>
      </c>
      <c r="C42" s="346" t="s">
        <v>411</v>
      </c>
    </row>
    <row r="43" spans="2:3" ht="60" x14ac:dyDescent="0.2">
      <c r="B43" s="346" t="s">
        <v>412</v>
      </c>
      <c r="C43" s="346" t="s">
        <v>413</v>
      </c>
    </row>
    <row r="44" spans="2:3" x14ac:dyDescent="0.2">
      <c r="B44" s="345"/>
      <c r="C44" s="345"/>
    </row>
    <row r="45" spans="2:3" ht="18.75" x14ac:dyDescent="0.2">
      <c r="B45" s="344" t="s">
        <v>414</v>
      </c>
      <c r="C45" s="344" t="s">
        <v>415</v>
      </c>
    </row>
    <row r="46" spans="2:3" ht="60" x14ac:dyDescent="0.2">
      <c r="B46" s="346" t="s">
        <v>416</v>
      </c>
      <c r="C46" s="346" t="s">
        <v>417</v>
      </c>
    </row>
    <row r="47" spans="2:3" ht="30" x14ac:dyDescent="0.2">
      <c r="B47" s="346" t="s">
        <v>418</v>
      </c>
      <c r="C47" s="346" t="s">
        <v>419</v>
      </c>
    </row>
    <row r="48" spans="2:3" ht="60" x14ac:dyDescent="0.2">
      <c r="B48" s="346" t="s">
        <v>420</v>
      </c>
      <c r="C48" s="346" t="s">
        <v>421</v>
      </c>
    </row>
    <row r="49" spans="2:3" ht="30" x14ac:dyDescent="0.2">
      <c r="B49" s="346" t="s">
        <v>422</v>
      </c>
      <c r="C49" s="346" t="s">
        <v>423</v>
      </c>
    </row>
    <row r="50" spans="2:3" ht="75" x14ac:dyDescent="0.2">
      <c r="B50" s="346" t="s">
        <v>424</v>
      </c>
      <c r="C50" s="346" t="s">
        <v>425</v>
      </c>
    </row>
    <row r="51" spans="2:3" ht="75" x14ac:dyDescent="0.2">
      <c r="B51" s="346" t="s">
        <v>426</v>
      </c>
      <c r="C51" s="346" t="s">
        <v>427</v>
      </c>
    </row>
    <row r="52" spans="2:3" x14ac:dyDescent="0.2">
      <c r="B52" s="346" t="s">
        <v>428</v>
      </c>
      <c r="C52" s="346" t="s">
        <v>429</v>
      </c>
    </row>
    <row r="53" spans="2:3" x14ac:dyDescent="0.2">
      <c r="B53" s="346"/>
      <c r="C53" s="346"/>
    </row>
    <row r="54" spans="2:3" ht="18.75" x14ac:dyDescent="0.2">
      <c r="B54" s="344" t="s">
        <v>430</v>
      </c>
      <c r="C54" s="344" t="s">
        <v>431</v>
      </c>
    </row>
    <row r="55" spans="2:3" ht="30" x14ac:dyDescent="0.2">
      <c r="B55" s="345" t="s">
        <v>432</v>
      </c>
      <c r="C55" s="345" t="s">
        <v>433</v>
      </c>
    </row>
    <row r="56" spans="2:3" ht="60" x14ac:dyDescent="0.2">
      <c r="B56" s="346" t="s">
        <v>434</v>
      </c>
      <c r="C56" s="346" t="s">
        <v>435</v>
      </c>
    </row>
    <row r="57" spans="2:3" ht="30" x14ac:dyDescent="0.2">
      <c r="B57" s="346" t="s">
        <v>436</v>
      </c>
      <c r="C57" s="346" t="s">
        <v>437</v>
      </c>
    </row>
    <row r="58" spans="2:3" ht="45" x14ac:dyDescent="0.2">
      <c r="B58" s="346" t="s">
        <v>438</v>
      </c>
      <c r="C58" s="346" t="s">
        <v>439</v>
      </c>
    </row>
    <row r="59" spans="2:3" ht="45" x14ac:dyDescent="0.2">
      <c r="B59" s="345" t="s">
        <v>440</v>
      </c>
      <c r="C59" s="345" t="s">
        <v>441</v>
      </c>
    </row>
    <row r="60" spans="2:3" x14ac:dyDescent="0.2">
      <c r="B60" s="345"/>
      <c r="C60" s="345"/>
    </row>
    <row r="61" spans="2:3" ht="75" x14ac:dyDescent="0.2">
      <c r="B61" s="346" t="s">
        <v>442</v>
      </c>
      <c r="C61" s="346" t="s">
        <v>443</v>
      </c>
    </row>
    <row r="62" spans="2:3" ht="30" x14ac:dyDescent="0.2">
      <c r="B62" s="346" t="s">
        <v>444</v>
      </c>
      <c r="C62" s="346" t="s">
        <v>445</v>
      </c>
    </row>
    <row r="63" spans="2:3" x14ac:dyDescent="0.2">
      <c r="B63" s="346"/>
      <c r="C63" s="346"/>
    </row>
    <row r="64" spans="2:3" ht="18.75" x14ac:dyDescent="0.2">
      <c r="B64" s="344" t="s">
        <v>446</v>
      </c>
      <c r="C64" s="344" t="s">
        <v>447</v>
      </c>
    </row>
    <row r="65" spans="2:3" ht="90" x14ac:dyDescent="0.2">
      <c r="B65" s="346" t="s">
        <v>448</v>
      </c>
      <c r="C65" s="346" t="s">
        <v>449</v>
      </c>
    </row>
    <row r="66" spans="2:3" ht="90" x14ac:dyDescent="0.2">
      <c r="B66" s="346" t="s">
        <v>450</v>
      </c>
      <c r="C66" s="346" t="s">
        <v>451</v>
      </c>
    </row>
    <row r="67" spans="2:3" ht="30" x14ac:dyDescent="0.2">
      <c r="B67" s="350" t="s">
        <v>452</v>
      </c>
      <c r="C67" s="350" t="s">
        <v>453</v>
      </c>
    </row>
    <row r="68" spans="2:3" ht="105" x14ac:dyDescent="0.2">
      <c r="B68" s="351" t="s">
        <v>454</v>
      </c>
      <c r="C68" s="351" t="s">
        <v>455</v>
      </c>
    </row>
    <row r="69" spans="2:3" ht="255" x14ac:dyDescent="0.2">
      <c r="B69" s="352" t="s">
        <v>684</v>
      </c>
      <c r="C69" s="352" t="s">
        <v>685</v>
      </c>
    </row>
    <row r="70" spans="2:3" x14ac:dyDescent="0.2">
      <c r="B70" s="346"/>
      <c r="C70" s="346"/>
    </row>
    <row r="71" spans="2:3" ht="165" x14ac:dyDescent="0.2">
      <c r="B71" s="346" t="s">
        <v>456</v>
      </c>
      <c r="C71" s="346" t="s">
        <v>457</v>
      </c>
    </row>
    <row r="72" spans="2:3" x14ac:dyDescent="0.2">
      <c r="B72" s="346"/>
      <c r="C72" s="346"/>
    </row>
    <row r="73" spans="2:3" ht="18.75" x14ac:dyDescent="0.2">
      <c r="B73" s="344" t="s">
        <v>458</v>
      </c>
      <c r="C73" s="344" t="s">
        <v>459</v>
      </c>
    </row>
    <row r="74" spans="2:3" x14ac:dyDescent="0.2">
      <c r="B74" s="345" t="s">
        <v>460</v>
      </c>
      <c r="C74" s="345" t="s">
        <v>461</v>
      </c>
    </row>
    <row r="75" spans="2:3" ht="30" x14ac:dyDescent="0.2">
      <c r="B75" s="346" t="s">
        <v>462</v>
      </c>
      <c r="C75" s="346" t="s">
        <v>463</v>
      </c>
    </row>
    <row r="76" spans="2:3" ht="30" x14ac:dyDescent="0.2">
      <c r="B76" s="346" t="s">
        <v>464</v>
      </c>
      <c r="C76" s="346" t="s">
        <v>465</v>
      </c>
    </row>
    <row r="77" spans="2:3" x14ac:dyDescent="0.2">
      <c r="B77" s="345" t="s">
        <v>466</v>
      </c>
      <c r="C77" s="345" t="s">
        <v>467</v>
      </c>
    </row>
    <row r="78" spans="2:3" x14ac:dyDescent="0.2">
      <c r="B78" s="345"/>
      <c r="C78" s="345"/>
    </row>
    <row r="79" spans="2:3" ht="30" x14ac:dyDescent="0.2">
      <c r="B79" s="345" t="s">
        <v>468</v>
      </c>
      <c r="C79" s="345" t="s">
        <v>469</v>
      </c>
    </row>
    <row r="80" spans="2:3" ht="30" x14ac:dyDescent="0.2">
      <c r="B80" s="346" t="s">
        <v>470</v>
      </c>
      <c r="C80" s="346" t="s">
        <v>471</v>
      </c>
    </row>
    <row r="81" spans="2:3" ht="60" x14ac:dyDescent="0.2">
      <c r="B81" s="346" t="s">
        <v>472</v>
      </c>
      <c r="C81" s="346" t="s">
        <v>473</v>
      </c>
    </row>
    <row r="82" spans="2:3" x14ac:dyDescent="0.2">
      <c r="B82" s="346"/>
      <c r="C82" s="346"/>
    </row>
    <row r="83" spans="2:3" ht="45" x14ac:dyDescent="0.2">
      <c r="B83" s="346" t="s">
        <v>474</v>
      </c>
      <c r="C83" s="346" t="s">
        <v>475</v>
      </c>
    </row>
    <row r="84" spans="2:3" x14ac:dyDescent="0.2">
      <c r="B84" s="345"/>
      <c r="C84" s="345"/>
    </row>
    <row r="85" spans="2:3" ht="18.75" x14ac:dyDescent="0.2">
      <c r="B85" s="344" t="s">
        <v>476</v>
      </c>
      <c r="C85" s="344" t="s">
        <v>477</v>
      </c>
    </row>
    <row r="86" spans="2:3" ht="18.75" x14ac:dyDescent="0.2">
      <c r="B86" s="353"/>
      <c r="C86" s="353"/>
    </row>
    <row r="87" spans="2:3" ht="18.75" x14ac:dyDescent="0.2">
      <c r="B87" s="353"/>
      <c r="C87" s="353"/>
    </row>
    <row r="88" spans="2:3" ht="18.75" x14ac:dyDescent="0.2">
      <c r="B88" s="353"/>
      <c r="C88" s="353"/>
    </row>
    <row r="89" spans="2:3" ht="18.75" x14ac:dyDescent="0.2">
      <c r="B89" s="353"/>
      <c r="C89" s="353"/>
    </row>
    <row r="90" spans="2:3" ht="18.75" x14ac:dyDescent="0.2">
      <c r="B90" s="353"/>
      <c r="C90" s="353"/>
    </row>
    <row r="91" spans="2:3" ht="18.75" x14ac:dyDescent="0.2">
      <c r="B91" s="353"/>
      <c r="C91" s="353"/>
    </row>
    <row r="92" spans="2:3" ht="18.75" x14ac:dyDescent="0.2">
      <c r="B92" s="353"/>
      <c r="C92" s="353"/>
    </row>
    <row r="93" spans="2:3" ht="18.75" x14ac:dyDescent="0.2">
      <c r="B93" s="353"/>
      <c r="C93" s="353"/>
    </row>
    <row r="94" spans="2:3" ht="18.75" x14ac:dyDescent="0.2">
      <c r="B94" s="353"/>
      <c r="C94" s="353"/>
    </row>
    <row r="95" spans="2:3" ht="18.75" x14ac:dyDescent="0.2">
      <c r="B95" s="353"/>
      <c r="C95" s="353"/>
    </row>
    <row r="96" spans="2:3" ht="18.75" x14ac:dyDescent="0.2">
      <c r="B96" s="353"/>
      <c r="C96" s="353"/>
    </row>
    <row r="97" spans="2:3" ht="18.75" x14ac:dyDescent="0.2">
      <c r="B97" s="353"/>
      <c r="C97" s="353"/>
    </row>
    <row r="98" spans="2:3" ht="18.75" x14ac:dyDescent="0.2">
      <c r="B98" s="353"/>
      <c r="C98" s="353"/>
    </row>
    <row r="99" spans="2:3" ht="18.75" x14ac:dyDescent="0.2">
      <c r="B99" s="353"/>
      <c r="C99" s="353"/>
    </row>
    <row r="100" spans="2:3" ht="18.75" x14ac:dyDescent="0.2">
      <c r="B100" s="353"/>
      <c r="C100" s="353"/>
    </row>
    <row r="101" spans="2:3" ht="18.75" x14ac:dyDescent="0.2">
      <c r="B101" s="353"/>
      <c r="C101" s="353"/>
    </row>
    <row r="102" spans="2:3" ht="18.75" x14ac:dyDescent="0.2">
      <c r="B102" s="353"/>
      <c r="C102" s="353"/>
    </row>
    <row r="103" spans="2:3" ht="18.75" x14ac:dyDescent="0.2">
      <c r="B103" s="353"/>
      <c r="C103" s="353"/>
    </row>
    <row r="104" spans="2:3" ht="18.75" x14ac:dyDescent="0.2">
      <c r="B104" s="353"/>
      <c r="C104" s="353"/>
    </row>
    <row r="105" spans="2:3" ht="18.75" x14ac:dyDescent="0.2">
      <c r="B105" s="353"/>
      <c r="C105" s="353"/>
    </row>
    <row r="106" spans="2:3" ht="18.75" x14ac:dyDescent="0.2">
      <c r="B106" s="353"/>
      <c r="C106" s="353"/>
    </row>
    <row r="107" spans="2:3" ht="18.75" x14ac:dyDescent="0.2">
      <c r="B107" s="353"/>
      <c r="C107" s="353"/>
    </row>
    <row r="108" spans="2:3" ht="18.75" x14ac:dyDescent="0.2">
      <c r="B108" s="353"/>
      <c r="C108" s="353"/>
    </row>
    <row r="109" spans="2:3" ht="18.75" x14ac:dyDescent="0.2">
      <c r="B109" s="353"/>
      <c r="C109" s="353"/>
    </row>
    <row r="110" spans="2:3" ht="60" x14ac:dyDescent="0.2">
      <c r="B110" s="346" t="s">
        <v>478</v>
      </c>
      <c r="C110" s="346" t="s">
        <v>479</v>
      </c>
    </row>
    <row r="111" spans="2:3" x14ac:dyDescent="0.2">
      <c r="B111" s="346"/>
      <c r="C111" s="346"/>
    </row>
    <row r="112" spans="2:3" ht="18.75" x14ac:dyDescent="0.2">
      <c r="B112" s="344" t="s">
        <v>480</v>
      </c>
      <c r="C112" s="344" t="s">
        <v>368</v>
      </c>
    </row>
    <row r="113" spans="2:3" ht="75" x14ac:dyDescent="0.2">
      <c r="B113" s="346" t="s">
        <v>481</v>
      </c>
      <c r="C113" s="27" t="s">
        <v>482</v>
      </c>
    </row>
    <row r="114" spans="2:3" x14ac:dyDescent="0.2">
      <c r="B114" s="346"/>
      <c r="C114" s="346"/>
    </row>
    <row r="115" spans="2:3" ht="18.75" x14ac:dyDescent="0.2">
      <c r="B115" s="344" t="s">
        <v>483</v>
      </c>
      <c r="C115" s="344" t="s">
        <v>484</v>
      </c>
    </row>
    <row r="116" spans="2:3" ht="90" x14ac:dyDescent="0.2">
      <c r="B116" s="354" t="s">
        <v>485</v>
      </c>
      <c r="C116" s="355" t="s">
        <v>486</v>
      </c>
    </row>
    <row r="117" spans="2:3" x14ac:dyDescent="0.2">
      <c r="B117" s="354"/>
      <c r="C117" s="354"/>
    </row>
    <row r="118" spans="2:3" ht="18.75" x14ac:dyDescent="0.2">
      <c r="B118" s="356" t="s">
        <v>487</v>
      </c>
      <c r="C118" s="356" t="s">
        <v>370</v>
      </c>
    </row>
    <row r="119" spans="2:3" ht="180" x14ac:dyDescent="0.2">
      <c r="B119" s="346" t="s">
        <v>488</v>
      </c>
      <c r="C119" s="346" t="s">
        <v>489</v>
      </c>
    </row>
    <row r="120" spans="2:3" x14ac:dyDescent="0.2">
      <c r="B120" s="346"/>
      <c r="C120" s="346"/>
    </row>
    <row r="121" spans="2:3" ht="18.75" x14ac:dyDescent="0.2">
      <c r="B121" s="356" t="s">
        <v>371</v>
      </c>
      <c r="C121" s="356" t="s">
        <v>372</v>
      </c>
    </row>
    <row r="122" spans="2:3" ht="60" x14ac:dyDescent="0.2">
      <c r="B122" s="33" t="s">
        <v>490</v>
      </c>
      <c r="C122" s="33" t="s">
        <v>491</v>
      </c>
    </row>
    <row r="123" spans="2:3" x14ac:dyDescent="0.2">
      <c r="B123" s="346"/>
      <c r="C123" s="346"/>
    </row>
    <row r="124" spans="2:3" ht="18.75" x14ac:dyDescent="0.2">
      <c r="B124" s="344" t="s">
        <v>373</v>
      </c>
      <c r="C124" s="344" t="s">
        <v>374</v>
      </c>
    </row>
    <row r="125" spans="2:3" ht="135" x14ac:dyDescent="0.2">
      <c r="B125" s="27" t="s">
        <v>492</v>
      </c>
      <c r="C125" s="346" t="s">
        <v>493</v>
      </c>
    </row>
    <row r="126" spans="2:3" x14ac:dyDescent="0.2">
      <c r="B126" s="346"/>
      <c r="C126" s="346"/>
    </row>
    <row r="127" spans="2:3" ht="18.75" x14ac:dyDescent="0.2">
      <c r="B127" s="344" t="s">
        <v>375</v>
      </c>
      <c r="C127" s="344" t="s">
        <v>376</v>
      </c>
    </row>
    <row r="128" spans="2:3" ht="270" x14ac:dyDescent="0.2">
      <c r="B128" s="346" t="s">
        <v>494</v>
      </c>
      <c r="C128" s="27" t="s">
        <v>495</v>
      </c>
    </row>
    <row r="129" spans="2:3" x14ac:dyDescent="0.2">
      <c r="B129" s="346"/>
      <c r="C129" s="346"/>
    </row>
    <row r="130" spans="2:3" ht="18.75" x14ac:dyDescent="0.2">
      <c r="B130" s="344" t="s">
        <v>377</v>
      </c>
      <c r="C130" s="344" t="s">
        <v>378</v>
      </c>
    </row>
    <row r="131" spans="2:3" ht="105" x14ac:dyDescent="0.2">
      <c r="B131" s="346" t="s">
        <v>496</v>
      </c>
      <c r="C131" s="27" t="s">
        <v>497</v>
      </c>
    </row>
    <row r="132" spans="2:3" x14ac:dyDescent="0.2">
      <c r="B132" s="346"/>
      <c r="C132" s="346"/>
    </row>
    <row r="133" spans="2:3" ht="18.75" x14ac:dyDescent="0.2">
      <c r="B133" s="344" t="s">
        <v>379</v>
      </c>
      <c r="C133" s="344" t="s">
        <v>380</v>
      </c>
    </row>
    <row r="134" spans="2:3" ht="255" x14ac:dyDescent="0.2">
      <c r="B134" s="27" t="s">
        <v>498</v>
      </c>
      <c r="C134" s="27" t="s">
        <v>686</v>
      </c>
    </row>
    <row r="135" spans="2:3" x14ac:dyDescent="0.2">
      <c r="B135" s="346"/>
      <c r="C135" s="346"/>
    </row>
    <row r="136" spans="2:3" ht="18.75" x14ac:dyDescent="0.2">
      <c r="B136" s="344" t="s">
        <v>499</v>
      </c>
      <c r="C136" s="344" t="s">
        <v>268</v>
      </c>
    </row>
    <row r="137" spans="2:3" ht="105" x14ac:dyDescent="0.2">
      <c r="B137" s="346" t="s">
        <v>500</v>
      </c>
      <c r="C137" s="27" t="s">
        <v>687</v>
      </c>
    </row>
    <row r="138" spans="2:3" x14ac:dyDescent="0.2">
      <c r="B138" s="346"/>
      <c r="C138" s="346"/>
    </row>
  </sheetData>
  <pageMargins left="0.7" right="0.7" top="0.78749999999999998" bottom="0.78749999999999998" header="0.511811023622047" footer="0.511811023622047"/>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9"/>
  <sheetViews>
    <sheetView zoomScaleNormal="100" workbookViewId="0">
      <selection activeCell="F1" sqref="F1"/>
    </sheetView>
  </sheetViews>
  <sheetFormatPr baseColWidth="10" defaultColWidth="11.5546875" defaultRowHeight="14.25" customHeight="1" x14ac:dyDescent="0.25"/>
  <cols>
    <col min="1" max="1" width="16.77734375" style="357" customWidth="1"/>
    <col min="2" max="2" width="23.77734375" style="357" customWidth="1"/>
    <col min="3" max="3" width="11.5546875" style="357"/>
    <col min="4" max="4" width="43.77734375" style="3" customWidth="1"/>
    <col min="5" max="5" width="30.77734375" style="357" customWidth="1"/>
    <col min="6" max="6" width="52.77734375" style="357" customWidth="1"/>
    <col min="7" max="16384" width="11.5546875" style="357"/>
  </cols>
  <sheetData>
    <row r="1" spans="1:6" ht="15" x14ac:dyDescent="0.25">
      <c r="A1" s="358" t="s">
        <v>357</v>
      </c>
      <c r="B1" s="358" t="s">
        <v>501</v>
      </c>
      <c r="C1" s="358"/>
      <c r="D1" s="4" t="s">
        <v>14</v>
      </c>
      <c r="E1" s="358" t="s">
        <v>16</v>
      </c>
      <c r="F1" s="359" t="s">
        <v>683</v>
      </c>
    </row>
    <row r="2" spans="1:6" ht="45" x14ac:dyDescent="0.25">
      <c r="A2" s="360" t="s">
        <v>502</v>
      </c>
      <c r="B2" s="360" t="str">
        <f>IF('Liesmich Readme'!$A$5="Deutsch",languages_ex!D2,languages_ex!E2)</f>
        <v>In columns B and C, specify the project months, not the respective date.</v>
      </c>
      <c r="C2" s="358"/>
      <c r="D2" s="361" t="s">
        <v>503</v>
      </c>
      <c r="E2" s="360" t="s">
        <v>504</v>
      </c>
    </row>
    <row r="3" spans="1:6" ht="30" x14ac:dyDescent="0.2">
      <c r="A3" s="360" t="s">
        <v>78</v>
      </c>
      <c r="B3" s="360" t="str">
        <f>IF('Liesmich Readme'!$A$5="Deutsch",languages_ex!D3,languages_ex!E3)</f>
        <v>Further explanations can be found in the ‘Readme’ section.</v>
      </c>
      <c r="C3" s="360"/>
      <c r="D3" s="362" t="s">
        <v>505</v>
      </c>
      <c r="E3" s="360" t="s">
        <v>506</v>
      </c>
    </row>
    <row r="4" spans="1:6" ht="120" x14ac:dyDescent="0.25">
      <c r="A4" s="360" t="s">
        <v>78</v>
      </c>
      <c r="B4" s="360" t="str">
        <f>IF('Liesmich Readme'!$A$5="Deutsch",languages_ex!D4,languages_ex!E4)</f>
        <v>The daily working hours for a full-time position, as stated in the employment contract, are entered in the 'Day-equivalent' box. If you record the working hours in day equivalents per month, you must enter '1' in cell H2.</v>
      </c>
      <c r="C4" s="358"/>
      <c r="D4" s="362" t="s">
        <v>507</v>
      </c>
      <c r="E4" s="394" t="s">
        <v>508</v>
      </c>
    </row>
    <row r="5" spans="1:6" ht="45" x14ac:dyDescent="0.2">
      <c r="A5" s="360" t="s">
        <v>78</v>
      </c>
      <c r="B5" s="360" t="str">
        <f>IF('Liesmich Readme'!$A$5="Deutsch",languages_ex!D5,languages_ex!E5)</f>
        <v>The cells marked in white are for guidance only and do not need to be filled out.</v>
      </c>
      <c r="C5" s="360"/>
      <c r="D5" s="362" t="s">
        <v>509</v>
      </c>
      <c r="E5" s="394" t="s">
        <v>510</v>
      </c>
    </row>
    <row r="6" spans="1:6" ht="90" x14ac:dyDescent="0.2">
      <c r="A6" s="360" t="s">
        <v>78</v>
      </c>
      <c r="B6" s="360" t="str">
        <f>IF('Liesmich Readme'!$A$5="Deutsch",languages_ex!D6,languages_ex!E6)</f>
        <v>Select Yes/No to specify whether the cap in section 4 applies to the total costs (Total Personnel Costs) or to the costs in the EU project (Maximum declarable personnel costs).</v>
      </c>
      <c r="C6" s="360"/>
      <c r="D6" s="362" t="s">
        <v>511</v>
      </c>
      <c r="E6" s="394" t="s">
        <v>512</v>
      </c>
    </row>
    <row r="7" spans="1:6" ht="120" x14ac:dyDescent="0.2">
      <c r="A7" s="360" t="s">
        <v>78</v>
      </c>
      <c r="B7" s="360" t="str">
        <f>IF('Liesmich Readme'!$A$5="Deutsch",languages_ex!D7,languages_ex!E7)</f>
        <v>Sections 2a and 2b are set up for each calendar year in your project. The reporting periods and relevant work packages should have already been transferred automatically from the Basic Project Data worksheet.</v>
      </c>
      <c r="C7" s="360"/>
      <c r="D7" s="362" t="s">
        <v>513</v>
      </c>
      <c r="E7" s="394" t="s">
        <v>514</v>
      </c>
    </row>
    <row r="8" spans="1:6" ht="150" x14ac:dyDescent="0.2">
      <c r="A8" s="360" t="s">
        <v>78</v>
      </c>
      <c r="B8" s="360" t="str">
        <f>IF('Liesmich Readme'!$A$5="Deutsch",languages_ex!D8,languages_ex!E8)</f>
        <v xml:space="preserve">Once the data about the project start and end, reporting periods and work packages have been entered into the ‘Basic Project Data’ worksheet and an “x” has been placed next to ‘involvement’, the relevant cells for editing in tables 2a and 2b will appear in yellow.
</v>
      </c>
      <c r="C8" s="360"/>
      <c r="D8" s="362" t="s">
        <v>515</v>
      </c>
      <c r="E8" s="394" t="s">
        <v>516</v>
      </c>
    </row>
    <row r="9" spans="1:6" ht="30" x14ac:dyDescent="0.2">
      <c r="A9" s="360" t="s">
        <v>78</v>
      </c>
      <c r="B9" s="360" t="str">
        <f>IF('Liesmich Readme'!$A$5="Deutsch",languages_ex!D9,languages_ex!E9)</f>
        <v>(This only works with Excel versions from 2019 onwards.)</v>
      </c>
      <c r="C9" s="360"/>
      <c r="D9" s="362" t="s">
        <v>517</v>
      </c>
      <c r="E9" s="394" t="s">
        <v>518</v>
      </c>
    </row>
    <row r="10" spans="1:6" ht="120" x14ac:dyDescent="0.2">
      <c r="A10" s="360" t="s">
        <v>78</v>
      </c>
      <c r="B10" s="360" t="str">
        <f>IF('Liesmich Readme'!$A$5="Deutsch",languages_ex!D10,languages_ex!E10)</f>
        <v>Enter the full-time equivalents in the FTE column (not in percent, but as 1.0 for full-time) for all employment contracts of the respective person at your institution (column E) and for the EU project to be invoiced (column H).</v>
      </c>
      <c r="C10" s="360"/>
      <c r="D10" s="362" t="s">
        <v>519</v>
      </c>
      <c r="E10" s="360" t="s">
        <v>520</v>
      </c>
    </row>
    <row r="11" spans="1:6" ht="45" x14ac:dyDescent="0.2">
      <c r="A11" s="360" t="s">
        <v>78</v>
      </c>
      <c r="B11" s="360" t="str">
        <f>IF('Liesmich Readme'!$A$5="Deutsch",languages_ex!D11,languages_ex!E11)</f>
        <v>Enter the total personnel costs (column G) and the project-related costs (column J).</v>
      </c>
      <c r="C11" s="360"/>
      <c r="D11" s="362" t="s">
        <v>521</v>
      </c>
      <c r="E11" s="360" t="s">
        <v>522</v>
      </c>
    </row>
    <row r="12" spans="1:6" ht="90" x14ac:dyDescent="0.2">
      <c r="A12" s="360" t="s">
        <v>78</v>
      </c>
      <c r="B12" s="360" t="str">
        <f>IF('Liesmich Readme'!$A$5="Deutsch",languages_ex!D12,languages_ex!E12)</f>
        <v>Column F shows the maximum declarable day equivalents, i.e. the target working time across all contracts and projects, which is relevant for calculating the daily rate.</v>
      </c>
      <c r="C12" s="360"/>
      <c r="D12" s="362" t="s">
        <v>523</v>
      </c>
      <c r="E12" s="360" t="s">
        <v>524</v>
      </c>
    </row>
    <row r="13" spans="1:6" ht="75" x14ac:dyDescent="0.2">
      <c r="A13" s="360" t="s">
        <v>78</v>
      </c>
      <c r="B13" s="360" t="str">
        <f>IF('Liesmich Readme'!$A$5="Deutsch",languages_ex!D13,languages_ex!E13)</f>
        <v>To calculate the FTE, you need the person's contract data. Please note that each month is considered to have exactly 30 days.</v>
      </c>
      <c r="C13" s="360"/>
      <c r="D13" s="362" t="s">
        <v>525</v>
      </c>
      <c r="E13" s="360" t="s">
        <v>526</v>
      </c>
    </row>
    <row r="14" spans="1:6" ht="45" x14ac:dyDescent="0.2">
      <c r="A14" s="360" t="s">
        <v>78</v>
      </c>
      <c r="B14" s="360" t="str">
        <f>IF('Liesmich Readme'!$A$5="Deutsch",languages_ex!D14,languages_ex!E14)</f>
        <v xml:space="preserve">In section 2b, enter the documented working time in hours for each work package. </v>
      </c>
      <c r="C14" s="360"/>
      <c r="D14" s="362" t="s">
        <v>527</v>
      </c>
      <c r="E14" s="360" t="s">
        <v>528</v>
      </c>
    </row>
    <row r="15" spans="1:6" ht="75" x14ac:dyDescent="0.2">
      <c r="A15" s="360" t="s">
        <v>78</v>
      </c>
      <c r="B15" s="360" t="str">
        <f>IF('Liesmich Readme'!$A$5="Deutsch",languages_ex!D15,languages_ex!E15)</f>
        <v>If you record the working hours in day equivalents per month, you must enter ‘1’ in cell H2. For more details, see the ‘Mustermann’ example.</v>
      </c>
      <c r="C15" s="360"/>
      <c r="D15" s="362" t="s">
        <v>529</v>
      </c>
      <c r="E15" s="360" t="s">
        <v>530</v>
      </c>
    </row>
    <row r="16" spans="1:6" ht="105" x14ac:dyDescent="0.2">
      <c r="A16" s="360" t="s">
        <v>78</v>
      </c>
      <c r="B16" s="360" t="str">
        <f>IF('Liesmich Readme'!$A$5="Deutsch",languages_ex!D16,languages_ex!E16)</f>
        <v>In this template, hours are converted into day equivalents per calendar year in the bottom row of section 2b. This shows the day equivalents worked in the action, i.e. the actual working time.</v>
      </c>
      <c r="C16" s="360"/>
      <c r="D16" s="362" t="s">
        <v>531</v>
      </c>
      <c r="E16" s="360" t="s">
        <v>532</v>
      </c>
    </row>
    <row r="17" spans="1:6" ht="105" x14ac:dyDescent="0.2">
      <c r="A17" s="360" t="s">
        <v>78</v>
      </c>
      <c r="B17" s="360" t="str">
        <f>IF('Liesmich Readme'!$A$5="Deutsch",languages_ex!D17,languages_ex!E17)</f>
        <v xml:space="preserve">Section 3 is used to check the horizontal ceiling (see AGA V1.0, p. 51, yellow box). You must only select 'yes' in column B if the person is funded from several EU and Euratom projects in a calendar year. </v>
      </c>
      <c r="C17" s="360"/>
      <c r="D17" s="362" t="s">
        <v>533</v>
      </c>
      <c r="E17" s="360" t="s">
        <v>534</v>
      </c>
      <c r="F17" s="363"/>
    </row>
    <row r="18" spans="1:6" ht="120" x14ac:dyDescent="0.2">
      <c r="A18" s="360" t="s">
        <v>78</v>
      </c>
      <c r="B18" s="360" t="str">
        <f>IF('Liesmich Readme'!$A$5="Deutsch",languages_ex!D18,languages_ex!E18)</f>
        <v xml:space="preserve">Then, in Section 3, the maximum number of day equivalents that can be invoiced per reporting period is broken down by calendar year. If necessary, this is automatically capped to ensure that the horizontal ceiling is adhered to. </v>
      </c>
      <c r="C18" s="360"/>
      <c r="D18" s="362" t="s">
        <v>535</v>
      </c>
      <c r="E18" s="360" t="s">
        <v>536</v>
      </c>
      <c r="F18" s="363"/>
    </row>
    <row r="19" spans="1:6" ht="75" x14ac:dyDescent="0.2">
      <c r="A19" s="360" t="s">
        <v>78</v>
      </c>
      <c r="B19" s="360" t="str">
        <f>IF('Liesmich Readme'!$A$5="Deutsch",languages_ex!D19,languages_ex!E19)</f>
        <v xml:space="preserve">Selecting 'no' in column B will transfer all reported day equivalents to Section 4, column I, where any further caps will be applied. </v>
      </c>
      <c r="C19" s="360"/>
      <c r="D19" s="362" t="s">
        <v>537</v>
      </c>
      <c r="E19" s="360" t="s">
        <v>538</v>
      </c>
      <c r="F19" s="363"/>
    </row>
    <row r="20" spans="1:6" ht="135" x14ac:dyDescent="0.2">
      <c r="A20" s="360" t="s">
        <v>78</v>
      </c>
      <c r="B20" s="360" t="str">
        <f>IF('Liesmich Readme'!$A$5="Deutsch",languages_ex!D20,languages_ex!E20)</f>
        <v xml:space="preserve">In Section 4, the daily rate per reporting period is calculated in Column E using the target working time in Column D and the personnel costs incurred across all projects and contracts in Column C. See AGA V1.0, pp. 52–58 for details of the daily rate calculation. </v>
      </c>
      <c r="C20" s="360"/>
      <c r="D20" s="362" t="s">
        <v>539</v>
      </c>
      <c r="E20" s="360" t="s">
        <v>540</v>
      </c>
    </row>
    <row r="21" spans="1:6" ht="60" x14ac:dyDescent="0.2">
      <c r="A21" s="360" t="s">
        <v>78</v>
      </c>
      <c r="B21" s="360" t="str">
        <f>IF('Liesmich Readme'!$A$5="Deutsch",languages_ex!D21,languages_ex!E21)</f>
        <v xml:space="preserve">Columns F and G show the actual costs and target working hours for the project per reporting period, respectively. </v>
      </c>
      <c r="C21" s="360"/>
      <c r="D21" s="362" t="s">
        <v>541</v>
      </c>
      <c r="E21" s="360" t="s">
        <v>667</v>
      </c>
      <c r="F21" s="363"/>
    </row>
    <row r="22" spans="1:6" ht="30" x14ac:dyDescent="0.2">
      <c r="A22" s="360" t="s">
        <v>78</v>
      </c>
      <c r="B22" s="360" t="str">
        <f>IF('Liesmich Readme'!$A$5="Deutsch",languages_ex!D22,languages_ex!E22)</f>
        <v xml:space="preserve">The different capping steps can be found in columns H to J. </v>
      </c>
      <c r="C22" s="360"/>
      <c r="D22" s="362" t="s">
        <v>542</v>
      </c>
      <c r="E22" s="360" t="s">
        <v>543</v>
      </c>
      <c r="F22" s="363"/>
    </row>
    <row r="23" spans="1:6" ht="45" x14ac:dyDescent="0.2">
      <c r="A23" s="360" t="s">
        <v>78</v>
      </c>
      <c r="B23" s="360" t="str">
        <f>IF('Liesmich Readme'!$A$5="Deutsch",languages_ex!D23,languages_ex!E23)</f>
        <v xml:space="preserve">Column H shows the actual reported day equivalents from section 2b without any capping. </v>
      </c>
      <c r="C23" s="360"/>
      <c r="D23" s="362" t="s">
        <v>544</v>
      </c>
      <c r="E23" s="360" t="s">
        <v>545</v>
      </c>
      <c r="F23" s="363"/>
    </row>
    <row r="24" spans="1:6" ht="90" x14ac:dyDescent="0.2">
      <c r="A24" s="360" t="s">
        <v>78</v>
      </c>
      <c r="B24" s="360" t="str">
        <f>IF('Liesmich Readme'!$A$5="Deutsch",languages_ex!D24,languages_ex!E24)</f>
        <v>In column I, the capping threshold from Section 3 (the horizontal ceiling) is transferred and capped at the maximum declarable day equivalents in columns E and G.</v>
      </c>
      <c r="C24" s="360"/>
      <c r="D24" s="362" t="s">
        <v>546</v>
      </c>
      <c r="E24" s="360" t="s">
        <v>547</v>
      </c>
      <c r="F24" s="363"/>
    </row>
    <row r="25" spans="1:6" ht="45" x14ac:dyDescent="0.2">
      <c r="A25" s="360" t="s">
        <v>78</v>
      </c>
      <c r="B25" s="360" t="str">
        <f>IF('Liesmich Readme'!$A$5="Deutsch",languages_ex!D25,languages_ex!E25)</f>
        <v xml:space="preserve">If ‘yes’ is selected for cell D11, the target working time for the project is capped. </v>
      </c>
      <c r="C25" s="360"/>
      <c r="D25" s="362" t="s">
        <v>548</v>
      </c>
      <c r="E25" s="360" t="s">
        <v>549</v>
      </c>
      <c r="F25" s="363"/>
    </row>
    <row r="26" spans="1:6" ht="105" x14ac:dyDescent="0.2">
      <c r="A26" s="360" t="s">
        <v>78</v>
      </c>
      <c r="B26" s="360" t="str">
        <f>IF('Liesmich Readme'!$A$5="Deutsch",languages_ex!D26,languages_ex!E26)</f>
        <v xml:space="preserve">If ‘no’ is selected for cell D11, it is possible to report overtime in the project if this is within the person's target working time across all projects and contracts (maximum declarable day equivalents). </v>
      </c>
      <c r="C26" s="360"/>
      <c r="D26" s="362" t="s">
        <v>550</v>
      </c>
      <c r="E26" s="360" t="s">
        <v>551</v>
      </c>
      <c r="F26" s="363"/>
    </row>
    <row r="27" spans="1:6" ht="60" x14ac:dyDescent="0.2">
      <c r="A27" s="360" t="s">
        <v>78</v>
      </c>
      <c r="B27" s="360" t="str">
        <f>IF('Liesmich Readme'!$A$5="Deutsch",languages_ex!D27,languages_ex!E27)</f>
        <v xml:space="preserve">Column J contains the final daily equivalents used to determine eligible costs, which are rounded to the nearest 0.5. </v>
      </c>
      <c r="C27" s="360"/>
      <c r="D27" s="362" t="s">
        <v>552</v>
      </c>
      <c r="E27" s="360" t="s">
        <v>553</v>
      </c>
      <c r="F27" s="363"/>
    </row>
    <row r="28" spans="1:6" ht="30" x14ac:dyDescent="0.2">
      <c r="A28" s="360" t="s">
        <v>78</v>
      </c>
      <c r="B28" s="360" t="str">
        <f>IF('Liesmich Readme'!$A$5="Deutsch",languages_ex!D28,languages_ex!E28)</f>
        <v>Column L calculates the eligible costs for the reporting period.</v>
      </c>
      <c r="C28" s="360"/>
      <c r="D28" s="362" t="s">
        <v>554</v>
      </c>
      <c r="E28" s="360" t="s">
        <v>555</v>
      </c>
    </row>
    <row r="29" spans="1:6" ht="90" x14ac:dyDescent="0.2">
      <c r="A29" s="360" t="s">
        <v>78</v>
      </c>
      <c r="B29" s="360" t="str">
        <f>IF('Liesmich Readme'!$A$5="Deutsch",languages_ex!D29,languages_ex!E29)</f>
        <v>Columns K and M serve as a check: they turn red if more working time has been recorded than is eligible. They turn yellow if less time has been recorded than is theoretically eligible</v>
      </c>
      <c r="C29" s="360"/>
      <c r="D29" s="362" t="s">
        <v>556</v>
      </c>
      <c r="E29" s="360" t="s">
        <v>557</v>
      </c>
    </row>
    <row r="30" spans="1:6" ht="75" x14ac:dyDescent="0.2">
      <c r="A30" s="360" t="s">
        <v>78</v>
      </c>
      <c r="B30" s="360" t="str">
        <f>IF('Liesmich Readme'!$A$5="Deutsch",languages_ex!D30,languages_ex!E30)</f>
        <v>In section 5, the day equivalents to be reported per work package are calculated automatically (based on the data from section 2b).</v>
      </c>
      <c r="C30" s="360"/>
      <c r="D30" s="362" t="s">
        <v>558</v>
      </c>
      <c r="E30" s="360" t="s">
        <v>559</v>
      </c>
    </row>
    <row r="31" spans="1:6" ht="90" x14ac:dyDescent="0.2">
      <c r="A31" s="360" t="s">
        <v>78</v>
      </c>
      <c r="B31" s="360" t="str">
        <f>IF('Liesmich Readme'!$A$5="Deutsch",languages_ex!D31,languages_ex!E31)</f>
        <v>If the actual working time is less than the target working time per reporting period (section 2b), the reportable day equivalents per work package are transferred to section 5.</v>
      </c>
      <c r="C31" s="360"/>
      <c r="D31" s="362" t="s">
        <v>560</v>
      </c>
      <c r="E31" s="360" t="s">
        <v>561</v>
      </c>
    </row>
    <row r="32" spans="1:6" ht="90" x14ac:dyDescent="0.2">
      <c r="A32" s="360" t="s">
        <v>78</v>
      </c>
      <c r="B32" s="360" t="str">
        <f>IF('Liesmich Readme'!$A$5="Deutsch",languages_ex!D32,languages_ex!E32)</f>
        <v>The capping of day equivalents is allocated in percentage to the individual work packages, depending on how much working time was documented per work package in section 2b.</v>
      </c>
      <c r="C32" s="360"/>
      <c r="D32" s="362" t="s">
        <v>562</v>
      </c>
      <c r="E32" s="360" t="s">
        <v>563</v>
      </c>
    </row>
    <row r="33" spans="1:5" ht="90" x14ac:dyDescent="0.2">
      <c r="A33" s="360" t="s">
        <v>78</v>
      </c>
      <c r="B33" s="360" t="str">
        <f>IF('Liesmich Readme'!$A$5="Deutsch",languages_ex!D33,languages_ex!E33)</f>
        <v>If you want to distribute the reportable day equivalents differently among the work packages, you can do so when manually transferring data from section 5 to section 6.</v>
      </c>
      <c r="C33" s="360"/>
      <c r="D33" s="362" t="s">
        <v>564</v>
      </c>
      <c r="E33" s="360" t="s">
        <v>565</v>
      </c>
    </row>
    <row r="34" spans="1:5" ht="135" x14ac:dyDescent="0.2">
      <c r="A34" s="360" t="s">
        <v>78</v>
      </c>
      <c r="B34" s="360" t="str">
        <f>IF('Liesmich Readme'!$A$5="Deutsch",languages_ex!D34,languages_ex!E34)</f>
        <v>In section 6, manually transfer (i.e. by entering values) the calculated data from section 5. These figures you then enter into your financial report in the EU F&amp;T portal. This is necessary so that subsequent changes get documented and data can be used for adjustment.</v>
      </c>
      <c r="C34" s="360"/>
      <c r="D34" s="362" t="s">
        <v>566</v>
      </c>
      <c r="E34" s="360" t="s">
        <v>567</v>
      </c>
    </row>
    <row r="35" spans="1:5" ht="105" x14ac:dyDescent="0.2">
      <c r="A35" s="360" t="s">
        <v>78</v>
      </c>
      <c r="B35" s="360" t="str">
        <f>IF('Liesmich Readme'!$A$5="Deutsch",languages_ex!D35,languages_ex!E35)</f>
        <v>The documented working time must also be rounded to the nearest half day using commercial rounding. The cells in section 6 should therefore only contain numbers, not formulas.</v>
      </c>
      <c r="C35" s="360"/>
      <c r="D35" s="362" t="s">
        <v>568</v>
      </c>
      <c r="E35" s="360" t="s">
        <v>569</v>
      </c>
    </row>
    <row r="36" spans="1:5" ht="135" x14ac:dyDescent="0.2">
      <c r="A36" s="360" t="s">
        <v>78</v>
      </c>
      <c r="B36" s="360" t="str">
        <f>IF('Liesmich Readme'!$A$5="Deutsch",languages_ex!D36,languages_ex!E36)</f>
        <v>If data of previously reported periods changes during the project duration, e.g. due to subsequent postings or retroactive tariff increases, this changes personnel costs for corresponding months and your adjustment will be calculated automatically  in section 5.</v>
      </c>
      <c r="C36" s="360"/>
      <c r="D36" s="362" t="s">
        <v>570</v>
      </c>
      <c r="E36" s="360" t="s">
        <v>571</v>
      </c>
    </row>
    <row r="37" spans="1:5" ht="90" x14ac:dyDescent="0.2">
      <c r="A37" s="360" t="s">
        <v>78</v>
      </c>
      <c r="B37" s="360" t="str">
        <f>IF('Liesmich Readme'!$A$5="Deutsch",languages_ex!D37,languages_ex!E37)</f>
        <v>You can include this adjustment in the next report in the F&amp;T portal and transfer it to section 6 by copying values from the marked row to the corresponding cell.</v>
      </c>
      <c r="C37" s="360"/>
      <c r="D37" s="362" t="s">
        <v>572</v>
      </c>
      <c r="E37" s="360" t="s">
        <v>573</v>
      </c>
    </row>
    <row r="38" spans="1:5" ht="90" x14ac:dyDescent="0.2">
      <c r="A38" s="360" t="s">
        <v>78</v>
      </c>
      <c r="B38" s="360" t="str">
        <f>IF('Liesmich Readme'!$A$5="Deutsch",languages_ex!D38,languages_ex!E38)</f>
        <v>When transferring the day equivalents from the personnel sheets to ‘Overview Employees’ and ‘Overview Reports’, the conversion into person-months is performed.</v>
      </c>
      <c r="C38" s="360"/>
      <c r="D38" s="362" t="s">
        <v>574</v>
      </c>
      <c r="E38" s="360" t="s">
        <v>668</v>
      </c>
    </row>
    <row r="39" spans="1:5" ht="90" x14ac:dyDescent="0.2">
      <c r="A39" s="360" t="s">
        <v>78</v>
      </c>
      <c r="B39" s="360" t="str">
        <f>IF('Liesmich Readme'!$A$5="Deutsch",languages_ex!D39,languages_ex!E39)</f>
        <v>There is no definition for person-months in AGA; we use the formula 215/12. This information is required for the 'Use of Resources' form in the EU F&amp;T Portal.</v>
      </c>
      <c r="C39" s="360"/>
      <c r="D39" s="362" t="s">
        <v>575</v>
      </c>
      <c r="E39" s="360" t="s">
        <v>576</v>
      </c>
    </row>
    <row r="40" spans="1:5" ht="75" x14ac:dyDescent="0.2">
      <c r="A40" s="360" t="s">
        <v>78</v>
      </c>
      <c r="B40" s="360" t="str">
        <f>IF('Liesmich Readme'!$A$5="Deutsch",languages_ex!D40,languages_ex!E40)</f>
        <v>If "yes" was selected in cell D11, K9 calculates the difference between the actual costs for the project and the eligible costs for the project (K5-K7).</v>
      </c>
      <c r="C40" s="360"/>
      <c r="D40" s="362" t="s">
        <v>577</v>
      </c>
      <c r="E40" s="360" t="s">
        <v>669</v>
      </c>
    </row>
    <row r="41" spans="1:5" ht="90" x14ac:dyDescent="0.2">
      <c r="A41" s="360" t="s">
        <v>78</v>
      </c>
      <c r="B41" s="360" t="str">
        <f>IF('Liesmich Readme'!$A$5="Deutsch",languages_ex!D41,languages_ex!E41)</f>
        <v>If "no" was selected in cell D11, K9 calculates the difference between the total costs for the person during the project duration and the eligible costs for the project (K4-K7).</v>
      </c>
      <c r="C41" s="360"/>
      <c r="D41" s="362" t="s">
        <v>578</v>
      </c>
      <c r="E41" s="360" t="s">
        <v>670</v>
      </c>
    </row>
    <row r="42" spans="1:5" ht="60" x14ac:dyDescent="0.2">
      <c r="A42" s="357" t="s">
        <v>244</v>
      </c>
      <c r="B42" s="360" t="str">
        <f>IF('Liesmich Readme'!$A$5="Deutsch",languages_ex!D42,languages_ex!E42)</f>
        <v>Project manager with proportional financing from another third-party funded project</v>
      </c>
      <c r="C42" s="360"/>
      <c r="D42" s="362" t="s">
        <v>579</v>
      </c>
      <c r="E42" s="360" t="s">
        <v>580</v>
      </c>
    </row>
    <row r="43" spans="1:5" ht="120" x14ac:dyDescent="0.2">
      <c r="A43" s="357" t="s">
        <v>244</v>
      </c>
      <c r="B43" s="360" t="str">
        <f>IF('Liesmich Readme'!$A$5="Deutsch",languages_ex!D43,languages_ex!E43)</f>
        <v xml:space="preserve">In this example, a project manager is reported who gets also paid proportionally from another third-party funded project in the first reporting period. To ensure that the project budgets are not mixed, ‘yes’ is selected in cell D11. </v>
      </c>
      <c r="C43" s="360"/>
      <c r="D43" s="362" t="s">
        <v>581</v>
      </c>
      <c r="E43" s="360" t="s">
        <v>582</v>
      </c>
    </row>
    <row r="44" spans="1:5" ht="90" x14ac:dyDescent="0.2">
      <c r="A44" s="357" t="s">
        <v>244</v>
      </c>
      <c r="B44" s="360" t="str">
        <f>IF('Liesmich Readme'!$A$5="Deutsch",languages_ex!D44,languages_ex!E44)</f>
        <v>This results in a cap on the costs booked to the EU project, provided that sufficient hours have been worked. If ‘no’ is selected, more costs could be reported.</v>
      </c>
      <c r="C44" s="360"/>
      <c r="D44" s="362" t="s">
        <v>583</v>
      </c>
      <c r="E44" s="360" t="s">
        <v>584</v>
      </c>
    </row>
    <row r="45" spans="1:5" ht="45" x14ac:dyDescent="0.2">
      <c r="A45" s="357" t="s">
        <v>244</v>
      </c>
      <c r="B45" s="360" t="str">
        <f>IF('Liesmich Readme'!$A$5="Deutsch",languages_ex!D45,languages_ex!E45)</f>
        <v xml:space="preserve">The institution must always be the one to decide how to deal with this. </v>
      </c>
      <c r="C45" s="360"/>
      <c r="D45" s="362" t="s">
        <v>585</v>
      </c>
      <c r="E45" s="360" t="s">
        <v>586</v>
      </c>
    </row>
    <row r="46" spans="1:5" ht="90" x14ac:dyDescent="0.2">
      <c r="A46" s="357" t="s">
        <v>244</v>
      </c>
      <c r="B46" s="360" t="str">
        <f>IF('Liesmich Readme'!$A$5="Deutsch",languages_ex!D46,languages_ex!E46)</f>
        <v xml:space="preserve">The person is paid proportionally from other funds in the first and second year. As these are not EU projects, the answer to the 'Horizontal Ceiling' question is 'No'. </v>
      </c>
      <c r="C46" s="360"/>
      <c r="D46" s="362" t="s">
        <v>587</v>
      </c>
      <c r="E46" s="360" t="s">
        <v>588</v>
      </c>
    </row>
    <row r="47" spans="1:5" ht="45" x14ac:dyDescent="0.2">
      <c r="A47" s="357" t="s">
        <v>244</v>
      </c>
      <c r="B47" s="360" t="str">
        <f>IF('Liesmich Readme'!$A$5="Deutsch",languages_ex!D47,languages_ex!E47)</f>
        <v xml:space="preserve">In the last two years, funding has been provided exclusively through the EU project.   </v>
      </c>
      <c r="C47" s="360"/>
      <c r="D47" s="362" t="s">
        <v>589</v>
      </c>
      <c r="E47" s="360" t="s">
        <v>590</v>
      </c>
    </row>
    <row r="48" spans="1:5" ht="60" x14ac:dyDescent="0.2">
      <c r="A48" s="357" t="s">
        <v>245</v>
      </c>
      <c r="B48" s="360" t="str">
        <f>IF('Liesmich Readme'!$A$5="Deutsch",languages_ex!D48,languages_ex!E48)</f>
        <v>Time recording per monthly declaration  (recording in day equivalents per month); need for adjustment</v>
      </c>
      <c r="C48" s="360"/>
      <c r="D48" s="362" t="s">
        <v>591</v>
      </c>
      <c r="E48" s="360" t="s">
        <v>592</v>
      </c>
    </row>
    <row r="49" spans="1:5" ht="60" x14ac:dyDescent="0.2">
      <c r="A49" s="357" t="s">
        <v>245</v>
      </c>
      <c r="B49" s="360" t="str">
        <f>IF('Liesmich Readme'!$A$5="Deutsch",languages_ex!D49,languages_ex!E49)</f>
        <v>In cell H2, enter "1" for "Day-equivalent". By this, there is no need to convert hours into day equivalents.</v>
      </c>
      <c r="C49" s="360"/>
      <c r="D49" s="362" t="s">
        <v>593</v>
      </c>
      <c r="E49" s="360" t="s">
        <v>594</v>
      </c>
    </row>
    <row r="50" spans="1:5" ht="75" x14ac:dyDescent="0.2">
      <c r="A50" s="357" t="s">
        <v>245</v>
      </c>
      <c r="B50" s="360" t="str">
        <f>IF('Liesmich Readme'!$A$5="Deutsch",languages_ex!D50,languages_ex!E50)</f>
        <v>In this example, a project employee who only started working at the institution in the middle of the second month of the project is being reported.</v>
      </c>
      <c r="C50" s="360"/>
      <c r="D50" s="362" t="s">
        <v>595</v>
      </c>
      <c r="E50" s="360" t="s">
        <v>596</v>
      </c>
    </row>
    <row r="51" spans="1:5" ht="45" x14ac:dyDescent="0.2">
      <c r="A51" s="357" t="s">
        <v>245</v>
      </c>
      <c r="B51" s="360" t="str">
        <f>IF('Liesmich Readme'!$A$5="Deutsch",languages_ex!D51,languages_ex!E51)</f>
        <v>There were salary corrections, so an adjustment of the first reporting period is necessary.</v>
      </c>
      <c r="D51" s="362" t="s">
        <v>597</v>
      </c>
      <c r="E51" s="360" t="s">
        <v>598</v>
      </c>
    </row>
    <row r="52" spans="1:5" ht="105" x14ac:dyDescent="0.2">
      <c r="A52" s="357" t="s">
        <v>245</v>
      </c>
      <c r="B52" s="360" t="str">
        <f>IF('Liesmich Readme'!$A$5="Deutsch",languages_ex!D52,languages_ex!E52)</f>
        <v>The employee is financed in parallel by several EU grants. To ensure that the project budgets are not mixed, the option ‘Capping to EU project required?’ (cell D11) is selected with ‘yes’.</v>
      </c>
      <c r="D52" s="362" t="s">
        <v>599</v>
      </c>
      <c r="E52" s="360" t="s">
        <v>600</v>
      </c>
    </row>
    <row r="53" spans="1:5" ht="30" x14ac:dyDescent="0.2">
      <c r="A53" s="357" t="s">
        <v>245</v>
      </c>
      <c r="B53" s="360" t="str">
        <f>IF('Liesmich Readme'!$A$5="Deutsch",languages_ex!D53,languages_ex!E53)</f>
        <v>This triggers a cap on the costs booked to the EU project.</v>
      </c>
      <c r="D53" s="362" t="s">
        <v>601</v>
      </c>
      <c r="E53" s="360" t="s">
        <v>602</v>
      </c>
    </row>
    <row r="54" spans="1:5" ht="45" x14ac:dyDescent="0.2">
      <c r="A54" s="357" t="s">
        <v>245</v>
      </c>
      <c r="B54" s="360" t="str">
        <f>IF('Liesmich Readme'!$A$5="Deutsch",languages_ex!D54,languages_ex!E54)</f>
        <v>The employment contract began on 15 May 2022. The FTE for May is 16/30.</v>
      </c>
      <c r="D54" s="362" t="s">
        <v>603</v>
      </c>
      <c r="E54" s="360" t="s">
        <v>604</v>
      </c>
    </row>
    <row r="55" spans="1:5" ht="90" x14ac:dyDescent="0.2">
      <c r="A55" s="357" t="s">
        <v>245</v>
      </c>
      <c r="B55" s="360" t="str">
        <f>IF('Liesmich Readme'!$A$5="Deutsch",languages_ex!D55,languages_ex!E55)</f>
        <v>The working time for the project is specified here in day equivalents per month. When recording the day equivalents, no rounding is permitted (see AGA p. 197, yellow box).</v>
      </c>
      <c r="D55" s="362" t="s">
        <v>605</v>
      </c>
      <c r="E55" s="360" t="s">
        <v>606</v>
      </c>
    </row>
    <row r="56" spans="1:5" ht="75" x14ac:dyDescent="0.2">
      <c r="A56" s="357" t="s">
        <v>245</v>
      </c>
      <c r="B56" s="360" t="str">
        <f>IF('Liesmich Readme'!$A$5="Deutsch",languages_ex!D56,languages_ex!E56)</f>
        <v>The adjustment shown in section 5 (correction of € 1.179,91) must be transferred to Table 6 and submitted with the final report.</v>
      </c>
      <c r="D56" s="362" t="s">
        <v>607</v>
      </c>
      <c r="E56" s="360" t="s">
        <v>608</v>
      </c>
    </row>
    <row r="57" spans="1:5" ht="30" x14ac:dyDescent="0.2">
      <c r="A57" s="357" t="s">
        <v>246</v>
      </c>
      <c r="B57" s="360" t="str">
        <f>IF('Liesmich Readme'!$A$5="Deutsch",languages_ex!D57,languages_ex!E57)</f>
        <v>Reporting of more personnel costs than incurred in the project</v>
      </c>
      <c r="D57" s="362" t="s">
        <v>609</v>
      </c>
      <c r="E57" s="360" t="s">
        <v>610</v>
      </c>
    </row>
    <row r="58" spans="1:5" ht="90" x14ac:dyDescent="0.2">
      <c r="A58" s="357" t="s">
        <v>246</v>
      </c>
      <c r="B58" s="360" t="str">
        <f>IF('Liesmich Readme'!$A$5="Deutsch",languages_ex!D58,languages_ex!E58)</f>
        <v>This example shows how more costs can be reported for the employee with mixed financing (EU project and institutional budget) than were incurred for the EU project.</v>
      </c>
      <c r="D58" s="362" t="s">
        <v>611</v>
      </c>
      <c r="E58" s="360" t="s">
        <v>612</v>
      </c>
    </row>
    <row r="59" spans="1:5" ht="75" x14ac:dyDescent="0.2">
      <c r="A59" s="357" t="s">
        <v>246</v>
      </c>
      <c r="B59" s="360" t="str">
        <f>IF('Liesmich Readme'!$A$5="Deutsch",languages_ex!D59,languages_ex!E59)</f>
        <v>There is no capping at project level. Instead, the total personnel costs and day equivalents are used as base measures.</v>
      </c>
      <c r="D59" s="362" t="s">
        <v>613</v>
      </c>
      <c r="E59" s="360" t="s">
        <v>614</v>
      </c>
    </row>
    <row r="60" spans="1:5" ht="75" x14ac:dyDescent="0.2">
      <c r="A60" s="357" t="s">
        <v>246</v>
      </c>
      <c r="B60" s="360" t="str">
        <f>IF('Liesmich Readme'!$A$5="Deutsch",languages_ex!D60,languages_ex!E60)</f>
        <v>The key factor here is the selection of ‘No’ in cell D11. Changing this selection affects columns H and M in Table 3 and columns I, K, L and M in Table 4.</v>
      </c>
      <c r="D60" s="362" t="s">
        <v>615</v>
      </c>
      <c r="E60" s="360" t="s">
        <v>616</v>
      </c>
    </row>
    <row r="61" spans="1:5" ht="45" x14ac:dyDescent="0.2">
      <c r="A61" s="357" t="s">
        <v>246</v>
      </c>
      <c r="B61" s="360" t="str">
        <f>IF('Liesmich Readme'!$A$5="Deutsch",languages_ex!D61,languages_ex!E61)</f>
        <v>Selecting ‘No’ allows you to report more costs than were incurred in the EU project.</v>
      </c>
      <c r="D61" s="362" t="s">
        <v>617</v>
      </c>
      <c r="E61" s="360" t="s">
        <v>618</v>
      </c>
    </row>
    <row r="62" spans="1:5" ht="90" x14ac:dyDescent="0.2">
      <c r="A62" s="357" t="s">
        <v>246</v>
      </c>
      <c r="B62" s="360" t="str">
        <f>IF('Liesmich Readme'!$A$5="Deutsch",languages_ex!D62,languages_ex!E62)</f>
        <v>The person is funded through the EU project and an institutional budget. For each calendar year, the ‘Horizontal Ceiling’ option must be answered with ‘no’.</v>
      </c>
      <c r="D62" s="362" t="s">
        <v>619</v>
      </c>
      <c r="E62" s="360" t="s">
        <v>620</v>
      </c>
    </row>
    <row r="63" spans="1:5" ht="45" x14ac:dyDescent="0.2">
      <c r="A63" s="357" t="s">
        <v>247</v>
      </c>
      <c r="B63" s="360" t="str">
        <f>IF('Liesmich Readme'!$A$5="Deutsch",languages_ex!D63,languages_ex!E63)</f>
        <v>Reporting on persons with different contracts (EU projects and institutional budget)</v>
      </c>
      <c r="D63" s="362" t="s">
        <v>621</v>
      </c>
      <c r="E63" s="360" t="s">
        <v>671</v>
      </c>
    </row>
    <row r="64" spans="1:5" ht="75" x14ac:dyDescent="0.2">
      <c r="A64" s="357" t="s">
        <v>247</v>
      </c>
      <c r="B64" s="360" t="str">
        <f>IF('Liesmich Readme'!$A$5="Deutsch",languages_ex!D64,languages_ex!E64)</f>
        <v xml:space="preserve">In this example, the project employee is financed through several EU projects (30%, 30%) and a proportional institutional budget (40%). </v>
      </c>
      <c r="D64" s="362" t="s">
        <v>622</v>
      </c>
      <c r="E64" s="360" t="s">
        <v>623</v>
      </c>
    </row>
    <row r="65" spans="1:5" ht="120" x14ac:dyDescent="0.2">
      <c r="A65" s="357" t="s">
        <v>247</v>
      </c>
      <c r="B65" s="360" t="str">
        <f>IF('Liesmich Readme'!$A$5="Deutsch",languages_ex!D65,languages_ex!E65)</f>
        <v>If possible within the institution, additional costs could be reported up to the cumulative amount of the institutional budget and the EU projects. There is no capping on project costs. ‘Capping to EU project’ is answered with ‘no’.</v>
      </c>
      <c r="D65" s="362" t="s">
        <v>624</v>
      </c>
      <c r="E65" s="360" t="s">
        <v>672</v>
      </c>
    </row>
    <row r="66" spans="1:5" ht="105" x14ac:dyDescent="0.2">
      <c r="A66" s="357" t="s">
        <v>247</v>
      </c>
      <c r="B66" s="360" t="str">
        <f>IF('Liesmich Readme'!$A$5="Deutsch",languages_ex!D66,languages_ex!E66)</f>
        <v>PLEASE NOTE: The capping of personnel costs for the EU project and the institutional budget is not implemented in this tool. A manual adjustment must be made based on a decision at the institution level.</v>
      </c>
      <c r="D66" s="362" t="s">
        <v>625</v>
      </c>
      <c r="E66" s="360" t="s">
        <v>673</v>
      </c>
    </row>
    <row r="67" spans="1:5" ht="120" x14ac:dyDescent="0.2">
      <c r="A67" s="357" t="s">
        <v>247</v>
      </c>
      <c r="B67" s="360" t="str">
        <f>IF('Liesmich Readme'!$A$5="Deutsch",languages_ex!D67,languages_ex!E67)</f>
        <v>The project employee is in parallel financed through several EU projects (30%, 30%) and a proportional budget item (40%), so that the option ’Horizontal Ceiling‘ must be answered with ’yes" per calendar year.</v>
      </c>
      <c r="D67" s="362" t="s">
        <v>626</v>
      </c>
      <c r="E67" s="360" t="s">
        <v>627</v>
      </c>
    </row>
    <row r="68" spans="1:5" ht="15" x14ac:dyDescent="0.2">
      <c r="A68" s="364" t="s">
        <v>248</v>
      </c>
      <c r="B68" s="360" t="str">
        <f>IF('Liesmich Readme'!$A$5="Deutsch",languages_ex!D68,languages_ex!E68)</f>
        <v>Reporting of a student assistant</v>
      </c>
      <c r="C68" s="364"/>
      <c r="D68" s="362" t="s">
        <v>628</v>
      </c>
      <c r="E68" s="360" t="s">
        <v>629</v>
      </c>
    </row>
    <row r="69" spans="1:5" ht="105" x14ac:dyDescent="0.2">
      <c r="A69" s="364" t="s">
        <v>248</v>
      </c>
      <c r="B69" s="360" t="str">
        <f>IF('Liesmich Readme'!$A$5="Deutsch",languages_ex!D69,languages_ex!E69)</f>
        <v>Student assistants sometimes do not have employment contracts that specify fixed hourly wages. In this case, a day equivalent must equal 8 hours (see. AGA V2.0 p 56, Contracts without fixed salary/hours).</v>
      </c>
      <c r="D69" s="362" t="s">
        <v>630</v>
      </c>
      <c r="E69" s="360" t="s">
        <v>674</v>
      </c>
    </row>
    <row r="70" spans="1:5" ht="45" x14ac:dyDescent="0.2">
      <c r="A70" s="357" t="s">
        <v>249</v>
      </c>
      <c r="B70" s="360" t="str">
        <f>IF('Liesmich Readme'!$A$5="Deutsch",languages_ex!D70,languages_ex!E70)</f>
        <v>Hourly-based reporting for an employee with a permanent work contract</v>
      </c>
      <c r="D70" s="362" t="s">
        <v>631</v>
      </c>
      <c r="E70" s="360" t="s">
        <v>632</v>
      </c>
    </row>
    <row r="71" spans="1:5" ht="105" x14ac:dyDescent="0.2">
      <c r="A71" s="357" t="s">
        <v>249</v>
      </c>
      <c r="B71" s="360" t="str">
        <f>IF('Liesmich Readme'!$A$5="Deutsch",languages_ex!D71,languages_ex!E71)</f>
        <v>This example shows how the formulas in section 2a, columns H and J are adjusted to correctly report permanent project staff who are not directly assigned and only contribute a few day equivalents to the project.</v>
      </c>
      <c r="D71" s="362" t="s">
        <v>633</v>
      </c>
      <c r="E71" s="360" t="s">
        <v>634</v>
      </c>
    </row>
    <row r="72" spans="1:5" ht="90" x14ac:dyDescent="0.2">
      <c r="A72" s="357" t="s">
        <v>249</v>
      </c>
      <c r="B72" s="360" t="str">
        <f>IF('Liesmich Readme'!$A$5="Deutsch",languages_ex!D72,languages_ex!E72)</f>
        <v xml:space="preserve">In cell D11, "no" is selected as this person is employed 100 % on a permanent institutional position, and only the hours actually documented in project timesheets should be reported. </v>
      </c>
      <c r="D72" s="362" t="s">
        <v>635</v>
      </c>
      <c r="E72" s="360" t="s">
        <v>636</v>
      </c>
    </row>
    <row r="73" spans="1:5" ht="30" x14ac:dyDescent="0.2">
      <c r="A73" s="357" t="s">
        <v>249</v>
      </c>
      <c r="B73" s="360" t="str">
        <f>IF('Liesmich Readme'!$A$5="Deutsch",languages_ex!D73,languages_ex!E73)</f>
        <v>Thus, the institutional budget is offset by the project work.</v>
      </c>
      <c r="D73" s="362" t="s">
        <v>637</v>
      </c>
      <c r="E73" s="360" t="s">
        <v>675</v>
      </c>
    </row>
    <row r="74" spans="1:5" ht="90" x14ac:dyDescent="0.2">
      <c r="A74" s="357" t="s">
        <v>249</v>
      </c>
      <c r="B74" s="360" t="str">
        <f>IF('Liesmich Readme'!$A$5="Deutsch",languages_ex!D74,languages_ex!E74)</f>
        <v>By rounding up the day equivalents in column J, in this example more costs can be reported than hours were recorded in the timesheets (column H).</v>
      </c>
      <c r="D74" s="362" t="s">
        <v>638</v>
      </c>
      <c r="E74" s="360" t="s">
        <v>676</v>
      </c>
    </row>
    <row r="75" spans="1:5" ht="60" x14ac:dyDescent="0.2">
      <c r="A75" s="357" t="s">
        <v>249</v>
      </c>
      <c r="B75" s="360" t="str">
        <f>IF('Liesmich Readme'!$A$5="Deutsch",languages_ex!D75,languages_ex!E75)</f>
        <v xml:space="preserve">In this column, the formula for determining the actual FTEs must be changed manually in the Excel template. </v>
      </c>
      <c r="D75" s="362" t="s">
        <v>639</v>
      </c>
      <c r="E75" s="360" t="s">
        <v>640</v>
      </c>
    </row>
    <row r="76" spans="1:5" ht="45" x14ac:dyDescent="0.2">
      <c r="A76" s="357" t="s">
        <v>249</v>
      </c>
      <c r="B76" s="360" t="str">
        <f>IF('Liesmich Readme'!$A$5="Deutsch",languages_ex!D76,languages_ex!E76)</f>
        <v>The actual day equivalents are calculated automatically from column H.</v>
      </c>
      <c r="D76" s="362" t="s">
        <v>641</v>
      </c>
      <c r="E76" s="360" t="s">
        <v>642</v>
      </c>
    </row>
    <row r="77" spans="1:5" ht="75" x14ac:dyDescent="0.2">
      <c r="A77" s="357" t="s">
        <v>249</v>
      </c>
      <c r="B77" s="360" t="str">
        <f>IF('Liesmich Readme'!$A$5="Deutsch",languages_ex!D77,languages_ex!E77)</f>
        <v>To calculate the reportable costs per project month, you must adjust the formula in column J manually as shown in this example here.</v>
      </c>
      <c r="D77" s="362" t="s">
        <v>643</v>
      </c>
      <c r="E77" s="360" t="s">
        <v>677</v>
      </c>
    </row>
    <row r="78" spans="1:5" ht="60" x14ac:dyDescent="0.2">
      <c r="A78" s="357" t="s">
        <v>249</v>
      </c>
      <c r="B78" s="360" t="str">
        <f>IF('Liesmich Readme'!$A$5="Deutsch",languages_ex!D78,languages_ex!E78)</f>
        <v>Caution: The daily rate must be selected manually from section 4, column E, for each calendar year and reporting period.</v>
      </c>
      <c r="D78" s="362" t="s">
        <v>644</v>
      </c>
      <c r="E78" s="360" t="s">
        <v>678</v>
      </c>
    </row>
    <row r="79" spans="1:5" ht="45" x14ac:dyDescent="0.2">
      <c r="A79" s="357" t="s">
        <v>250</v>
      </c>
      <c r="B79" s="360" t="str">
        <f>IF('Liesmich Readme'!$A$5="Deutsch",languages_ex!D79,languages_ex!E79)</f>
        <v>Change of the hours per day-equivalent during the project period</v>
      </c>
      <c r="D79" s="362" t="s">
        <v>645</v>
      </c>
      <c r="E79" s="360" t="s">
        <v>646</v>
      </c>
    </row>
    <row r="80" spans="1:5" ht="60" x14ac:dyDescent="0.2">
      <c r="A80" s="357" t="s">
        <v>250</v>
      </c>
      <c r="B80" s="360" t="str">
        <f>IF('Liesmich Readme'!$A$5="Deutsch",languages_ex!D80,languages_ex!E80)</f>
        <v>Please note: This refers to the contractually agreed daily working hours for a full-time position at the institution.</v>
      </c>
      <c r="D80" s="362" t="s">
        <v>647</v>
      </c>
      <c r="E80" s="360" t="s">
        <v>648</v>
      </c>
    </row>
    <row r="81" spans="1:5" ht="60" x14ac:dyDescent="0.2">
      <c r="A81" s="357" t="s">
        <v>250</v>
      </c>
      <c r="B81" s="360" t="str">
        <f>IF('Liesmich Readme'!$A$5="Deutsch",languages_ex!D81,languages_ex!E81)</f>
        <v>The new daily equivalent and the date on which it takes effect must be entered in these two cells.</v>
      </c>
      <c r="D81" s="362" t="s">
        <v>649</v>
      </c>
      <c r="E81" s="360" t="s">
        <v>650</v>
      </c>
    </row>
    <row r="82" spans="1:5" ht="75" x14ac:dyDescent="0.2">
      <c r="A82" s="357" t="s">
        <v>250</v>
      </c>
      <c r="B82" s="360" t="str">
        <f>IF('Liesmich Readme'!$A$5="Deutsch",languages_ex!D82,languages_ex!E82)</f>
        <v>These cells must not be deleted. They are used to determine the row from which the change takes effect and are required for further calculations.</v>
      </c>
      <c r="D82" s="362" t="s">
        <v>651</v>
      </c>
      <c r="E82" s="394" t="s">
        <v>679</v>
      </c>
    </row>
    <row r="83" spans="1:5" ht="60" x14ac:dyDescent="0.2">
      <c r="A83" s="357" t="s">
        <v>250</v>
      </c>
      <c r="B83" s="360" t="str">
        <f>IF('Liesmich Readme'!$A$5="Deutsch",languages_ex!D83,languages_ex!E83)</f>
        <v>It is recommended that you copy this spreadsheet into your own file, as the formulas have been adjusted in almost all areas.</v>
      </c>
      <c r="D83" s="362" t="s">
        <v>652</v>
      </c>
      <c r="E83" s="360" t="s">
        <v>653</v>
      </c>
    </row>
    <row r="84" spans="1:5" ht="45" x14ac:dyDescent="0.2">
      <c r="A84" s="357" t="s">
        <v>251</v>
      </c>
      <c r="B84" s="360" t="str">
        <f>IF('Liesmich Readme'!$A$5="Deutsch",languages_ex!D84,languages_ex!E84)</f>
        <v>Reporting of working hours for reporting purposes within 60 days after the end of the project</v>
      </c>
      <c r="D84" s="362" t="s">
        <v>654</v>
      </c>
      <c r="E84" s="360" t="s">
        <v>655</v>
      </c>
    </row>
    <row r="85" spans="1:5" ht="60" x14ac:dyDescent="0.2">
      <c r="A85" s="357" t="s">
        <v>251</v>
      </c>
      <c r="B85" s="360" t="str">
        <f>IF('Liesmich Readme'!$A$5="Deutsch",languages_ex!D85,languages_ex!E85)</f>
        <v>Working hours spent for reporting purposes are to be transferred from the timesheets into section 2b as usual.</v>
      </c>
      <c r="D85" s="362" t="s">
        <v>656</v>
      </c>
      <c r="E85" s="360" t="s">
        <v>657</v>
      </c>
    </row>
    <row r="86" spans="1:5" ht="90" x14ac:dyDescent="0.2">
      <c r="A86" s="357" t="s">
        <v>251</v>
      </c>
      <c r="B86" s="360" t="str">
        <f>IF('Liesmich Readme'!$A$5="Deutsch",languages_ex!D86,languages_ex!E86)</f>
        <v>Manually adjust the formula by multiplying the day-equivalents for this month from column I by the daily rate for the current reporting period (section 4, column F).</v>
      </c>
      <c r="D86" s="362" t="s">
        <v>658</v>
      </c>
      <c r="E86" s="360" t="s">
        <v>680</v>
      </c>
    </row>
    <row r="87" spans="1:5" ht="60" x14ac:dyDescent="0.2">
      <c r="A87" s="357" t="s">
        <v>251</v>
      </c>
      <c r="B87" s="360" t="str">
        <f>IF('Liesmich Readme'!$A$5="Deutsch",languages_ex!D87,languages_ex!E87)</f>
        <v>The daily rate used for multiplying the working time after the end of the project is found in section 2a.</v>
      </c>
      <c r="D87" s="362" t="s">
        <v>659</v>
      </c>
      <c r="E87" s="360" t="s">
        <v>681</v>
      </c>
    </row>
    <row r="88" spans="1:5" ht="120" x14ac:dyDescent="0.2">
      <c r="A88" s="357" t="s">
        <v>251</v>
      </c>
      <c r="B88" s="360" t="str">
        <f>IF('Liesmich Readme'!$A$5="Deutsch",languages_ex!D88,languages_ex!E88)</f>
        <v>Manually adjust the formula to determine the proportional full-time equivalent of the additional working time after the end of the project. To do this, divide the value from column AE in section 2b by (1720/12).</v>
      </c>
      <c r="D88" s="362" t="s">
        <v>660</v>
      </c>
      <c r="E88" s="360" t="s">
        <v>682</v>
      </c>
    </row>
    <row r="89" spans="1:5" ht="45" x14ac:dyDescent="0.2">
      <c r="A89" s="357" t="s">
        <v>251</v>
      </c>
      <c r="B89" s="360" t="str">
        <f>IF('Liesmich Readme'!$A$5="Deutsch",languages_ex!D89,languages_ex!E89)</f>
        <v>Manually adjust the formula by adding the identifier of the last reporting period (P1, P2, P3,…)</v>
      </c>
      <c r="D89" s="362" t="s">
        <v>661</v>
      </c>
      <c r="E89" s="360" t="s">
        <v>662</v>
      </c>
    </row>
  </sheetData>
  <conditionalFormatting sqref="D2:D83">
    <cfRule type="expression" dxfId="4" priority="5">
      <formula>LEN(D2)&gt;300</formula>
    </cfRule>
  </conditionalFormatting>
  <conditionalFormatting sqref="D69:E69 E83:E88 D84:D88">
    <cfRule type="expression" dxfId="3" priority="4">
      <formula>LEN(D69)&gt;250</formula>
    </cfRule>
  </conditionalFormatting>
  <conditionalFormatting sqref="D89:E89">
    <cfRule type="expression" dxfId="2" priority="3">
      <formula>LEN(D89)&gt;250</formula>
    </cfRule>
  </conditionalFormatting>
  <conditionalFormatting sqref="E2:E3 E10:E81">
    <cfRule type="expression" dxfId="1" priority="6">
      <formula>LEN(E2)&gt;300</formula>
    </cfRule>
  </conditionalFormatting>
  <conditionalFormatting sqref="E82">
    <cfRule type="expression" dxfId="0" priority="1">
      <formula>LEN(E82)&gt;300</formula>
    </cfRule>
  </conditionalFormatting>
  <hyperlinks>
    <hyperlink ref="D2" location="'Basic project data'!A1" display="In Spalte B und C die Projektmonate angeben, nicht das jeweilige Datum" xr:uid="{00000000-0004-0000-1100-000000000000}"/>
    <hyperlink ref="D3" location="Beispiel!A1" display="Weitere Erklärungen sind im  &quot;Liesmich&quot; zu finden." xr:uid="{00000000-0004-0000-1100-000001000000}"/>
    <hyperlink ref="D4" location="Beispiel!A1" display="In der Zelle &quot;Day-equivalent&quot; wird die täglich zu leistende Arbeitszeit für eine Vollzeitstelle laut Arbeitsvertrag eingetragen. Wenn Sie die Arbeitszeit in Tagesäquivalenten pro Monat erfassen, müssen Sie im Feld H2 &quot;1&quot; eintragen." xr:uid="{00000000-0004-0000-1100-000002000000}"/>
    <hyperlink ref="D5" location="Beispiel!A1" display="Die weiß markierten Felder dienen der Orientierung, müssen aber nicht ausgefüllt werden." xr:uid="{00000000-0004-0000-1100-000003000000}"/>
    <hyperlink ref="D6" location="Beispiel!A1" display="Yes/No auswählen, um festzulegen ob in Bereich 4 auf die Kosten insgesamt (Total Personnel Costs) oder auf die Kosten im EU-Projekt (Maximum declarable personnel costs) gekappt wird." xr:uid="{00000000-0004-0000-1100-000004000000}"/>
    <hyperlink ref="D7" location="Beispiel!A1" display="Die Bereiche 2a und 2b sind für jedes Kalenderjahr in Ihrem Projekt angelegt. Die Berichtsperioden und relevanten Arbeitspakete sollten bereits automatisch aus dem Arbeitsblatt Basisdaten zum Projekt übertragen worden sein." xr:uid="{00000000-0004-0000-1100-000005000000}"/>
    <hyperlink ref="D8" location="Beispiel!A1" display="Sobald auf dem Arbeitsblatt &quot;Basisdaten zum Projekt&quot; die Daten für Projektstart und -ende, Berichtsperioden und Arbeitspakete eingegeben sind und bei &quot;involvement&quot; ein x gesetzt wurde, färben sich die relevanten Felder zur Bearbeitung gelb in den Tabellen 2a und 2b." xr:uid="{00000000-0004-0000-1100-000006000000}"/>
    <hyperlink ref="D9" location="Beispiel!A1" display="(Dies funktioniert nur mit einer Excelversion ab 2019)." xr:uid="{00000000-0004-0000-1100-000007000000}"/>
    <hyperlink ref="D10" location="Beispiel!A1" display="Tragen Sie die Vollzeitäquivalente in die Spalte FTE (nicht in %, sondern 1,0 für Vollzeit) über alle Arbeitsverträge der jeweiligen Person  an Ihrer Einrichtung (Spalte E) und für das abzurechnende EU-Projekt (Spalte H) ein." xr:uid="{00000000-0004-0000-1100-000008000000}"/>
    <hyperlink ref="D11" location="Beispiel!A1" display="Tragen Sie die Personalkosten insgesamt (Spalte G) und projektanteilig (Spalte J) ein." xr:uid="{00000000-0004-0000-1100-000009000000}"/>
    <hyperlink ref="D12" location="Beispiel!A1" display="In Spalte F werden die maximum declarable day-equivalents angezeigt, also die sogenannte Soll-Arbeitszeit über alle Verträge und Projekte, die für die Berechnung der daily rate relevant ist." xr:uid="{00000000-0004-0000-1100-00000A000000}"/>
    <hyperlink ref="D13" location="Beispiel!A1" display="Zur Berechnung der TÄ (engl. FTE) benötigen Sie die Vertragsdaten der Person. Beachten Sie, dass jeder Monat pauschal mit 30 Tagen angesetzt wird." xr:uid="{00000000-0004-0000-1100-00000B000000}"/>
    <hyperlink ref="D14" location="Beispiel!A1" display="Tragen Sie in Bereich 2b pro Work Package die dokumentierte Arbeitszeit in Stunden ein. " xr:uid="{00000000-0004-0000-1100-00000C000000}"/>
    <hyperlink ref="D15" location="Beispiel!A1" display="Wenn Sie die Arbeitszeit in Tagesäquivalenten pro Monat erfassen müssen Sie im Feld H2 &quot;1&quot; eintragen. Mehr Details dazu finden Sie im Beispiel &quot;Mustermann&quot;. " xr:uid="{00000000-0004-0000-1100-00000D000000}"/>
    <hyperlink ref="D16" location="Beispiel!A1" display="In dieser Vorlage erfolgt die Umrechnung von Stunden in Tagesäquivalente pro Kalenderjahr in der untersten Zeile des Bereichs 2b. Hier werden die day-equivalents worked in the action, die sogenannte Ist-Arbeitszeit dargestellt." xr:uid="{00000000-0004-0000-1100-00000E000000}"/>
    <hyperlink ref="D17" location="Beispiel!A1" display="Bereich 3 dient zur Kontrolle für das Horizontal Ceiling (vgl. AGA V1.0 S. 51 gelber Kasten). Nur wenn die Person in einem Kalenderjahr aus mehreren EU- und Euratom-Projekten finanziert wird müssen Sie in Spalte B &quot;yes&quot; auswählen. " xr:uid="{00000000-0004-0000-1100-00000F000000}"/>
    <hyperlink ref="D18" location="Beispiel!A1" display="Dann wird hier in Bereich 3 für jedes Kalenderjahr aufgeschlüsselt, wie viele Tagesäquivalente pro Berichtsperiode maximal abgerechnet werden dürfen und wenn nötig automatisch gekappt, so dass das Horizontal Ceiling eingehalten wird. " xr:uid="{00000000-0004-0000-1100-000010000000}"/>
    <hyperlink ref="D19" location="Beispiel!A1" display="Wenn Sie in Spalte B &quot;no&quot; auswählen werden alle dokumentierten Tagesäquivalente in Bereich 4 Spalte I übertragen und dort ggf. die weiteren Kappungsgrenzen umgesetzt. " xr:uid="{00000000-0004-0000-1100-000011000000}"/>
    <hyperlink ref="D20" location="Beispiel!A1" display="In Bereich 4 wird mithilfe der Soll-Arbeitszeit (Spalte D) und der entstandenen Personalkosten über alle Projekte und Verträge (Spalte C) der Tagessatz pro Berichtsperiode berechnet (Spalte E) (Vgl. AGA V1.0 S. 52-58 regarding calculation of daily rate). " xr:uid="{00000000-0004-0000-1100-000012000000}"/>
    <hyperlink ref="D21" location="Beispiel!A1" display="Spalte F zeigt die tatsächlichen Kosten im Projekt und Spalte G die Soll-Arbeitszeit im Projekt pro Berichtsperiode auf. " xr:uid="{00000000-0004-0000-1100-000013000000}"/>
    <hyperlink ref="D22" location="Beispiel!A1" display="In den Spalten H bis J können die einzelnen Kappungsschritte nachvollzogen werden. " xr:uid="{00000000-0004-0000-1100-000014000000}"/>
    <hyperlink ref="D23" location="Beispiel!A1" display="In Spalte H finden Sie die tatsächlich dokumentierten Tagesäquivalente ohne Kappung aus Bereich 2b. " xr:uid="{00000000-0004-0000-1100-000015000000}"/>
    <hyperlink ref="D24" location="Beispiel!A1" display="In Spalte I wird die Kappungsgrenze aus Bereich 3 übertragen (Horizontal Ceiling) und auf die Maximum Declarable Day-Equivalents aus Spalte E oder Spalte G gekappt (Capping)." xr:uid="{00000000-0004-0000-1100-000016000000}"/>
    <hyperlink ref="D25" location="Beispiel!A1" display="Bei Auswahl von &quot;yes&quot; in Feld D11 wird auf die Sollarbeitszeit im Projekt gekappt. " xr:uid="{00000000-0004-0000-1100-000017000000}"/>
    <hyperlink ref="D26" location="Beispiel!A1" display="Bei Auswahl von &quot;no&quot; in Feld D11 ist es möglich, Mehrarbeit im Projekt abzurechnen, wenn dies innerhalb der Soll-Arbeitszeit der Person über alle Projekte und Verträge liegt (maximum declarable day-equivalents). " xr:uid="{00000000-0004-0000-1100-000018000000}"/>
    <hyperlink ref="D27" location="Beispiel!A1" display="Spalte J enthält die finalen Tagesäquivalente für die Ermittlung der förderfähigen Kosten und rundet auf 0,5 Tagesäquivalente genau. " xr:uid="{00000000-0004-0000-1100-000019000000}"/>
    <hyperlink ref="D28" location="Beispiel!A1" display="In Spalte L werden die förderfähigen Kosten in der Berichtsperiode berechnet." xr:uid="{00000000-0004-0000-1100-00001A000000}"/>
    <hyperlink ref="D29" location="Beispiel!A1" display="Spalten K und M dienen als Check - sie erscheinen rot wenn mehr Zeit dokumentiert wurde als abgerechnet werden kann. Sie erscheinen gelb wenn weniger Zeit dokumentiert wurde als theoretisch abgerechnet werden könnte. " xr:uid="{00000000-0004-0000-1100-00001B000000}"/>
    <hyperlink ref="D30" location="Beispiel!A1" display="Im Bereich 5 berechnen sich (basierend auf den Eingaben im Bereich 2b) automatisch die zu berichtenden Tagesäquivalente pro Arbeitspaket. " xr:uid="{00000000-0004-0000-1100-00001C000000}"/>
    <hyperlink ref="D31" location="Beispiel!A1" display="Wenn die Ist-Arbeitszeit die Soll-Arbeitszeit pro Berichtsperiode unterschreitet (Bereich 2b), so werden die abrechenbaren Tagesäquivalente pro Arbeitspaket in Bereich 5 übertragen." xr:uid="{00000000-0004-0000-1100-00001D000000}"/>
    <hyperlink ref="D32" location="Beispiel!A1" display="Die Kappung der Tagesäquivalente wird prozentual auf die einzelnen Arbeitspakete umgelegt, je nachdem wieviel Arbeitszeit in Bereich 2b pro Arbeitspaket dokumentiert wurde." xr:uid="{00000000-0004-0000-1100-00001E000000}"/>
    <hyperlink ref="D33" location="Beispiel!A1" display="Wenn Sie die abrechenbaren Tagesäquivalente anders auf die Arbeitspakete verteilen möchten, so können Sie dies beim manuellen Übertrag von Bereich 5 auf Bereich 6 umsetzen." xr:uid="{00000000-0004-0000-1100-00001F000000}"/>
    <hyperlink ref="D34" location="Beispiel!A1" display="In Bereich 6 übertragen Sie manuell (=Werte einfügen) die berechneten Daten aus Bereich 5, die Sie in Ihren Finanzbericht im EU F&amp;T Portal eintragen. So werden spätere Änderungen dokumentiert und die Daten für ein Adjustment sichtbar." xr:uid="{00000000-0004-0000-1100-000020000000}"/>
    <hyperlink ref="D35" location="Beispiel!A1" display="Die dokumentierte Arbeitszeit muss ebenfalls auf einen halben Tag genau kaufmännisch gerundet werden. Die Zellen in Bereich 6 sollten also nur Zahlen enthalten, keine Formeln." xr:uid="{00000000-0004-0000-1100-000021000000}"/>
    <hyperlink ref="D36" location="Beispiel!A1" display="Wenn sich im Projektverlauf Daten in bereits berichteten Perioden ändern, z.B. durch Nachbuchungen oder rückwirkende Tariferhöhungen, ändern sich die Personalkosten und in Bereich 5 wird automatisch das Adjustment anhand der Daten aus Bereich 6 berechnet." xr:uid="{00000000-0004-0000-1100-000022000000}"/>
    <hyperlink ref="D37" location="Beispiel!A1" display="Dieses Adjustment können Sie mit dem nächsten Bericht im F&amp;T Portal eintragen sowie in den Bereich 6 übertragen, indem Sie die Werte der gekennzeichneten Zeile an die entsprechende Stelle kopieren." xr:uid="{00000000-0004-0000-1100-000023000000}"/>
    <hyperlink ref="D38" location="Beispiel!A1" display="Beim Übertrag der Tagesäquivalente aus den Personalblättern in &quot;Übersicht Mitarbeiter_innen&quot; und &quot;Übersicht Berichte&quot; erfolgt die Umrechnung in Personenmonate." xr:uid="{00000000-0004-0000-1100-000024000000}"/>
    <hyperlink ref="D39" location="Beispiel!A1" display="Im AGA gibt es keine Definition für Personenmonate, wir arbeiten mit der Formel 215/12. Diese Information wird im Abrechnungsformular im EU F&amp;T Portal benötigt." xr:uid="{00000000-0004-0000-1100-000025000000}"/>
    <hyperlink ref="D40" location="Beispiel!A1" display="Wenn in Feld D11 &quot;yes&quot; gewählt wurde, berechnet K9 die Differenz zwischen den tatsächlichen Kosten im Projekt und den abrechenbaren Kosten im Projekt (K5-K7)." xr:uid="{00000000-0004-0000-1100-000026000000}"/>
    <hyperlink ref="D41" location="Beispiel!A1" display="Wenn im Feld D11 &quot;no&quot; gewählt wurde, berechnet K9 die Differenz zwischen den Gesamtkosten für die Person in der Projektlaufzeit und den abrechenbaren Kosten im Projekt (K4-K7)." xr:uid="{00000000-0004-0000-1100-000027000000}"/>
    <hyperlink ref="D42" location="Musterfrau!A1" display="Projektleiterin mit anteiliger Finanzierung aus einem anderen Drittmittelprojekt" xr:uid="{00000000-0004-0000-1100-000028000000}"/>
    <hyperlink ref="D43" location="Musterfrau!A1" display="In diesem Beispiel wird eine Projektleiterin abgerechnet, die in der ersten Berichtsperiode auch anteilig aus einem anderen Drittmittelprojekt bezahlt wird. Damit die Projektbudgets nicht vermischt werden, wird in Feld D11 &quot;yes&quot; ausgewählt." xr:uid="{00000000-0004-0000-1100-000029000000}"/>
    <hyperlink ref="D44" location="Musterfrau!A1" display="Dies löst aus, dass auf die ins EU-Projekt gebuchten Kosten gekappt wird, sofern genügend Stunden erbracht wurden. Bei der Auswahl &quot;no&quot; wären mehr Kosten abrechenbar." xr:uid="{00000000-0004-0000-1100-00002A000000}"/>
    <hyperlink ref="D45" location="Musterfrau!A1" display="Die Entscheidung zum Umgang hierzu muss von der Einrichtung grundsätzlich entschieden werden. " xr:uid="{00000000-0004-0000-1100-00002B000000}"/>
    <hyperlink ref="D46" location="Musterfrau!A1" display="Die Person wird  anteilig im ersten und zweiten Jahr  über andere Mittel finanziert. Da dies keine EU-Projekte sind wird die Option &quot;Horizontal Ceiling&quot; mit &quot;no&quot; beantwortet. " xr:uid="{00000000-0004-0000-1100-00002C000000}"/>
    <hyperlink ref="D47" location="Musterfrau!A1" display="In den letzten beiden Kalenderjahren erfolgt eine ausschließliche Finanzierung über das EU-Projekt.   " xr:uid="{00000000-0004-0000-1100-00002D000000}"/>
    <hyperlink ref="D48" location="Mustermann!A1" display="Zeiterfassung per monthly Declaration  (Erfassung in Tagesäquivalenten pro Monat); Notwendigkeit eines Adjustment" xr:uid="{00000000-0004-0000-1100-00002E000000}"/>
    <hyperlink ref="D49" location="Mustermann!A1" display="Im Feld H2 &quot;Day-equivalent&quot; wird &quot;1&quot; eingetragen. Damit entfällt die Umrechnung von Stunden in Tagesäquivalente." xr:uid="{00000000-0004-0000-1100-00002F000000}"/>
    <hyperlink ref="D50" location="Mustermann!A1" display="In diesem Beispiel wird ein Projektmitarbeiter abgerechnet, der erst Mitte des zweiten Projektmonats an der Einrichtung zu arbeiten begonnen hat." xr:uid="{00000000-0004-0000-1100-000030000000}"/>
    <hyperlink ref="D51" location="Mustermann!A1" display=" Für ihn gab es Korrekturbuchungen, sodass ein Adjustment der ersten Berichtsperiode notwendig wird." xr:uid="{00000000-0004-0000-1100-000031000000}"/>
    <hyperlink ref="D52" location="Mustermann!A1" display="Der Mitarbeiter wird parallel über mehrere EU Grants finanziert. Damit die Projektbudgets nicht vermischt werden, wird die Option „Capping to EU project required?“ (Zelle D11) mit &quot;yes&quot; ausgewählt." xr:uid="{00000000-0004-0000-1100-000032000000}"/>
    <hyperlink ref="D53" location="Mustermann!A1" display="Dies löst aus, dass auf die ins EU-Projekt gebuchten Kosten gekappt wird." xr:uid="{00000000-0004-0000-1100-000033000000}"/>
    <hyperlink ref="D54" location="Mustermann!A1" display="Der Arbeitsvertrag begann zum 15. Mai 2022. Das FTE für Mai ist 16/30." xr:uid="{00000000-0004-0000-1100-000034000000}"/>
    <hyperlink ref="D55" location="Mustermann!A1" display="Die Arbeitszeit im Projekt wird hier pro Monat in Tagesäquivalenten eingetragen. Bei der Erfassung der Tagesäquivalente darf nicht gerundet werden (siehe AGA S. 197 gelber Kasten)." xr:uid="{00000000-0004-0000-1100-000035000000}"/>
    <hyperlink ref="D56" location="Mustermann!A1" display="Das in Bereich 5 aufgezeigte Adjustment (Korrektur um 1.179,91 € ist in Tabelle 6 zu übernehmen und mit dem finalen Report einzureichen." xr:uid="{00000000-0004-0000-1100-000036000000}"/>
    <hyperlink ref="D57" location="Musterhaft!A1" display="Abrechnung von mehr Personalkosten als im Projekt angefallen" xr:uid="{00000000-0004-0000-1100-000037000000}"/>
    <hyperlink ref="D58" location="Musterhaft!A1" display="Dieses Beispiel zeigt, wie für die Mitarbeiterin mit einer Mischfinanzierung (EU-Projekt und Haushaltsstelle) auch mehr Kosten abgerechnet werden können als für das EU-Projekt angefallen sind." xr:uid="{00000000-0004-0000-1100-000038000000}"/>
    <hyperlink ref="D59" location="Musterhaft!A1" display="Es erfolgt keine Kappung auf Projektebene. Stattdessen werden die Gesamtpersonalkosten und -tagesäquivalente als Bezugsgrößen herangezogen." xr:uid="{00000000-0004-0000-1100-000039000000}"/>
    <hyperlink ref="D60" location="Musterhaft!A1" display="Ausschlaggeben dafür ist die Auswahl &quot;No&quot; in Zelle D11. Das Ändern dieser Auswahl hat Auswirkungen auf die Spalten H und M in Tabelle 3 sowie auf die Spalten I, K, L und M in Tabelle 4." xr:uid="{00000000-0004-0000-1100-00003A000000}"/>
    <hyperlink ref="D61" location="Musterhaft!A1" display="Mit der Auswahl &quot;No&quot; können mehr Kosten abgerechnet werden als im EU-Projekt angefallen sind." xr:uid="{00000000-0004-0000-1100-00003B000000}"/>
    <hyperlink ref="D62" location="Musterhaft!A1" display="Die Person  wird über das EU-Projekt und eine anteilige Haushaltsstelle finanziert. Pro Kalenderjahr muss die Option &quot;Horizontal Ceiling&quot; mit &quot;no&quot; beantwortet werden." xr:uid="{00000000-0004-0000-1100-00003C000000}"/>
    <hyperlink ref="D63" location="Mustermensch!A1" display="Abrechnung von Personen mit mehreren Verträgen (EU-Projekte und Haushalt)" xr:uid="{00000000-0004-0000-1100-00003D000000}"/>
    <hyperlink ref="D64" location="Mustermensch!A1" display="In diesem Beispiel wird die Projektmitarbeiterin über mehrere EU-Projekte (30%, 30%) sowie eine anteilige Haushaltsstelle (40%) finanziert. " xr:uid="{00000000-0004-0000-1100-00003E000000}"/>
    <hyperlink ref="D65" location="Mustermensch!A1" display="Sofern das an der Einrichtung möglich ist, könnten mehr Kosten bis zum Umfang der Haushaltsstelle und dem hier vorliegenden EU-Projekt abgerechnet werden. Es erfolgt keine Kappung auf Projektkosten. „Capping to EU project“ wird mit „no“ beantwortet." xr:uid="{00000000-0004-0000-1100-00003F000000}"/>
    <hyperlink ref="D66" location="Mustermensch!A1" display="ACHTUNG: Das Kappen auf  die Summe Perseonalkosten des aktuellen Projektes und der Haushaltsstelle wird im Tool nicht automatisch umgesetzt. Eine manuelle Anpassung muss erfolgen, wenn sich die Einrichtung dafür ausspricht." xr:uid="{00000000-0004-0000-1100-000040000000}"/>
    <hyperlink ref="D67" location="Mustermensch!A1" display="Die Person wird durchweg parallel über mehrere EU-Projekte (30%, 30%) sowie eine anteilige Haushaltsstelle (40%) finanziert, sodass pro Kalenderjahr die Option &quot;Horizontal Ceiling&quot; mit &quot;yes&quot; beantwortet werden muss._x000a_  " xr:uid="{00000000-0004-0000-1100-000041000000}"/>
    <hyperlink ref="D68" location="Studi_Mustermensch!A1" display="Abrechnung einer studentischen Mitarbeiterin" xr:uid="{00000000-0004-0000-1100-000042000000}"/>
    <hyperlink ref="D69" location="Studi_Mustermensch!A1" display="Studentische Hilfskräfte haben z.T. keine Arbeitsverträge, aus denen feste Stundenlöhne hervorgehen. In diesem Fall muss ein Tagesäquivalent 8 Std. betragen (vgl. AGA V2.0 S. 56, Contracts without fixed salary/hours )" xr:uid="{00000000-0004-0000-1100-000043000000}"/>
    <hyperlink ref="D70" location="fester_Mustermitarbeiter!A1" display="Stundenanteilige Abrechnung eines Mitarbeiters mit festem Arbeitsvertrag" xr:uid="{00000000-0004-0000-1100-000044000000}"/>
    <hyperlink ref="D71" location="fester_Mustermitarbeiter!A1" display="Dieses Beispiel zeigt, wie die Formeln in Bereich 2a, Spalte H und J angepasst werden, um feste Projektmitarbeiter*innen korrekt abzurechnen, die nicht direkt aufs Projekt gebucht sind und nur wenige Tagesäquivalente beitragen." xr:uid="{00000000-0004-0000-1100-000045000000}"/>
    <hyperlink ref="D72" location="fester_Mustermitarbeiter!A1" display="Im Feld D11 erfolgt die Auswahl &quot;no&quot;, weil diese Person zu 100% auf einer Haushaltsstelle beschäftigt ist und nur die Stunden im Projekt abgerechnet werden sollen, die tatsächlich in Timesheets dokumentiert wurden. _x000a_" xr:uid="{00000000-0004-0000-1100-000046000000}"/>
    <hyperlink ref="D73" location="fester_Mustermitarbeiter!A1" display="Der Haushalt wird also durch die Projektarbeit entlastet. " xr:uid="{00000000-0004-0000-1100-000047000000}"/>
    <hyperlink ref="D74" location="fester_Mustermitarbeiter!A1" display="Durch Aufrunden der Tagesäquivalente  in Spalte J sind in diesem Beispiel mehr Kosten abrechenbar als in den Timesheets über Stunden dokumentiert wurde (Spalte H)." xr:uid="{00000000-0004-0000-1100-000048000000}"/>
    <hyperlink ref="D75" location="fester_Mustermitarbeiter!A1" display="In dieser Spalte muss die Formel zur Ermittlung der  tatsächlich geleisteten FTEs manuell in der Excelvorlage geändert werden. " xr:uid="{00000000-0004-0000-1100-000049000000}"/>
    <hyperlink ref="D76" location="fester_Mustermitarbeiter!A1" display="Die tatsächlich geleisteten day-equivalents berechnen sich automatisch aus Spalte H." xr:uid="{00000000-0004-0000-1100-00004A000000}"/>
    <hyperlink ref="D77" location="fester_Mustermitarbeiter!A1" display="Zur Berechnung der abrechenbaren Kosten pro Projektmonat müssen Sie die Formel in Spalte J wie hier im Beispiel manuell anpassen. " xr:uid="{00000000-0004-0000-1100-00004B000000}"/>
    <hyperlink ref="D78" location="fester_Mustermitarbeiter!A1" display="Achtung: Der Tagessatz muss pro Kalenderjahr und Berichtsperiode manuell aus Bereich 4 Spalte E ausgewählt werden." xr:uid="{00000000-0004-0000-1100-00004C000000}"/>
    <hyperlink ref="D79" location="Musterdoktor!A1" display="Einmalige Änderung der Stunden pro Tagesäquivalent während der Projektlaufzeit" xr:uid="{00000000-0004-0000-1100-00004D000000}"/>
    <hyperlink ref="D80" location="Musterdoktor!A1" display="Achtung: Hier ist die vertraglich zugrundeliegende tägliche Arbeitszeit der Einrichtung bei einer Vollzeitstelle gemeint!" xr:uid="{00000000-0004-0000-1100-00004E000000}"/>
    <hyperlink ref="D81" location="Musterdoktor!A1" display="In diesen beiden Felder sind das neue Tagesäquivalent und das Datum, ab dem dieses in Kraft tritt, anzugeben." xr:uid="{00000000-0004-0000-1100-00004F000000}"/>
    <hyperlink ref="D82" location="Musterdoktor!A1" display="Diese Zelle darf nicht gelöscht werden. Sie dient zur Ermittlung der Zeile, ab der die Änderung aktiv wir, und wird für die weitere Berechnung benötigt." xr:uid="{00000000-0004-0000-1100-000050000000}"/>
    <hyperlink ref="D83" location="Musterdoktor!A1" display="Es wird empfohlen, dieses Tabellenblatt in Ihre eigene Datei zu kopieren, da in nahezu allen Bereichen die Formeln angepasst wurden." xr:uid="{00000000-0004-0000-1100-000051000000}"/>
    <hyperlink ref="D84" location="Musterreport!A1" display="Abrechnung der für das Reporting geleisteten Arbeitszeit innerhalb von 60 Tagen nach Projektende" xr:uid="{00000000-0004-0000-1100-000052000000}"/>
    <hyperlink ref="D85" location="Musterreport!A1" display="Die für die Berichterstattung aufgewendeten Arbeitsstunden sind wie gewohnt aus den Timesheets in Abschnitt 2b zu übertragen." xr:uid="{00000000-0004-0000-1100-000055000000}"/>
    <hyperlink ref="D86" location="Musterreport!A1" display="Manuelle Anpassung der Formel, indem die Tagesäquivalente in diesem Monat aus Spalte I mit der Daily Rate der aktuellen Berichtsperiode (Bereich 4, Spalte F) multipliziert wird." xr:uid="{00000000-0004-0000-1100-000056000000}"/>
    <hyperlink ref="D87" location="Musterreport!A1" display="Tagesrate, die zur Multiplikation der Arbeitszeit nach Projektende im Bereich 2a zu verwenden ist." xr:uid="{00000000-0004-0000-1100-000057000000}"/>
    <hyperlink ref="D88" location="Musterreport!A1" display="Manuelle Anpassung der Formel, um das anteilige Vollzeitäquivalent der zusätzlichen Arbeitstunden nach Projektende zu ermitteln. Dividiere hierzu den Wert aus Spalte AE im Bereich 2b durch (1720/12)." xr:uid="{00000000-0004-0000-1100-000058000000}"/>
    <hyperlink ref="D89" location="Musterreport!A1" display="Manuelle Anpassung der Formel, indem der Identifier der letzten Berichtsperiode händisch eingetragen wird (P1, P2, P3,…)." xr:uid="{00000000-0004-0000-1100-000059000000}"/>
  </hyperlinks>
  <pageMargins left="0.7" right="0.7" top="0.78749999999999998" bottom="0.78749999999999998"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62"/>
  <sheetViews>
    <sheetView showGridLines="0" topLeftCell="A113" zoomScaleNormal="100" workbookViewId="0">
      <selection activeCell="A5" sqref="A5"/>
    </sheetView>
  </sheetViews>
  <sheetFormatPr baseColWidth="10" defaultColWidth="11.5546875" defaultRowHeight="15" customHeight="1" x14ac:dyDescent="0.2"/>
  <cols>
    <col min="1" max="1" width="119.109375" style="19" customWidth="1"/>
    <col min="2" max="2" width="5.21875" style="20" customWidth="1"/>
    <col min="3" max="3" width="119.109375" style="19" customWidth="1"/>
    <col min="4" max="8" width="11.5546875" style="20"/>
    <col min="9" max="9" width="9.77734375" style="20" hidden="1" customWidth="1"/>
    <col min="10" max="16384" width="11.5546875" style="20"/>
  </cols>
  <sheetData>
    <row r="1" spans="1:9" x14ac:dyDescent="0.2">
      <c r="A1" s="21" t="s">
        <v>0</v>
      </c>
      <c r="C1" s="22"/>
    </row>
    <row r="2" spans="1:9" x14ac:dyDescent="0.2">
      <c r="A2" s="365">
        <v>46010</v>
      </c>
      <c r="B2" s="23"/>
      <c r="C2" s="22"/>
    </row>
    <row r="3" spans="1:9" x14ac:dyDescent="0.2">
      <c r="A3" s="22"/>
      <c r="B3" s="23"/>
      <c r="C3" s="22"/>
      <c r="I3" s="20" t="s">
        <v>14</v>
      </c>
    </row>
    <row r="4" spans="1:9" x14ac:dyDescent="0.2">
      <c r="A4" s="24" t="s">
        <v>15</v>
      </c>
      <c r="B4" s="23"/>
      <c r="C4" s="22"/>
      <c r="I4" s="20" t="s">
        <v>16</v>
      </c>
    </row>
    <row r="5" spans="1:9" x14ac:dyDescent="0.2">
      <c r="A5" s="373" t="s">
        <v>16</v>
      </c>
      <c r="B5" s="23"/>
      <c r="C5" s="22"/>
    </row>
    <row r="7" spans="1:9" ht="18.75" x14ac:dyDescent="0.2">
      <c r="A7" s="25" t="str">
        <f>INDEX(languages!B28:C28,1,MATCH($A$5,languages!$B$2:$C$2,0))</f>
        <v>What do I have to pay attention to when filling in?</v>
      </c>
    </row>
    <row r="8" spans="1:9" x14ac:dyDescent="0.2">
      <c r="A8" s="26" t="str">
        <f>INDEX(languages!B29:C29,1,MATCH($A$5,languages!$B$2:$C$2,0))</f>
        <v>This template contains functions that only work with Excel versions from 2019 onwards.</v>
      </c>
    </row>
    <row r="9" spans="1:9" ht="30" x14ac:dyDescent="0.2">
      <c r="A9" s="27" t="str">
        <f>INDEX(languages!B30:C30,1,MATCH($A$5,languages!$B$2:$C$2,0))</f>
        <v xml:space="preserve">Prepare one Excel file per project and one Excel worksheet per person in the project. Use "Name_1" as a template for the personnel sheets (see below: Personnel sheets, copying the Name_1 worksheet). </v>
      </c>
    </row>
    <row r="10" spans="1:9" x14ac:dyDescent="0.2">
      <c r="A10" s="26"/>
    </row>
    <row r="11" spans="1:9" x14ac:dyDescent="0.2">
      <c r="A11" s="26" t="str">
        <f>INDEX(languages!B32:C32,1,MATCH($A$5,languages!$B$2:$C$2,0))</f>
        <v xml:space="preserve">As a general rule: </v>
      </c>
    </row>
    <row r="12" spans="1:9" x14ac:dyDescent="0.2">
      <c r="A12" s="28" t="str">
        <f>INDEX(languages!B33:C33,1,MATCH($A$5,languages!$B$2:$C$2,0))</f>
        <v xml:space="preserve">Fields that you have to fill in are highlighted in yellow. </v>
      </c>
    </row>
    <row r="13" spans="1:9" x14ac:dyDescent="0.2">
      <c r="A13" s="29" t="str">
        <f>INDEX(languages!B34:C34,1,MATCH($A$5,languages!$B$2:$C$2,0))</f>
        <v xml:space="preserve">Fields that are filled in automatically are highlighted in grey. </v>
      </c>
    </row>
    <row r="14" spans="1:9" x14ac:dyDescent="0.2">
      <c r="A14" s="30" t="str">
        <f>INDEX(languages!B35:C35,1,MATCH($A$5,languages!$B$2:$C$2,0))</f>
        <v>Fields that serve to provide an overview but do not have to be filled in are highlighted in white.</v>
      </c>
    </row>
    <row r="15" spans="1:9" x14ac:dyDescent="0.2">
      <c r="A15" s="27"/>
    </row>
    <row r="16" spans="1:9" ht="18.75" hidden="1" x14ac:dyDescent="0.2">
      <c r="A16" s="25" t="str">
        <f>INDEX(languages!B37:C37,1,MATCH($A$5,languages!$B$2:$C$2,0))</f>
        <v>Exercise file</v>
      </c>
    </row>
    <row r="17" spans="1:1" ht="30" hidden="1" x14ac:dyDescent="0.2">
      <c r="A17" s="27" t="str">
        <f>INDEX(languages!B38:C38,1,MATCH($A$5,languages!$B$2:$C$2,0))</f>
        <v>The file "BAK_personnel cost tool_examples_V.2.2_periodic" contains a project example with additional comments to help you with your work. This refers to the personnel cost tool V.2.2</v>
      </c>
    </row>
    <row r="18" spans="1:1" hidden="1" x14ac:dyDescent="0.2">
      <c r="A18" s="27"/>
    </row>
    <row r="19" spans="1:1" ht="18.75" x14ac:dyDescent="0.2">
      <c r="A19" s="25" t="str">
        <f>INDEX(languages!B40:C40,1,MATCH($A$5,languages!$B$2:$C$2,0))</f>
        <v>Basic project data worksheet</v>
      </c>
    </row>
    <row r="20" spans="1:1" ht="30" x14ac:dyDescent="0.2">
      <c r="A20" s="26" t="str">
        <f>INDEX(languages!B41:C41,1,MATCH($A$5,languages!$B$2:$C$2,0))</f>
        <v>Complete the "Basic project data" worksheet with the information from your grant agreement. Enter the start and end months for the reporting periods and the individual work packages. The start and end dates for these are calculated automatically.</v>
      </c>
    </row>
    <row r="21" spans="1:1" ht="30" x14ac:dyDescent="0.2">
      <c r="A21" s="27" t="str">
        <f>INDEX(languages!B42:C42,1,MATCH($A$5,languages!$B$2:$C$2,0))</f>
        <v xml:space="preserve">The relevant monthly fields for filling in with the data from the time recording are only highlighted in yellow on the personnel sheets when the work packages relevant to your organisation are marked with an "X" in column F (from line 20). In column G, enter the authorised person-months per work package. </v>
      </c>
    </row>
    <row r="22" spans="1:1" ht="45" x14ac:dyDescent="0.2">
      <c r="A22" s="27" t="str">
        <f>INDEX(languages!B43:C43,1,MATCH($A$5,languages!$B$2:$C$2,0))</f>
        <v>In the report to the EU Commission for European Research Council (ERC) projects, you must allocate the costs to employee categories and for collaborative projects you must allocate the person-months to work packages. Both pieces of information are entered in the spreadsheet of the respective employee (see below: Personnel sheets).</v>
      </c>
    </row>
    <row r="23" spans="1:1" x14ac:dyDescent="0.2">
      <c r="A23" s="26"/>
    </row>
    <row r="24" spans="1:1" ht="18.75" x14ac:dyDescent="0.2">
      <c r="A24" s="25" t="str">
        <f>INDEX(languages!B45:C45,1,MATCH($A$5,languages!$B$2:$C$2,0))</f>
        <v>Personnel sheets</v>
      </c>
    </row>
    <row r="25" spans="1:1" ht="30" x14ac:dyDescent="0.2">
      <c r="A25" s="27" t="str">
        <f>INDEX(languages!B46:C46,1,MATCH($A$5,languages!$B$2:$C$2,0))</f>
        <v>Each person in the project receives their own worksheet, which is labelled with their surname. No spaces or special characters such as “-” may be entered and the name must exactly match the name entered in the "Overview employees" (column A). In ERCs, the Principal Investigator receives a sheet with the addition "_PI".</v>
      </c>
    </row>
    <row r="26" spans="1:1" x14ac:dyDescent="0.2">
      <c r="A26" s="27" t="str">
        <f>INDEX(languages!B47:C47,1,MATCH($A$5,languages!$B$2:$C$2,0))</f>
        <v xml:space="preserve">In the personnel sheets, fill in the basic data for the person and optionally the data from their employment contracts in the EU grant. </v>
      </c>
    </row>
    <row r="27" spans="1:1" ht="45" x14ac:dyDescent="0.2">
      <c r="A27" s="27" t="str">
        <f>INDEX(languages!B48:C48,1,MATCH($A$5,languages!$B$2:$C$2,0))</f>
        <v>The number of hours per day-equivalent is defined as "Day-equivalent" (cell H2): You can enter a) a flat rate of "8", b) the daily working hours to be worked full-time according to the collective agreement, or c) the annual productive hours/215 defined at your institution (see AGA V2.0 p. 209-211 Records for personnel costs - day-equivalents worked for the action).</v>
      </c>
    </row>
    <row r="28" spans="1:1" x14ac:dyDescent="0.2">
      <c r="A28" s="27" t="str">
        <f>INDEX(languages!B49:C49,1,MATCH($A$5,languages!$B$2:$C$2,0))</f>
        <v>You can decide how many work packages you want to display (+ via column AE) and expand and collapse entire annual blocks (- from line 59).</v>
      </c>
    </row>
    <row r="29" spans="1:1" ht="45" x14ac:dyDescent="0.2">
      <c r="A29" s="27" t="str">
        <f>INDEX(languages!B50:C50,1,MATCH($A$5,languages!$B$2:$C$2,0))</f>
        <v>The actual personnel cost calculation takes place in the personnel sheets and is explained step by step further down in this readme. No default settings have been made with regard to the capping of day-equivalents and costs per person. You must define how you handle the options at your organisation and then set them per employee (cells D11 and B35-B41 on the personnel sheets).</v>
      </c>
    </row>
    <row r="30" spans="1:1" ht="45" x14ac:dyDescent="0.2">
      <c r="A30" s="26" t="str">
        <f>INDEX(languages!B51:C51,1,MATCH($A$5,languages!$B$2:$C$2,0))</f>
        <v>The safest way to copy the "Name_1" worksheet is to right-click on the "Name_1" tab --&gt; Move or copy --&gt; tick "Create copy" --&gt; a new tab appears with the name "Name_1 (2)", which you can move to your preferred location and rename. The renamed names must also be entered in the "Overview employees" sheet (see next section for description).</v>
      </c>
    </row>
    <row r="31" spans="1:1" x14ac:dyDescent="0.2">
      <c r="A31" s="27" t="str">
        <f>INDEX(languages!B52:C52,1,MATCH($A$5,languages!$B$2:$C$2,0))</f>
        <v>To be on the safe side, we have already created the sheets "Name_1" to "Name_10".</v>
      </c>
    </row>
    <row r="32" spans="1:1" x14ac:dyDescent="0.2">
      <c r="A32" s="27"/>
    </row>
    <row r="33" spans="1:1" ht="18.75" x14ac:dyDescent="0.2">
      <c r="A33" s="25" t="str">
        <f>INDEX(languages!B54:C54,1,MATCH($A$5,languages!$B$2:$C$2,0))</f>
        <v>Overview employees and Overview reports</v>
      </c>
    </row>
    <row r="34" spans="1:1" x14ac:dyDescent="0.2">
      <c r="A34" s="26" t="str">
        <f>INDEX(languages!B55:C55,1,MATCH($A$5,languages!$B$2:$C$2,0))</f>
        <v xml:space="preserve">These pages give you an overview of the reported person-months and costs per employee or per report, divided into employee category and work package. </v>
      </c>
    </row>
    <row r="35" spans="1:1" ht="30" x14ac:dyDescent="0.2">
      <c r="A35" s="26" t="str">
        <f>INDEX(languages!B56:C56,1,MATCH($A$5,languages!$B$2:$C$2,0))</f>
        <v>If you have prepared everything correctly, i.e. above all: if Name_1 and following in the personnel sheet matches the name in the Overview employees, these pages are automatically filled with the data from the personnel sheets. To rectify errors, you can show columns U to AP of the "Overview employees".</v>
      </c>
    </row>
    <row r="36" spans="1:1" x14ac:dyDescent="0.2">
      <c r="A36" s="27" t="str">
        <f>INDEX(languages!B57:C57,1,MATCH($A$5,languages!$B$2:$C$2,0))</f>
        <v>The conversion of the day-equivalents (FTE) from the personnel sheets into person months (PM) is carried out according to the principle PM=FTE/215*12.</v>
      </c>
    </row>
    <row r="37" spans="1:1" ht="30" x14ac:dyDescent="0.2">
      <c r="A37" s="27" t="str">
        <f>INDEX(languages!B58:C58,1,MATCH($A$5,languages!$B$2:$C$2,0))</f>
        <v xml:space="preserve">The data to be reported per person is summarised on the "Overview employees" page. In columns C and D, the costs incurred in the project are compared with the eligible costs. Lines 2-4 help to monitor the billed person-months. </v>
      </c>
    </row>
    <row r="38" spans="1:1" ht="30" x14ac:dyDescent="0.2">
      <c r="A38" s="27" t="str">
        <f>INDEX(languages!B59:C59,1,MATCH($A$5,languages!$B$2:$C$2,0))</f>
        <v>On the personnel sheets, select an employee category in the H1 field. The selection is based on the ERC reporting format. If you make changes to the drop-down menu here, these must be identical to column A on the "Overview reports" page</v>
      </c>
    </row>
    <row r="39" spans="1:1" x14ac:dyDescent="0.2">
      <c r="A39" s="26"/>
    </row>
    <row r="40" spans="1:1" ht="45" x14ac:dyDescent="0.2">
      <c r="A40" s="26" t="str">
        <f>INDEX(languages!B61:C61,1,MATCH($A$5,languages!$B$2:$C$2,0))</f>
        <v>The safest way to create an additional person in the "Overview employees" is to copy the last person area "Name_10" and the corresponding lines up to "Total". To do this, select the relevant lines, then click on "Copy" with the right mouse button and then "Paste copied lines" below the selected lines with the right mouse button. The copied area "Name_10" must then be renamed. The name must match the name of the corresponding newly created personnel sheet.</v>
      </c>
    </row>
    <row r="41" spans="1:1" x14ac:dyDescent="0.2">
      <c r="A41" s="27" t="str">
        <f>INDEX(languages!B62:C62,1,MATCH($A$5,languages!$B$2:$C$2,0))</f>
        <v>To be on the safe side, we have already created the areas "Name_1" to "Name_10" in the "Overview employees".</v>
      </c>
    </row>
    <row r="42" spans="1:1" x14ac:dyDescent="0.2">
      <c r="A42" s="27"/>
    </row>
    <row r="43" spans="1:1" ht="18.75" x14ac:dyDescent="0.2">
      <c r="A43" s="25" t="str">
        <f>INDEX(languages!B64:C64,1,MATCH($A$5,languages!$B$2:$C$2,0))</f>
        <v>Calculation method for the daily rate</v>
      </c>
    </row>
    <row r="44" spans="1:1" ht="60" x14ac:dyDescent="0.2">
      <c r="A44" s="27" t="str">
        <f>INDEX(languages!B65:C65,1,MATCH($A$5,languages!$B$2:$C$2,0))</f>
        <v>The calculation of a daily rate per employee is a prerequisite for determining the eligible personnel costs in Horizon Europe. The Model Grant Agreement (MGA) and Annotated Grant Agreement (AGA) provide two alternative calculation methods for this purpose. While the Model Grant Agreement assumes a daily rate per calendar year, the majority of the examples and explanations in the AGA refer to a daily rate per reporting period. Both calculation methods are permissible (see AGA V2.0 p. 52 FN6).</v>
      </c>
    </row>
    <row r="45" spans="1:1" ht="60" x14ac:dyDescent="0.2">
      <c r="A45" s="27" t="str">
        <f>INDEX(languages!B66:C66,1,MATCH($A$5,languages!$B$2:$C$2,0))</f>
        <v>While there are more comments and examples for the AGA calculation method and the Directorate-General for Research and the Research Enquiry Service also recommend this method, they do contradict the Grant Agreement that Beneficiaries have signed with the Commission in some places. Both calculation methods have advantages and disadvantages, so that the WG Personnel Cost Tool has decided to create an Excel template for each calculation method. Each organisation must decide for itself which method to use.</v>
      </c>
    </row>
    <row r="46" spans="1:1" ht="29.25" customHeight="1" x14ac:dyDescent="0.2">
      <c r="A46" s="31" t="str">
        <f>INDEX(languages!B67:C67,1,MATCH($A$5,languages!$B$2:$C$2,0))</f>
        <v>This Excel template calculates the daily rate per reporting period using the Horizontal Ceiling.</v>
      </c>
    </row>
    <row r="47" spans="1:1" s="32" customFormat="1" ht="60" x14ac:dyDescent="0.2">
      <c r="A47" s="27" t="str">
        <f>INDEX(languages!B68:C68,1,MATCH($A$5,languages!$B$2:$C$2,0))</f>
        <v>Capping limits for calculation method per calendar year (for information only): 
The number of day-equivalents (actual working time) may not exceed the maximum declarable day-equivalents (target working time) per calendar year. 
No more costs may be billed than have been incurred at the facility in the calendar year for the respective person (see AGA V2.0 p. 53). 
If the reporting period changes in the current year, two separate daily rates must be calculated (see AGA V2.0 p. 52 FN6).</v>
      </c>
    </row>
    <row r="48" spans="1:1" ht="158.25" customHeight="1" x14ac:dyDescent="0.2">
      <c r="A48" s="33" t="str">
        <f>INDEX(languages!B69:C69,1,MATCH($A$5,languages!$B$2:$C$2,0))</f>
        <v>Capping limits for calculation method per reporting period: 
The number of day-equivalents (actual working time) may not exceed the maximum declarable day-equivalents (target working time) per reporting period. 
No more costs may be billed than were incurred at the facility in the reporting period for the respective person (see AGA V2.0 p. 53). 
The horizontal ceiling must be observed, which states that no more than 215 day-equivalents (or, in the case of part-time work, the pro rata target working time across all projects and contracts) may be invoiced per calendar year across all EU and Euratom grants (cf. AGA V2.0 p.53 yellow box). 
Based on responses from the Research Enquiry Service (Legal and Financial Helpdesk), we interpret the AGA as meaning that the horizontal ceiling only applies in cases where a person is employed on several actual cost EU grants in a given calendar year. According to a response from the same office dated 29.05.2024, the statement that double funding between EU and Euratom grants should be avoided refers specifically to EU programmes that are managed directly (such as Horizon Europe) or indirectly (such as Erasmus+), but not to EU programmes with shared management (such as ESF+). For the definition of EU grant, see AGA V2.0 p. 30. The answers of the RES can be found here: https://www.eubuero.de/de/nks-ruf-res-2415.html (question 5.20 and 5.21) and https://www.ffg.at/europa/heu/recht-finanzen/fragen/faq#horizontal-ceiling-taetigkeit (Horizontale Obergrenze in Lump Sum-Projekten).</v>
      </c>
    </row>
    <row r="49" spans="1:1" x14ac:dyDescent="0.2">
      <c r="A49" s="27"/>
    </row>
    <row r="50" spans="1:1" ht="105" x14ac:dyDescent="0.2">
      <c r="A50" s="27" t="str">
        <f>INDEX(languages!B71:C71,1,MATCH($A$5,languages!$B$2:$C$2,0))</f>
        <v>In field D11, it must be specified individually for each person whether, in addition to the capping limits described above, the costs actually booked in the EU grant should be capped (""yes"") or not (""no""). This capping, which is not anchored in the AGA, can be an internal practice of the organisation due to mixed financing with other types of funds. It is important to note that the Excel template does not make any comparison with other projects and the day-equivalents billed there. Each organisation must keep an eye on this itself (especially if "no" is entered in field D11). 
In cells B35-B41, it must be specified manually for each calendar year whether a capping to the maximum declarable day-equivalents must take place ("yes") or not ("no"). "Yes" should only be selected if the person is paid from several EU grants within the calendar year. 
If the selection in field D11 for a person changes from one reporting period to another, we recommend creating two personnel sheets for this person.</v>
      </c>
    </row>
    <row r="51" spans="1:1" x14ac:dyDescent="0.2">
      <c r="A51" s="27"/>
    </row>
    <row r="52" spans="1:1" ht="18.75" x14ac:dyDescent="0.2">
      <c r="A52" s="25" t="str">
        <f>INDEX(languages!B73:C73,1,MATCH($A$5,languages!$B$2:$C$2,0))</f>
        <v>External data</v>
      </c>
    </row>
    <row r="53" spans="1:1" x14ac:dyDescent="0.2">
      <c r="A53" s="26" t="str">
        <f>INDEX(languages!B74:C74,1,MATCH($A$5,languages!$B$2:$C$2,0))</f>
        <v>You need the following data for all employees in the project:</v>
      </c>
    </row>
    <row r="54" spans="1:1" x14ac:dyDescent="0.2">
      <c r="A54" s="26" t="str">
        <f>INDEX(languages!B75:C75,1,MATCH($A$5,languages!$B$2:$C$2,0))</f>
        <v xml:space="preserve">- Contract data from all employment contracts during the project term: contract term, job scope, classification and experience level. </v>
      </c>
    </row>
    <row r="55" spans="1:1" ht="30" x14ac:dyDescent="0.2">
      <c r="A55" s="27" t="str">
        <f>INDEX(languages!B76:C76,1,MATCH($A$5,languages!$B$2:$C$2,0))</f>
        <v>- The total personnel costs for all projects and contracts at your institution. This should include all non-wage labour costs for each employee per month during the project duration</v>
      </c>
    </row>
    <row r="56" spans="1:1" x14ac:dyDescent="0.2">
      <c r="A56" s="27" t="str">
        <f>INDEX(languages!B77:C77,1,MATCH($A$5,languages!$B$2:$C$2,0))</f>
        <v>- Documented working hours on timesheets or monthly declarations.</v>
      </c>
    </row>
    <row r="57" spans="1:1" x14ac:dyDescent="0.2">
      <c r="A57" s="26"/>
    </row>
    <row r="58" spans="1:1" x14ac:dyDescent="0.2">
      <c r="A58" s="26" t="str">
        <f>INDEX(languages!B79:C79,1,MATCH($A$5,languages!$B$2:$C$2,0))</f>
        <v xml:space="preserve">It is best to collect all data on employment contracts and personnel costs in additional Excel worksheets within this file. </v>
      </c>
    </row>
    <row r="59" spans="1:1" x14ac:dyDescent="0.2">
      <c r="A59" s="26" t="str">
        <f>INDEX(languages!B80:C80,1,MATCH($A$5,languages!$B$2:$C$2,0))</f>
        <v>You must keep the timesheets in paper form. Electronic time recording is only permitted under certain conditions (see AGA V2.0 p. 209 Records for personnel costs).</v>
      </c>
    </row>
    <row r="60" spans="1:1" ht="30" x14ac:dyDescent="0.2">
      <c r="A60" s="27" t="str">
        <f>INDEX(languages!B81:C81,1,MATCH($A$5,languages!$B$2:$C$2,0))</f>
        <v xml:space="preserve">It is advisable to enter the data from the timesheets into this table regularly (also within the reporting period) in order to be able to counteract any major deviations at an early stage. If you use the timesheet template from our working group, you can also carry out these checks directly in the template in the "Total" worksheet. </v>
      </c>
    </row>
    <row r="61" spans="1:1" x14ac:dyDescent="0.2">
      <c r="A61" s="27"/>
    </row>
    <row r="62" spans="1:1" ht="30" x14ac:dyDescent="0.2">
      <c r="A62" s="27" t="str">
        <f>INDEX(languages!B83:C83,1,MATCH($A$5,languages!$B$2:$C$2,0))</f>
        <v>Export the actual personnel costs per employee per month to an Excel worksheet. Take into account expenses recorded for all projects and employment contracts at your institution in the respective reporting period (see AGA V2.0 p. 56 Multiple parallel or consecutive contracts).</v>
      </c>
    </row>
    <row r="63" spans="1:1" x14ac:dyDescent="0.2">
      <c r="A63" s="27"/>
    </row>
    <row r="64" spans="1:1" ht="18.75" x14ac:dyDescent="0.2">
      <c r="A64" s="25" t="str">
        <f>INDEX(languages!B85:C85,1,MATCH($A$5,languages!$B$2:$C$2,0))</f>
        <v>How does the personnel cost calculation work with this Excel template?</v>
      </c>
    </row>
    <row r="65" spans="1:1" ht="18.75" x14ac:dyDescent="0.2">
      <c r="A65" s="34"/>
    </row>
    <row r="66" spans="1:1" ht="18.75" x14ac:dyDescent="0.2">
      <c r="A66" s="34"/>
    </row>
    <row r="67" spans="1:1" ht="18.75" x14ac:dyDescent="0.2">
      <c r="A67" s="34"/>
    </row>
    <row r="68" spans="1:1" ht="18.75" x14ac:dyDescent="0.2">
      <c r="A68" s="34"/>
    </row>
    <row r="69" spans="1:1" ht="18.75" x14ac:dyDescent="0.2">
      <c r="A69" s="34"/>
    </row>
    <row r="70" spans="1:1" ht="18.75" x14ac:dyDescent="0.2">
      <c r="A70" s="34"/>
    </row>
    <row r="71" spans="1:1" ht="18.75" x14ac:dyDescent="0.2">
      <c r="A71" s="34"/>
    </row>
    <row r="72" spans="1:1" ht="18.75" x14ac:dyDescent="0.2">
      <c r="A72" s="34"/>
    </row>
    <row r="73" spans="1:1" ht="18.75" x14ac:dyDescent="0.2">
      <c r="A73" s="34"/>
    </row>
    <row r="74" spans="1:1" ht="18.75" x14ac:dyDescent="0.2">
      <c r="A74" s="34"/>
    </row>
    <row r="75" spans="1:1" ht="18.75" x14ac:dyDescent="0.2">
      <c r="A75" s="34"/>
    </row>
    <row r="76" spans="1:1" ht="18.75" x14ac:dyDescent="0.2">
      <c r="A76" s="34"/>
    </row>
    <row r="77" spans="1:1" ht="18.75" x14ac:dyDescent="0.2">
      <c r="A77" s="34"/>
    </row>
    <row r="78" spans="1:1" ht="18.75" x14ac:dyDescent="0.2">
      <c r="A78" s="34"/>
    </row>
    <row r="79" spans="1:1" ht="18.75" x14ac:dyDescent="0.2">
      <c r="A79" s="34"/>
    </row>
    <row r="80" spans="1:1" ht="18.75" x14ac:dyDescent="0.2">
      <c r="A80" s="34"/>
    </row>
    <row r="81" spans="1:1" ht="18.75" x14ac:dyDescent="0.2">
      <c r="A81" s="34"/>
    </row>
    <row r="82" spans="1:1" ht="18.75" x14ac:dyDescent="0.2">
      <c r="A82" s="34"/>
    </row>
    <row r="83" spans="1:1" ht="18.75" x14ac:dyDescent="0.2">
      <c r="A83" s="34"/>
    </row>
    <row r="84" spans="1:1" ht="18.75" x14ac:dyDescent="0.2">
      <c r="A84" s="34"/>
    </row>
    <row r="85" spans="1:1" ht="18.75" x14ac:dyDescent="0.2">
      <c r="A85" s="34"/>
    </row>
    <row r="86" spans="1:1" ht="18.75" x14ac:dyDescent="0.2">
      <c r="A86" s="34"/>
    </row>
    <row r="87" spans="1:1" ht="18.75" x14ac:dyDescent="0.2">
      <c r="A87" s="34"/>
    </row>
    <row r="88" spans="1:1" ht="18.75" x14ac:dyDescent="0.2">
      <c r="A88" s="34"/>
    </row>
    <row r="89" spans="1:1" ht="18.75" x14ac:dyDescent="0.2">
      <c r="A89" s="34"/>
    </row>
    <row r="90" spans="1:1" ht="18.75" x14ac:dyDescent="0.2">
      <c r="A90" s="34"/>
    </row>
    <row r="91" spans="1:1" ht="18.75" x14ac:dyDescent="0.2">
      <c r="A91" s="34"/>
    </row>
    <row r="92" spans="1:1" ht="18.75" x14ac:dyDescent="0.2">
      <c r="A92" s="34"/>
    </row>
    <row r="93" spans="1:1" ht="12.75" customHeight="1" x14ac:dyDescent="0.2">
      <c r="A93" s="34"/>
    </row>
    <row r="94" spans="1:1" ht="45" x14ac:dyDescent="0.2">
      <c r="A94" s="27" t="str">
        <f>INDEX(languages!B110:C110,1,MATCH($A$5,languages!$B$2:$C$2,0))</f>
        <v>The numbers of the individual areas represent the workflow of the personnel cost calculation within the personnel sheet. This means that you complete the sheet by following the numbers. Later, when working with the completed data to create reports, you can see all the relevant information at the top of the personnel sheet, allowing you to scroll quickly between people.</v>
      </c>
    </row>
    <row r="95" spans="1:1" x14ac:dyDescent="0.2">
      <c r="A95" s="27"/>
    </row>
    <row r="96" spans="1:1" ht="18.75" x14ac:dyDescent="0.2">
      <c r="A96" s="25" t="str">
        <f>INDEX(languages!B112:C112,1,MATCH($A$5,languages!$B$2:$C$2,0))</f>
        <v>1. Basic data</v>
      </c>
    </row>
    <row r="97" spans="1:1" ht="45" x14ac:dyDescent="0.2">
      <c r="A97" s="27" t="str">
        <f>INDEX(languages!B113:C113,1,MATCH($A$5,languages!$B$2:$C$2,0))</f>
        <v>Fill in the data for your employee in the fields marked yellow in area 1. The "Day-equivalents" column (cell H2) defines how many hours of full-time work make up a full-time equivalent (see "Personnel sheets" above). The fields highlighted in white are for guidance only, but do not have to be filled in. For an explanation of field D11, please read area 4 "Eligible personnel costs per reporting period".</v>
      </c>
    </row>
    <row r="98" spans="1:1" x14ac:dyDescent="0.2">
      <c r="A98" s="27"/>
    </row>
    <row r="99" spans="1:1" ht="18.75" x14ac:dyDescent="0.2">
      <c r="A99" s="25" t="str">
        <f>INDEX(languages!B115:C115,1,MATCH($A$5,languages!$B$2:$C$2,0))</f>
        <v>2. Areas 2a and 2b</v>
      </c>
    </row>
    <row r="100" spans="1:1" ht="60" x14ac:dyDescent="0.2">
      <c r="A100" s="27" t="str">
        <f>INDEX(languages!B116:C116,1,MATCH($A$5,languages!$B$2:$C$2,0))</f>
        <v>Areas 2a and 2b are for each calendar year in your project. The reporting periods and relevant work packages should have been transferred automatically from the Basic project data sheet. Once you have entered on the "Basic project data" worksheet the start and end dates of the project, the duration of reporting periods and work packages, and marked the relevant work packages with an "X" to indicate involvement, the relevant fields in tables 2a and 2b will turn yellow. This feature is only available in Excel versions from 2019 onwards.</v>
      </c>
    </row>
    <row r="101" spans="1:1" s="20" customFormat="1" x14ac:dyDescent="0.2">
      <c r="A101" s="33"/>
    </row>
    <row r="102" spans="1:1" ht="18.75" x14ac:dyDescent="0.2">
      <c r="A102" s="25" t="str">
        <f>INDEX(languages!B118:C118,1,MATCH($A$5,languages!$B$2:$C$2,0))</f>
        <v>2a. Day-equivalents and personnel costs total and EU grant</v>
      </c>
    </row>
    <row r="103" spans="1:1" ht="120" x14ac:dyDescent="0.2">
      <c r="A103" s="27" t="str">
        <f>INDEX(languages!B119:C119,1,MATCH($A$5,languages!$B$2:$C$2,0))</f>
        <v>Enter the full-time equivalents per month for all employment contracts of the respective person at your organisation (column E) and for the EU grant to be invoiced (column H). Proceed in the same way with the total personnel costs (column G) and project-related costs (column J).
This results in the maximum declarable day-equivalents in column F, i.e. the so-called target working time across all contracts and projects, which is relevant for the calculation of the daily rate (see AGA V2.0 p. 53-54, regarding the maximum declarable day-equivalents).
To calculate the day-equivalents, you need the person's contract data. Please note that each month is calculated with 30 days (see AGA V2.0 p. 53). 
Example 1: An employee is increased from 0.5 to 0.75 FTEs on 20 August. FTE for August: 0.5*19/30 + 0.75*11/30 = 0.591666667. 
Example 2: A 100% employment contract ends on 28 February. FTE for February: 1.0*28/30 = 0.933333333. It is advantageous to round up as late as possible, preferably only once per period.</v>
      </c>
    </row>
    <row r="104" spans="1:1" x14ac:dyDescent="0.2">
      <c r="A104" s="27"/>
    </row>
    <row r="105" spans="1:1" ht="18.75" x14ac:dyDescent="0.2">
      <c r="A105" s="25" t="str">
        <f>INDEX(languages!B121:C121,1,MATCH($A$5,languages!$B$2:$C$2,0))</f>
        <v>2b. Working hours EU grant per Work Package and per month</v>
      </c>
    </row>
    <row r="106" spans="1:1" ht="45" x14ac:dyDescent="0.2">
      <c r="A106" s="27" t="str">
        <f>INDEX(languages!B122:C122,1,MATCH($A$5,languages!$B$2:$C$2,0))</f>
        <v>Enter the documented working time in hours per work package and month in area 2b. The conversion of hours into day-equivalents per calendar year takes place in the bottom line of area 2b. The day-equivalents worked in the action, the so-called actual working time, are shown here. 
If you record the working time in day-equivalents per month, you must enter "1" in field H2.</v>
      </c>
    </row>
    <row r="107" spans="1:1" x14ac:dyDescent="0.2">
      <c r="A107" s="33"/>
    </row>
    <row r="108" spans="1:1" ht="18.75" x14ac:dyDescent="0.2">
      <c r="A108" s="25" t="str">
        <f>INDEX(languages!B124:C124,1,MATCH($A$5,languages!$B$2:$C$2,0))</f>
        <v>3. Horizontal Ceiling &amp; capping per calendar year</v>
      </c>
    </row>
    <row r="109" spans="1:1" ht="90" x14ac:dyDescent="0.2">
      <c r="A109" s="27" t="str">
        <f>INDEX(languages!B125:C125,1,MATCH($A$5,languages!$B$2:$C$2,0))</f>
        <v>After the end of a reporting period, the capping limits are checked in areas 3 and 4 (see AGA V2.0 p. 52 Calculation).
Area 3 is used to check the horizontal ceiling (see AGA V2.0 p. 53 yellow box). Only if the person is funded by several EU and Euratom grants in one calendar year must you select "yes" in column B. 
The maximum number of day-equivalents per reporting period is then broken down here in area 3 for each calendar year and, if necessary, automatically capped so that the horizontal ceiling is adhered to. If you select "no" in column B, all documented day-equivalents are transferred to area 4 column I and the additional capping limits are implemented there if necessary.</v>
      </c>
    </row>
    <row r="110" spans="1:1" x14ac:dyDescent="0.2">
      <c r="A110" s="27"/>
    </row>
    <row r="111" spans="1:1" ht="18.75" x14ac:dyDescent="0.2">
      <c r="A111" s="25" t="str">
        <f>INDEX(languages!B127:C127,1,MATCH($A$5,languages!$B$2:$C$2,0))</f>
        <v>4. Eligible personnel costs per reporting period</v>
      </c>
    </row>
    <row r="112" spans="1:1" ht="189.75" customHeight="1" x14ac:dyDescent="0.2">
      <c r="A112" s="27" t="str">
        <f>INDEX(languages!B128:C128,1,MATCH($A$5,languages!$B$2:$C$2,0))</f>
        <v xml:space="preserve">In area 4, the daily rate per reporting period is calculated (column E) using the target working time (column D) and the personnel costs incurred across all projects and contracts (column C) (cf. AGA V2.0 p. 54-60 regarding the calculation of the daily rate). Column F shows the actual costs in the project and column G the target working time in the project per reporting period. 
The addition ‘rounded’ in a column heading indicates rounding to the nearest half-day in accordance with AGA. In some other columns, only up to 3 decimal places are displayed so that the result is easier to read and all conditional formatting takes effect correctly.
The individual capping steps can be traced in columns H to J. Column H shows the actual documented day-equivalents without capping from area 2b. In column I, the capping limit from area 3 is transferred (horizontal ceiling) and capped to the maximum declarable day-equivalents from column E or column G (capping). If ‘yes’ is selected in field D11, the planned working time in the project is capped. If ‘no’ is selected in field D11, it is possible to bill overtime in the project if this is within the person's target working time across all projects and contracts (maximum declarable day-equivalents). Column J contains the final day-equivalents for determining the eligible costs and rounds to the nearest half-day. 
Column L is used to calculate the eligible costs in the reporting period. Columns K and M are used as a check - they appear red if more time was documented than can be reported. They appear yellow if less time was documented than could theoretically be reported.
</v>
      </c>
    </row>
    <row r="113" spans="1:1" x14ac:dyDescent="0.2">
      <c r="A113" s="27"/>
    </row>
    <row r="114" spans="1:1" ht="18.75" x14ac:dyDescent="0.2">
      <c r="A114" s="25" t="str">
        <f>INDEX(languages!B130:C130,1,MATCH($A$5,languages!$B$2:$C$2,0))</f>
        <v>5. Day-equivalents per work package &amp; eligible personnel costs</v>
      </c>
    </row>
    <row r="115" spans="1:1" ht="60" x14ac:dyDescent="0.2">
      <c r="A115" s="27" t="str">
        <f>INDEX(languages!B131:C131,1,MATCH($A$5,languages!$B$2:$C$2,0))</f>
        <v>The day-equivalents to be reported per work package are automatically calculated in area 5 (based on the entries in area 2b). If the actual working time falls below the target working time per reporting period (area 2b), the eligible day-equivalents per work package are transferred to area 5. The capping of the day-equivalents is allocated to the individual work packages as a percentage, depending on how much working time was documented in area 2b per work package. If you want to distribute the eligible day-equivalents differently to the work packages, you can do this by manually transferring them from area 5 to area 6.</v>
      </c>
    </row>
    <row r="116" spans="1:1" x14ac:dyDescent="0.2">
      <c r="A116" s="27"/>
    </row>
    <row r="117" spans="1:1" ht="18.75" x14ac:dyDescent="0.2">
      <c r="A117" s="25" t="str">
        <f>INDEX(languages!B133:C133,1,MATCH($A$5,languages!$B$2:$C$2,0))</f>
        <v>6. Reported data</v>
      </c>
    </row>
    <row r="118" spans="1:1" ht="195" x14ac:dyDescent="0.2">
      <c r="A118" s="27" t="str">
        <f>INDEX(languages!B134:C134,1,MATCH($A$5,languages!$B$2:$C$2,0))</f>
        <v>In area 6, you manually transfer (=insert values) the calculated data from area 5, which you enter in your financial report in the EU F&amp;T Portal. This is necessary so that subsequent changes are documented in the table and the data can be seen for an adjustment. The documented working time must also be commercially rounded to the nearest half-day (see AGA V2.0 p. 52).
The cells in area 6 should therefore only contain numbers, not formulae. 
If data in the periods already reported changes in the further course of the project, e.g. due to subsequent postings or retroactive pay increases, these change the personnel costs in the corresponding months and your adjustment is automatically calculated in area 5 based on the data specified in area 6 for the original payroll run for the period. You can enter this adjustment in the F&amp;T portal with the next report and transfer it to area 6 by copying the values of the marked line to the corresponding position.
When transferring the day-equivalents from the personnel sheets in "Overview employees" and "Overview reports", they are converted into person-months. There is no definition for person-months in the AGA, we work with the formula 215/12. This information is required in the financial reporting form in the EU R&amp;T Portal."</v>
      </c>
    </row>
    <row r="119" spans="1:1" x14ac:dyDescent="0.2">
      <c r="A119" s="27"/>
    </row>
    <row r="120" spans="1:1" ht="18.75" x14ac:dyDescent="0.2">
      <c r="A120" s="25" t="str">
        <f>INDEX(languages!B136:C136,1,MATCH($A$5,languages!$B$2:$C$2,0))</f>
        <v>7. Monitoring</v>
      </c>
    </row>
    <row r="121" spans="1:1" ht="60" x14ac:dyDescent="0.2">
      <c r="A121" s="27" t="str">
        <f>INDEX(languages!B137:C137,1,MATCH($A$5,languages!$B$2:$C$2,0))</f>
        <v>For quick monitoring when scrolling through the individual personnel sheets, area 7 shows the total costs for the person (K4), the total costs in the project (K5), the eligible costs (K7) and the difference (K9). 
If "yes" was selected in field D11, K9 calculates the difference between the actual costs in the EU grant and the eligible costs in the project (K5-K7).
If "no" was selected in field D11, K9 calculates the difference between the total costs for the person in the project term and the eligible costs in the project (K4-K7).</v>
      </c>
    </row>
    <row r="122" spans="1:1" x14ac:dyDescent="0.2">
      <c r="A122" s="27"/>
    </row>
    <row r="457" spans="1:1" x14ac:dyDescent="0.2">
      <c r="A457" s="19" t="str">
        <f>_xlfn.XLOOKUP('Liesmich Readme'!A455,languages!$B$2:$C$2,languages!B473:C473,"",0)</f>
        <v/>
      </c>
    </row>
    <row r="458" spans="1:1" x14ac:dyDescent="0.2">
      <c r="A458" s="19" t="str">
        <f>_xlfn.XLOOKUP('Liesmich Readme'!A456,languages!$B$2:$C$2,languages!B474:C474,"",0)</f>
        <v/>
      </c>
    </row>
    <row r="459" spans="1:1" x14ac:dyDescent="0.2">
      <c r="A459" s="19" t="str">
        <f>_xlfn.XLOOKUP('Liesmich Readme'!A457,languages!$B$2:$C$2,languages!B475:C475,"",0)</f>
        <v/>
      </c>
    </row>
    <row r="460" spans="1:1" x14ac:dyDescent="0.2">
      <c r="A460" s="19" t="str">
        <f>_xlfn.XLOOKUP('Liesmich Readme'!A458,languages!$B$2:$C$2,languages!B476:C476,"",0)</f>
        <v/>
      </c>
    </row>
    <row r="461" spans="1:1" x14ac:dyDescent="0.2">
      <c r="A461" s="19" t="str">
        <f>_xlfn.XLOOKUP('Liesmich Readme'!A459,languages!$B$2:$C$2,languages!B477:C477,"",0)</f>
        <v/>
      </c>
    </row>
    <row r="462" spans="1:1" x14ac:dyDescent="0.2">
      <c r="A462" s="19" t="str">
        <f>_xlfn.XLOOKUP('Liesmich Readme'!A460,languages!$B$2:$C$2,languages!B478:C478,"",0)</f>
        <v/>
      </c>
    </row>
  </sheetData>
  <dataValidations count="1">
    <dataValidation type="list" allowBlank="1" showInputMessage="1" showErrorMessage="1" sqref="A5" xr:uid="{00000000-0002-0000-0100-000000000000}">
      <formula1>$I$3:$I$4</formula1>
      <formula2>0</formula2>
    </dataValidation>
  </dataValidations>
  <pageMargins left="0.7" right="0.7" top="0.78749999999999998" bottom="0.78749999999999998" header="0.511811023622047" footer="0.511811023622047"/>
  <pageSetup paperSize="9" fitToHeight="0" orientation="portrait" horizontalDpi="300" verticalDpi="300"/>
  <rowBreaks count="5" manualBreakCount="5">
    <brk id="32" max="16383" man="1"/>
    <brk id="47" max="16383" man="1"/>
    <brk id="51" max="16383" man="1"/>
    <brk id="95" max="16383" man="1"/>
    <brk id="113" max="16383" man="1"/>
  </rowBreak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15"/>
  <sheetViews>
    <sheetView showGridLines="0" zoomScaleNormal="100" workbookViewId="0">
      <selection activeCell="J29" sqref="J29"/>
    </sheetView>
  </sheetViews>
  <sheetFormatPr baseColWidth="10" defaultColWidth="11.5546875" defaultRowHeight="15" customHeight="1" outlineLevelRow="1" x14ac:dyDescent="0.25"/>
  <cols>
    <col min="1" max="1" width="15.109375" style="3" customWidth="1"/>
    <col min="2" max="2" width="9.21875" style="3" customWidth="1"/>
    <col min="3" max="3" width="9.5546875" style="3" customWidth="1"/>
    <col min="4" max="16384" width="11.5546875" style="3"/>
  </cols>
  <sheetData>
    <row r="1" spans="1:8" ht="24" customHeight="1" x14ac:dyDescent="0.25">
      <c r="A1" s="35" t="str">
        <f>INDEX(languages!B3:C3,1,MATCH('Liesmich Readme'!$A$5,languages!$B$2:$C$2,0))</f>
        <v>BASIC PROJECT DATA</v>
      </c>
      <c r="B1" s="36"/>
      <c r="C1" s="36"/>
      <c r="D1" s="36"/>
      <c r="E1" s="36"/>
      <c r="F1" s="36"/>
      <c r="G1" s="37"/>
    </row>
    <row r="2" spans="1:8" ht="15" customHeight="1" x14ac:dyDescent="0.25">
      <c r="A2" s="395" t="s">
        <v>17</v>
      </c>
      <c r="B2" s="395"/>
      <c r="C2" s="396" t="s">
        <v>18</v>
      </c>
      <c r="D2" s="396"/>
      <c r="E2" s="12"/>
      <c r="F2" s="12"/>
      <c r="G2" s="12"/>
      <c r="H2" s="12"/>
    </row>
    <row r="3" spans="1:8" ht="15" customHeight="1" x14ac:dyDescent="0.25">
      <c r="A3" s="395" t="s">
        <v>19</v>
      </c>
      <c r="B3" s="395"/>
      <c r="C3" s="396">
        <v>100200300</v>
      </c>
      <c r="D3" s="396"/>
      <c r="E3" s="38"/>
      <c r="F3" s="12"/>
      <c r="G3" s="12"/>
      <c r="H3" s="12"/>
    </row>
    <row r="4" spans="1:8" ht="15" customHeight="1" x14ac:dyDescent="0.25">
      <c r="A4" s="395" t="s">
        <v>20</v>
      </c>
      <c r="B4" s="395"/>
      <c r="C4" s="396" t="s">
        <v>21</v>
      </c>
      <c r="D4" s="396"/>
      <c r="F4" s="12"/>
      <c r="G4" s="12"/>
      <c r="H4" s="12"/>
    </row>
    <row r="5" spans="1:8" ht="15" customHeight="1" x14ac:dyDescent="0.25">
      <c r="A5" s="395" t="s">
        <v>22</v>
      </c>
      <c r="B5" s="395"/>
      <c r="C5" s="397">
        <v>44652</v>
      </c>
      <c r="D5" s="397"/>
      <c r="E5" s="38"/>
      <c r="F5" s="12"/>
      <c r="G5" s="12"/>
      <c r="H5" s="12"/>
    </row>
    <row r="6" spans="1:8" ht="15" customHeight="1" x14ac:dyDescent="0.25">
      <c r="A6" s="395" t="s">
        <v>23</v>
      </c>
      <c r="B6" s="395"/>
      <c r="C6" s="397">
        <v>45747</v>
      </c>
      <c r="D6" s="397"/>
      <c r="E6" s="12"/>
      <c r="F6" s="12"/>
      <c r="G6" s="12"/>
      <c r="H6" s="12"/>
    </row>
    <row r="7" spans="1:8" ht="15" customHeight="1" x14ac:dyDescent="0.25">
      <c r="A7" s="395" t="s">
        <v>24</v>
      </c>
      <c r="B7" s="395"/>
      <c r="C7" s="398">
        <f>IF(C5=0,"",IF(C6=0,"",IF(((YEAR(C6)-YEAR(C5))*12+MONTH(C6)-MONTH(C5)+1)&lt;=0,"Projektzeitraum prüfen!",(YEAR(C6)-YEAR(C5))*12+MONTH(C6)-MONTH(C5)+1)))</f>
        <v>36</v>
      </c>
      <c r="D7" s="398"/>
      <c r="E7" s="12"/>
      <c r="F7" s="12"/>
      <c r="G7" s="12"/>
      <c r="H7" s="12"/>
    </row>
    <row r="8" spans="1:8" x14ac:dyDescent="0.25">
      <c r="D8" s="12"/>
      <c r="E8" s="12"/>
      <c r="F8" s="12"/>
      <c r="G8" s="12"/>
      <c r="H8" s="12"/>
    </row>
    <row r="9" spans="1:8" x14ac:dyDescent="0.25">
      <c r="A9" s="39"/>
      <c r="B9" s="38"/>
      <c r="C9" s="40"/>
      <c r="D9" s="12"/>
      <c r="E9" s="12"/>
      <c r="F9" s="12"/>
      <c r="G9" s="12"/>
      <c r="H9" s="12"/>
    </row>
    <row r="10" spans="1:8" ht="15" customHeight="1" x14ac:dyDescent="0.25">
      <c r="A10" s="399" t="s">
        <v>25</v>
      </c>
      <c r="B10" s="400" t="s">
        <v>26</v>
      </c>
      <c r="C10" s="400"/>
      <c r="D10" s="400" t="s">
        <v>27</v>
      </c>
      <c r="E10" s="400"/>
      <c r="F10" s="399" t="s">
        <v>28</v>
      </c>
      <c r="G10" s="401" t="s">
        <v>29</v>
      </c>
      <c r="H10" s="12"/>
    </row>
    <row r="11" spans="1:8" x14ac:dyDescent="0.25">
      <c r="A11" s="399"/>
      <c r="B11" s="43" t="s">
        <v>30</v>
      </c>
      <c r="C11" s="43" t="s">
        <v>31</v>
      </c>
      <c r="D11" s="43" t="s">
        <v>30</v>
      </c>
      <c r="E11" s="43" t="s">
        <v>31</v>
      </c>
      <c r="F11" s="399"/>
      <c r="G11" s="401"/>
      <c r="H11" s="12"/>
    </row>
    <row r="12" spans="1:8" x14ac:dyDescent="0.25">
      <c r="A12" s="44" t="s">
        <v>32</v>
      </c>
      <c r="B12" s="45">
        <v>1</v>
      </c>
      <c r="C12" s="45">
        <v>12</v>
      </c>
      <c r="D12" s="46">
        <f>IF(B12&gt;0,EDATE($C$5,B12-1),"")</f>
        <v>44652</v>
      </c>
      <c r="E12" s="46">
        <f>IF(C12&gt;0,EDATE($C$5,C12)-1,"")</f>
        <v>45016</v>
      </c>
      <c r="F12" s="47">
        <f>IFERROR(DATEDIF(D12,E12,"m")+1,"")</f>
        <v>12</v>
      </c>
      <c r="G12" s="46">
        <f>IFERROR(E12+60,"")</f>
        <v>45076</v>
      </c>
      <c r="H12" s="12"/>
    </row>
    <row r="13" spans="1:8" x14ac:dyDescent="0.25">
      <c r="A13" s="48" t="s">
        <v>33</v>
      </c>
      <c r="B13" s="45">
        <v>13</v>
      </c>
      <c r="C13" s="45">
        <v>36</v>
      </c>
      <c r="D13" s="46">
        <f>IF(B13&gt;0,EDATE($C$5,B13-1),"")</f>
        <v>45017</v>
      </c>
      <c r="E13" s="46">
        <f>IF(C13&gt;0,EDATE($C$5,C13)-1,"")</f>
        <v>45747</v>
      </c>
      <c r="F13" s="47">
        <f>IFERROR(DATEDIF(D13,E13,"m")+1,"")</f>
        <v>24</v>
      </c>
      <c r="G13" s="46">
        <f>IFERROR(E13+60,"")</f>
        <v>45807</v>
      </c>
      <c r="H13" s="12"/>
    </row>
    <row r="14" spans="1:8" x14ac:dyDescent="0.25">
      <c r="A14" s="49" t="s">
        <v>34</v>
      </c>
      <c r="B14" s="45"/>
      <c r="C14" s="50"/>
      <c r="D14" s="46" t="str">
        <f>IF(B14&gt;0,EDATE($C$5,B14-1),"")</f>
        <v/>
      </c>
      <c r="E14" s="46" t="str">
        <f>IF(C14&gt;0,EDATE($C$5,C14)-1,"")</f>
        <v/>
      </c>
      <c r="F14" s="47" t="str">
        <f>IFERROR(DATEDIF(D14,E14,"m")+1,"")</f>
        <v/>
      </c>
      <c r="G14" s="46" t="str">
        <f>IFERROR(E14+60,"")</f>
        <v/>
      </c>
      <c r="H14" s="12"/>
    </row>
    <row r="15" spans="1:8" x14ac:dyDescent="0.25">
      <c r="A15" s="51" t="s">
        <v>35</v>
      </c>
      <c r="B15" s="45"/>
      <c r="C15" s="50"/>
      <c r="D15" s="46" t="str">
        <f>IF(B15&gt;0,EDATE($C$5,B15-1),"")</f>
        <v/>
      </c>
      <c r="E15" s="46" t="str">
        <f>IF(C15&gt;0,EDATE($C$5,C15)-1,"")</f>
        <v/>
      </c>
      <c r="F15" s="47" t="str">
        <f>IFERROR(DATEDIF(D15,E15,"m")+1,"")</f>
        <v/>
      </c>
      <c r="G15" s="46" t="str">
        <f>IFERROR(E15+60,"")</f>
        <v/>
      </c>
      <c r="H15" s="12"/>
    </row>
    <row r="16" spans="1:8" x14ac:dyDescent="0.25">
      <c r="A16" s="52" t="s">
        <v>36</v>
      </c>
      <c r="B16" s="45"/>
      <c r="C16" s="45"/>
      <c r="D16" s="46" t="str">
        <f>IF(B16&gt;0,EDATE($C$5,B16-1),"")</f>
        <v/>
      </c>
      <c r="E16" s="46" t="str">
        <f>IF(C16&gt;0,EDATE($C$5,C16)-1,"")</f>
        <v/>
      </c>
      <c r="F16" s="47" t="str">
        <f>IFERROR(DATEDIF(D16,E16,"m")+1,"")</f>
        <v/>
      </c>
      <c r="G16" s="46" t="str">
        <f>IFERROR(E16+60,"")</f>
        <v/>
      </c>
      <c r="H16" s="12"/>
    </row>
    <row r="17" spans="1:8" x14ac:dyDescent="0.25">
      <c r="A17" s="4"/>
      <c r="B17" s="53"/>
      <c r="C17" s="54"/>
      <c r="D17" s="55"/>
      <c r="E17" s="55"/>
      <c r="F17" s="38"/>
      <c r="G17" s="56"/>
      <c r="H17" s="12"/>
    </row>
    <row r="18" spans="1:8" x14ac:dyDescent="0.25">
      <c r="A18" s="4"/>
      <c r="B18" s="53"/>
      <c r="C18" s="54"/>
      <c r="D18" s="55"/>
      <c r="E18" s="55"/>
      <c r="F18" s="38"/>
      <c r="G18" s="56"/>
      <c r="H18" s="12"/>
    </row>
    <row r="19" spans="1:8" s="58" customFormat="1" ht="30" x14ac:dyDescent="0.25">
      <c r="A19" s="57" t="s">
        <v>37</v>
      </c>
      <c r="B19" s="57" t="s">
        <v>38</v>
      </c>
      <c r="C19" s="57" t="s">
        <v>39</v>
      </c>
      <c r="D19" s="57" t="s">
        <v>40</v>
      </c>
      <c r="E19" s="57" t="s">
        <v>41</v>
      </c>
      <c r="F19" s="57" t="s">
        <v>42</v>
      </c>
      <c r="G19" s="57" t="s">
        <v>43</v>
      </c>
      <c r="H19" s="12"/>
    </row>
    <row r="20" spans="1:8" x14ac:dyDescent="0.25">
      <c r="A20" s="59" t="s">
        <v>44</v>
      </c>
      <c r="B20" s="59">
        <v>1</v>
      </c>
      <c r="C20" s="59">
        <v>24</v>
      </c>
      <c r="D20" s="60">
        <f t="shared" ref="D20:D34" si="0">IF(B20&gt;0,EDATE($C$5,(B20-1)),"")</f>
        <v>44652</v>
      </c>
      <c r="E20" s="60">
        <f t="shared" ref="E20:E34" si="1">IF(C20&gt;0,EOMONTH($C$5,(C20-1)),"")</f>
        <v>45382</v>
      </c>
      <c r="F20" s="59" t="s">
        <v>45</v>
      </c>
      <c r="G20" s="61">
        <v>21</v>
      </c>
      <c r="H20" s="12"/>
    </row>
    <row r="21" spans="1:8" x14ac:dyDescent="0.25">
      <c r="A21" s="59" t="s">
        <v>46</v>
      </c>
      <c r="B21" s="59">
        <v>1</v>
      </c>
      <c r="C21" s="59">
        <v>36</v>
      </c>
      <c r="D21" s="60">
        <f t="shared" si="0"/>
        <v>44652</v>
      </c>
      <c r="E21" s="60">
        <f t="shared" si="1"/>
        <v>45747</v>
      </c>
      <c r="F21" s="59" t="s">
        <v>45</v>
      </c>
      <c r="G21" s="61">
        <v>20</v>
      </c>
      <c r="H21" s="12"/>
    </row>
    <row r="22" spans="1:8" x14ac:dyDescent="0.25">
      <c r="A22" s="59" t="s">
        <v>47</v>
      </c>
      <c r="B22" s="59">
        <v>1</v>
      </c>
      <c r="C22" s="59">
        <v>36</v>
      </c>
      <c r="D22" s="60">
        <f t="shared" si="0"/>
        <v>44652</v>
      </c>
      <c r="E22" s="60">
        <f t="shared" si="1"/>
        <v>45747</v>
      </c>
      <c r="F22" s="59" t="s">
        <v>45</v>
      </c>
      <c r="G22" s="61">
        <v>9.5</v>
      </c>
      <c r="H22" s="12"/>
    </row>
    <row r="23" spans="1:8" x14ac:dyDescent="0.25">
      <c r="A23" s="59" t="s">
        <v>48</v>
      </c>
      <c r="B23" s="59">
        <v>1</v>
      </c>
      <c r="C23" s="59">
        <v>24</v>
      </c>
      <c r="D23" s="60">
        <f t="shared" si="0"/>
        <v>44652</v>
      </c>
      <c r="E23" s="60">
        <f t="shared" si="1"/>
        <v>45382</v>
      </c>
      <c r="F23" s="59" t="s">
        <v>45</v>
      </c>
      <c r="G23" s="61">
        <v>13</v>
      </c>
      <c r="H23" s="12"/>
    </row>
    <row r="24" spans="1:8" x14ac:dyDescent="0.25">
      <c r="A24" s="59" t="s">
        <v>49</v>
      </c>
      <c r="B24" s="59">
        <v>24</v>
      </c>
      <c r="C24" s="59">
        <v>36</v>
      </c>
      <c r="D24" s="60">
        <f t="shared" si="0"/>
        <v>45352</v>
      </c>
      <c r="E24" s="60">
        <f t="shared" si="1"/>
        <v>45747</v>
      </c>
      <c r="F24" s="59" t="s">
        <v>45</v>
      </c>
      <c r="G24" s="61">
        <v>9.5</v>
      </c>
      <c r="H24" s="12"/>
    </row>
    <row r="25" spans="1:8" outlineLevel="1" x14ac:dyDescent="0.25">
      <c r="A25" s="59" t="s">
        <v>50</v>
      </c>
      <c r="B25" s="59">
        <v>1</v>
      </c>
      <c r="C25" s="59">
        <v>36</v>
      </c>
      <c r="D25" s="60">
        <f t="shared" si="0"/>
        <v>44652</v>
      </c>
      <c r="E25" s="60">
        <f t="shared" si="1"/>
        <v>45747</v>
      </c>
      <c r="F25" s="59"/>
      <c r="G25" s="61"/>
      <c r="H25" s="12"/>
    </row>
    <row r="26" spans="1:8" outlineLevel="1" x14ac:dyDescent="0.25">
      <c r="A26" s="59" t="s">
        <v>51</v>
      </c>
      <c r="B26" s="59">
        <v>1</v>
      </c>
      <c r="C26" s="59">
        <v>36</v>
      </c>
      <c r="D26" s="60">
        <f t="shared" si="0"/>
        <v>44652</v>
      </c>
      <c r="E26" s="60">
        <f t="shared" si="1"/>
        <v>45747</v>
      </c>
      <c r="F26" s="59"/>
      <c r="G26" s="61"/>
      <c r="H26" s="12"/>
    </row>
    <row r="27" spans="1:8" outlineLevel="1" x14ac:dyDescent="0.25">
      <c r="A27" s="59" t="s">
        <v>52</v>
      </c>
      <c r="B27" s="59"/>
      <c r="C27" s="59"/>
      <c r="D27" s="60" t="str">
        <f t="shared" si="0"/>
        <v/>
      </c>
      <c r="E27" s="60" t="str">
        <f t="shared" si="1"/>
        <v/>
      </c>
      <c r="F27" s="59"/>
      <c r="G27" s="61"/>
      <c r="H27" s="12"/>
    </row>
    <row r="28" spans="1:8" outlineLevel="1" x14ac:dyDescent="0.25">
      <c r="A28" s="59" t="s">
        <v>53</v>
      </c>
      <c r="B28" s="59"/>
      <c r="C28" s="59"/>
      <c r="D28" s="60" t="str">
        <f t="shared" si="0"/>
        <v/>
      </c>
      <c r="E28" s="60" t="str">
        <f t="shared" si="1"/>
        <v/>
      </c>
      <c r="F28" s="59"/>
      <c r="G28" s="61"/>
      <c r="H28" s="12"/>
    </row>
    <row r="29" spans="1:8" outlineLevel="1" x14ac:dyDescent="0.25">
      <c r="A29" s="59" t="s">
        <v>54</v>
      </c>
      <c r="B29" s="59"/>
      <c r="C29" s="59"/>
      <c r="D29" s="60" t="str">
        <f t="shared" si="0"/>
        <v/>
      </c>
      <c r="E29" s="60" t="str">
        <f t="shared" si="1"/>
        <v/>
      </c>
      <c r="F29" s="59"/>
      <c r="G29" s="61"/>
      <c r="H29" s="12"/>
    </row>
    <row r="30" spans="1:8" outlineLevel="1" x14ac:dyDescent="0.25">
      <c r="A30" s="59" t="s">
        <v>55</v>
      </c>
      <c r="B30" s="59"/>
      <c r="C30" s="59"/>
      <c r="D30" s="60" t="str">
        <f t="shared" si="0"/>
        <v/>
      </c>
      <c r="E30" s="60" t="str">
        <f t="shared" si="1"/>
        <v/>
      </c>
      <c r="F30" s="59"/>
      <c r="G30" s="61"/>
      <c r="H30" s="12"/>
    </row>
    <row r="31" spans="1:8" outlineLevel="1" x14ac:dyDescent="0.25">
      <c r="A31" s="59" t="s">
        <v>56</v>
      </c>
      <c r="B31" s="59"/>
      <c r="C31" s="59"/>
      <c r="D31" s="60" t="str">
        <f t="shared" si="0"/>
        <v/>
      </c>
      <c r="E31" s="60" t="str">
        <f t="shared" si="1"/>
        <v/>
      </c>
      <c r="F31" s="59"/>
      <c r="G31" s="61"/>
      <c r="H31" s="12"/>
    </row>
    <row r="32" spans="1:8" outlineLevel="1" x14ac:dyDescent="0.25">
      <c r="A32" s="59" t="s">
        <v>57</v>
      </c>
      <c r="B32" s="59"/>
      <c r="C32" s="59"/>
      <c r="D32" s="60" t="str">
        <f t="shared" si="0"/>
        <v/>
      </c>
      <c r="E32" s="60" t="str">
        <f t="shared" si="1"/>
        <v/>
      </c>
      <c r="F32" s="59"/>
      <c r="G32" s="61"/>
      <c r="H32" s="12"/>
    </row>
    <row r="33" spans="1:8" outlineLevel="1" x14ac:dyDescent="0.25">
      <c r="A33" s="59" t="s">
        <v>58</v>
      </c>
      <c r="B33" s="59"/>
      <c r="C33" s="59"/>
      <c r="D33" s="60" t="str">
        <f t="shared" si="0"/>
        <v/>
      </c>
      <c r="E33" s="60" t="str">
        <f t="shared" si="1"/>
        <v/>
      </c>
      <c r="F33" s="59"/>
      <c r="G33" s="61"/>
      <c r="H33" s="12"/>
    </row>
    <row r="34" spans="1:8" outlineLevel="1" x14ac:dyDescent="0.25">
      <c r="A34" s="59" t="s">
        <v>59</v>
      </c>
      <c r="B34" s="59"/>
      <c r="C34" s="59"/>
      <c r="D34" s="60" t="str">
        <f t="shared" si="0"/>
        <v/>
      </c>
      <c r="E34" s="60" t="str">
        <f t="shared" si="1"/>
        <v/>
      </c>
      <c r="F34" s="59"/>
      <c r="G34" s="61"/>
      <c r="H34" s="12"/>
    </row>
    <row r="35" spans="1:8" x14ac:dyDescent="0.25">
      <c r="A35" s="12"/>
      <c r="B35" s="12"/>
      <c r="C35" s="12"/>
      <c r="D35" s="12"/>
      <c r="E35" s="12"/>
      <c r="F35" s="12"/>
      <c r="G35" s="12"/>
      <c r="H35" s="12"/>
    </row>
    <row r="36" spans="1:8" x14ac:dyDescent="0.25">
      <c r="A36" s="12"/>
      <c r="B36" s="12"/>
      <c r="C36" s="12"/>
      <c r="D36" s="12"/>
      <c r="E36" s="12"/>
      <c r="F36" s="12"/>
      <c r="G36" s="12"/>
      <c r="H36" s="12"/>
    </row>
    <row r="37" spans="1:8" x14ac:dyDescent="0.25">
      <c r="A37" s="12"/>
      <c r="B37" s="12"/>
      <c r="C37" s="12"/>
      <c r="D37" s="12"/>
      <c r="E37" s="12"/>
      <c r="F37" s="12"/>
      <c r="G37" s="12"/>
      <c r="H37" s="12"/>
    </row>
    <row r="38" spans="1:8" x14ac:dyDescent="0.25">
      <c r="A38" s="12"/>
      <c r="B38" s="12"/>
      <c r="C38" s="12"/>
      <c r="D38" s="12"/>
      <c r="E38" s="12"/>
      <c r="F38" s="12"/>
      <c r="G38" s="12"/>
      <c r="H38" s="12"/>
    </row>
    <row r="39" spans="1:8" x14ac:dyDescent="0.25">
      <c r="A39" s="12"/>
      <c r="B39" s="12"/>
      <c r="C39" s="12"/>
      <c r="D39" s="12"/>
      <c r="E39" s="12"/>
      <c r="F39" s="12"/>
      <c r="G39" s="12"/>
      <c r="H39" s="12"/>
    </row>
    <row r="115" spans="15:15" x14ac:dyDescent="0.25">
      <c r="O115" s="3" t="s">
        <v>45</v>
      </c>
    </row>
  </sheetData>
  <mergeCells count="17">
    <mergeCell ref="A10:A11"/>
    <mergeCell ref="B10:C10"/>
    <mergeCell ref="D10:E10"/>
    <mergeCell ref="F10:F11"/>
    <mergeCell ref="G10:G11"/>
    <mergeCell ref="A5:B5"/>
    <mergeCell ref="C5:D5"/>
    <mergeCell ref="A6:B6"/>
    <mergeCell ref="C6:D6"/>
    <mergeCell ref="A7:B7"/>
    <mergeCell ref="C7:D7"/>
    <mergeCell ref="A2:B2"/>
    <mergeCell ref="C2:D2"/>
    <mergeCell ref="A3:B3"/>
    <mergeCell ref="C3:D3"/>
    <mergeCell ref="A4:B4"/>
    <mergeCell ref="C4:D4"/>
  </mergeCells>
  <conditionalFormatting sqref="A10:G11 B17:G18">
    <cfRule type="containsText" dxfId="1689" priority="34" operator="containsText" text="Adjustment P1">
      <formula>NOT(ISERROR(SEARCH("Adjustment P1",A10)))</formula>
    </cfRule>
    <cfRule type="containsText" dxfId="1688" priority="28" operator="containsText" text="P4">
      <formula>NOT(ISERROR(SEARCH("P4",A10)))</formula>
    </cfRule>
    <cfRule type="containsText" dxfId="1687" priority="29" operator="containsText" text="Adjustment P3">
      <formula>NOT(ISERROR(SEARCH("Adjustment P3",A10)))</formula>
    </cfRule>
    <cfRule type="containsText" dxfId="1686" priority="30" operator="containsText" text="Adjustment P2">
      <formula>NOT(ISERROR(SEARCH("Adjustment P2",A10)))</formula>
    </cfRule>
    <cfRule type="containsText" dxfId="1685" priority="31" operator="containsText" text="P3">
      <formula>NOT(ISERROR(SEARCH("P3",A10)))</formula>
    </cfRule>
    <cfRule type="containsText" dxfId="1684" priority="32" operator="containsText" text="P2">
      <formula>NOT(ISERROR(SEARCH("P2",A10)))</formula>
    </cfRule>
    <cfRule type="containsText" dxfId="1683" priority="33" operator="containsText" text="P1">
      <formula>NOT(ISERROR(SEARCH("P1",A10)))</formula>
    </cfRule>
  </conditionalFormatting>
  <conditionalFormatting sqref="B12:C13">
    <cfRule type="cellIs" dxfId="1682" priority="3" operator="greaterThan">
      <formula>$C$6</formula>
    </cfRule>
    <cfRule type="containsText" dxfId="1681" priority="4" operator="containsText" text="P4">
      <formula>NOT(ISERROR(SEARCH("P4",B12)))</formula>
    </cfRule>
    <cfRule type="containsText" dxfId="1680" priority="5" operator="containsText" text="Adjustment P3">
      <formula>NOT(ISERROR(SEARCH("Adjustment P3",B12)))</formula>
    </cfRule>
    <cfRule type="containsText" dxfId="1679" priority="6" operator="containsText" text="Adjustment P2">
      <formula>NOT(ISERROR(SEARCH("Adjustment P2",B12)))</formula>
    </cfRule>
    <cfRule type="containsText" dxfId="1678" priority="7" operator="containsText" text="P3">
      <formula>NOT(ISERROR(SEARCH("P3",B12)))</formula>
    </cfRule>
    <cfRule type="containsText" dxfId="1677" priority="8" operator="containsText" text="P2">
      <formula>NOT(ISERROR(SEARCH("P2",B12)))</formula>
    </cfRule>
    <cfRule type="containsText" dxfId="1676" priority="9" operator="containsText" text="P1">
      <formula>NOT(ISERROR(SEARCH("P1",B12)))</formula>
    </cfRule>
    <cfRule type="containsText" dxfId="1675" priority="10" operator="containsText" text="Adjustment P1">
      <formula>NOT(ISERROR(SEARCH("Adjustment P1",B12)))</formula>
    </cfRule>
  </conditionalFormatting>
  <conditionalFormatting sqref="B14:C16">
    <cfRule type="containsText" dxfId="1674" priority="17" operator="containsText" text="P1">
      <formula>NOT(ISERROR(SEARCH("P1",B14)))</formula>
    </cfRule>
    <cfRule type="containsText" dxfId="1673" priority="18" operator="containsText" text="Adjustment P1">
      <formula>NOT(ISERROR(SEARCH("Adjustment P1",B14)))</formula>
    </cfRule>
    <cfRule type="cellIs" dxfId="1672" priority="11" operator="greaterThan">
      <formula>$C$7</formula>
    </cfRule>
    <cfRule type="containsText" dxfId="1671" priority="12" operator="containsText" text="P4">
      <formula>NOT(ISERROR(SEARCH("P4",B14)))</formula>
    </cfRule>
    <cfRule type="containsText" dxfId="1670" priority="13" operator="containsText" text="Adjustment P3">
      <formula>NOT(ISERROR(SEARCH("Adjustment P3",B14)))</formula>
    </cfRule>
    <cfRule type="containsText" dxfId="1669" priority="14" operator="containsText" text="Adjustment P2">
      <formula>NOT(ISERROR(SEARCH("Adjustment P2",B14)))</formula>
    </cfRule>
    <cfRule type="containsText" dxfId="1668" priority="15" operator="containsText" text="P3">
      <formula>NOT(ISERROR(SEARCH("P3",B14)))</formula>
    </cfRule>
    <cfRule type="containsText" dxfId="1667" priority="16" operator="containsText" text="P2">
      <formula>NOT(ISERROR(SEARCH("P2",B14)))</formula>
    </cfRule>
  </conditionalFormatting>
  <conditionalFormatting sqref="B20:C34">
    <cfRule type="cellIs" dxfId="1666" priority="2" operator="greaterThan">
      <formula>$C$6</formula>
    </cfRule>
  </conditionalFormatting>
  <conditionalFormatting sqref="D20:E34">
    <cfRule type="cellIs" dxfId="1665" priority="26" operator="lessThan">
      <formula>$C$5</formula>
    </cfRule>
    <cfRule type="cellIs" dxfId="1664" priority="27" operator="greaterThan">
      <formula>$C$6</formula>
    </cfRule>
  </conditionalFormatting>
  <conditionalFormatting sqref="F12:G16">
    <cfRule type="containsText" dxfId="1663" priority="25" operator="containsText" text="Adjustment P1">
      <formula>NOT(ISERROR(SEARCH("Adjustment P1",F12)))</formula>
    </cfRule>
    <cfRule type="containsText" dxfId="1662" priority="19" operator="containsText" text="P4">
      <formula>NOT(ISERROR(SEARCH("P4",F12)))</formula>
    </cfRule>
    <cfRule type="containsText" dxfId="1661" priority="20" operator="containsText" text="Adjustment P3">
      <formula>NOT(ISERROR(SEARCH("Adjustment P3",F12)))</formula>
    </cfRule>
    <cfRule type="containsText" dxfId="1660" priority="21" operator="containsText" text="Adjustment P2">
      <formula>NOT(ISERROR(SEARCH("Adjustment P2",F12)))</formula>
    </cfRule>
    <cfRule type="containsText" dxfId="1659" priority="22" operator="containsText" text="P3">
      <formula>NOT(ISERROR(SEARCH("P3",F12)))</formula>
    </cfRule>
    <cfRule type="containsText" dxfId="1658" priority="23" operator="containsText" text="P2">
      <formula>NOT(ISERROR(SEARCH("P2",F12)))</formula>
    </cfRule>
    <cfRule type="containsText" dxfId="1657" priority="24" operator="containsText" text="P1">
      <formula>NOT(ISERROR(SEARCH("P1",F12)))</formula>
    </cfRule>
  </conditionalFormatting>
  <dataValidations count="1">
    <dataValidation type="list" allowBlank="1" showInputMessage="1" showErrorMessage="1" sqref="F20:F34" xr:uid="{00000000-0002-0000-0200-000000000000}">
      <formula1>$O$114:$O$115</formula1>
      <formula2>0</formula2>
    </dataValidation>
  </dataValidations>
  <pageMargins left="0.7" right="0.7" top="0.78749999999999998" bottom="0.78749999999999998" header="0.511811023622047" footer="0.511811023622047"/>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16"/>
  <sheetViews>
    <sheetView showGridLines="0" zoomScaleNormal="100" workbookViewId="0">
      <pane xSplit="6" ySplit="6" topLeftCell="G7" activePane="bottomRight" state="frozen"/>
      <selection pane="topRight" activeCell="G1" sqref="G1"/>
      <selection pane="bottomLeft" activeCell="A7" sqref="A7"/>
      <selection pane="bottomRight" activeCell="F3" sqref="F3"/>
    </sheetView>
  </sheetViews>
  <sheetFormatPr baseColWidth="10" defaultColWidth="11.5546875" defaultRowHeight="15" customHeight="1" outlineLevelRow="1" outlineLevelCol="1" x14ac:dyDescent="0.2"/>
  <cols>
    <col min="1" max="1" width="15.44140625" customWidth="1"/>
    <col min="2" max="2" width="12.77734375" customWidth="1"/>
    <col min="3" max="3" width="11.5546875" style="62"/>
    <col min="4" max="4" width="12.21875" customWidth="1"/>
    <col min="5" max="5" width="9.44140625" customWidth="1"/>
    <col min="11" max="20" width="0" hidden="1" customWidth="1" outlineLevel="1"/>
    <col min="21" max="21" width="3.77734375" customWidth="1" collapsed="1"/>
    <col min="22" max="22" width="19.21875" hidden="1" customWidth="1"/>
    <col min="23" max="23" width="2.77734375" hidden="1" customWidth="1"/>
    <col min="24" max="24" width="4.21875" hidden="1" customWidth="1"/>
    <col min="25" max="25" width="5.5546875" style="63" hidden="1" customWidth="1"/>
    <col min="26" max="26" width="5.44140625" style="63" hidden="1" customWidth="1"/>
    <col min="27" max="32" width="4.21875" hidden="1" customWidth="1"/>
    <col min="33" max="33" width="4" hidden="1" customWidth="1"/>
    <col min="34" max="35" width="4.21875" hidden="1" customWidth="1"/>
    <col min="36" max="36" width="4.77734375" hidden="1" customWidth="1"/>
    <col min="37" max="37" width="4.21875" hidden="1" customWidth="1"/>
    <col min="38" max="39" width="4" hidden="1" customWidth="1"/>
    <col min="40" max="41" width="5.44140625" hidden="1" customWidth="1"/>
    <col min="42" max="42" width="2.44140625" customWidth="1"/>
    <col min="43" max="79" width="5.44140625" customWidth="1"/>
  </cols>
  <sheetData>
    <row r="1" spans="1:41" ht="18.75" x14ac:dyDescent="0.2">
      <c r="A1" s="64" t="str">
        <f>INDEX(languages!B5:C5,1,MATCH('Liesmich Readme'!$A$5,languages!$B$2:$C$2,0))</f>
        <v>OVERVIEW EMPLOYEES</v>
      </c>
      <c r="B1" s="65"/>
      <c r="C1" s="66"/>
      <c r="D1" s="66"/>
      <c r="E1" s="57" t="s">
        <v>60</v>
      </c>
      <c r="F1" s="67" t="s">
        <v>61</v>
      </c>
      <c r="G1" s="67" t="s">
        <v>62</v>
      </c>
      <c r="H1" s="67" t="s">
        <v>63</v>
      </c>
      <c r="I1" s="67" t="s">
        <v>64</v>
      </c>
      <c r="J1" s="67" t="s">
        <v>65</v>
      </c>
      <c r="K1" s="67" t="s">
        <v>66</v>
      </c>
      <c r="L1" s="67" t="s">
        <v>67</v>
      </c>
      <c r="M1" s="67" t="s">
        <v>68</v>
      </c>
      <c r="N1" s="67" t="s">
        <v>69</v>
      </c>
      <c r="O1" s="67" t="s">
        <v>70</v>
      </c>
      <c r="P1" s="67" t="s">
        <v>71</v>
      </c>
      <c r="Q1" s="67" t="s">
        <v>72</v>
      </c>
      <c r="R1" s="67" t="s">
        <v>73</v>
      </c>
      <c r="S1" s="67" t="s">
        <v>74</v>
      </c>
      <c r="T1" s="67" t="s">
        <v>75</v>
      </c>
    </row>
    <row r="2" spans="1:41" ht="15" customHeight="1" x14ac:dyDescent="0.2">
      <c r="A2" s="65"/>
      <c r="B2" s="65"/>
      <c r="C2" s="68" t="s">
        <v>43</v>
      </c>
      <c r="D2" s="69"/>
      <c r="E2" s="70">
        <f>SUM(F2:T2)</f>
        <v>73</v>
      </c>
      <c r="F2" s="70">
        <f>'Overview reports'!E2</f>
        <v>21</v>
      </c>
      <c r="G2" s="70">
        <f>'Overview reports'!F2</f>
        <v>20</v>
      </c>
      <c r="H2" s="70">
        <f>'Overview reports'!G2</f>
        <v>9.5</v>
      </c>
      <c r="I2" s="70">
        <f>'Overview reports'!H2</f>
        <v>13</v>
      </c>
      <c r="J2" s="70">
        <f>'Overview reports'!I2</f>
        <v>9.5</v>
      </c>
      <c r="K2" s="70">
        <f>'Overview reports'!J2</f>
        <v>0</v>
      </c>
      <c r="L2" s="70">
        <f>'Overview reports'!K2</f>
        <v>0</v>
      </c>
      <c r="M2" s="70">
        <f>'Overview reports'!L2</f>
        <v>0</v>
      </c>
      <c r="N2" s="70">
        <f>'Overview reports'!M2</f>
        <v>0</v>
      </c>
      <c r="O2" s="70">
        <f>'Overview reports'!N2</f>
        <v>0</v>
      </c>
      <c r="P2" s="70">
        <f>'Overview reports'!O2</f>
        <v>0</v>
      </c>
      <c r="Q2" s="70">
        <f>'Overview reports'!P2</f>
        <v>0</v>
      </c>
      <c r="R2" s="70">
        <f>'Overview reports'!Q2</f>
        <v>0</v>
      </c>
      <c r="S2" s="70">
        <f>'Overview reports'!R2</f>
        <v>0</v>
      </c>
      <c r="T2" s="70">
        <f>'Overview reports'!S2</f>
        <v>0</v>
      </c>
    </row>
    <row r="3" spans="1:41" ht="15" customHeight="1" x14ac:dyDescent="0.2">
      <c r="A3" s="65"/>
      <c r="B3" s="65"/>
      <c r="C3" s="68" t="s">
        <v>76</v>
      </c>
      <c r="D3" s="69"/>
      <c r="E3" s="70">
        <f ca="1">SUM(F3:T3)</f>
        <v>131.51534883720933</v>
      </c>
      <c r="F3" s="70">
        <f t="shared" ref="F3:T3" ca="1" si="0">SUMIF($B:$B,"TOTAL",F:F)</f>
        <v>46.34842739967069</v>
      </c>
      <c r="G3" s="70">
        <f t="shared" ca="1" si="0"/>
        <v>29.569440475388483</v>
      </c>
      <c r="H3" s="70">
        <f t="shared" ca="1" si="0"/>
        <v>20.909455866834783</v>
      </c>
      <c r="I3" s="70">
        <f t="shared" ca="1" si="0"/>
        <v>19.372614334975481</v>
      </c>
      <c r="J3" s="70">
        <f t="shared" ca="1" si="0"/>
        <v>15.315410760339892</v>
      </c>
      <c r="K3" s="70">
        <f t="shared" ca="1" si="0"/>
        <v>0</v>
      </c>
      <c r="L3" s="70">
        <f t="shared" ca="1" si="0"/>
        <v>0</v>
      </c>
      <c r="M3" s="70">
        <f t="shared" ca="1" si="0"/>
        <v>0</v>
      </c>
      <c r="N3" s="70">
        <f t="shared" ca="1" si="0"/>
        <v>0</v>
      </c>
      <c r="O3" s="70">
        <f t="shared" ca="1" si="0"/>
        <v>0</v>
      </c>
      <c r="P3" s="70">
        <f t="shared" ca="1" si="0"/>
        <v>0</v>
      </c>
      <c r="Q3" s="70">
        <f t="shared" ca="1" si="0"/>
        <v>0</v>
      </c>
      <c r="R3" s="70">
        <f t="shared" ca="1" si="0"/>
        <v>0</v>
      </c>
      <c r="S3" s="70">
        <f t="shared" ca="1" si="0"/>
        <v>0</v>
      </c>
      <c r="T3" s="70">
        <f t="shared" ca="1" si="0"/>
        <v>0</v>
      </c>
    </row>
    <row r="4" spans="1:41" ht="15.75" x14ac:dyDescent="0.25">
      <c r="A4" s="65"/>
      <c r="B4" s="65"/>
      <c r="C4" s="71" t="s">
        <v>77</v>
      </c>
      <c r="D4" s="69"/>
      <c r="E4" s="70">
        <f ca="1">SUM(F4:T4)</f>
        <v>-58.515348837209331</v>
      </c>
      <c r="F4" s="72">
        <f t="shared" ref="F4:T4" ca="1" si="1">F2-F3</f>
        <v>-25.34842739967069</v>
      </c>
      <c r="G4" s="72">
        <f t="shared" ca="1" si="1"/>
        <v>-9.5694404753884825</v>
      </c>
      <c r="H4" s="72">
        <f t="shared" ca="1" si="1"/>
        <v>-11.409455866834783</v>
      </c>
      <c r="I4" s="72">
        <f t="shared" ca="1" si="1"/>
        <v>-6.3726143349754807</v>
      </c>
      <c r="J4" s="72">
        <f t="shared" ca="1" si="1"/>
        <v>-5.8154107603398923</v>
      </c>
      <c r="K4" s="72">
        <f t="shared" ca="1" si="1"/>
        <v>0</v>
      </c>
      <c r="L4" s="72">
        <f t="shared" ca="1" si="1"/>
        <v>0</v>
      </c>
      <c r="M4" s="72">
        <f t="shared" ca="1" si="1"/>
        <v>0</v>
      </c>
      <c r="N4" s="72">
        <f t="shared" ca="1" si="1"/>
        <v>0</v>
      </c>
      <c r="O4" s="72">
        <f t="shared" ca="1" si="1"/>
        <v>0</v>
      </c>
      <c r="P4" s="72">
        <f t="shared" ca="1" si="1"/>
        <v>0</v>
      </c>
      <c r="Q4" s="72">
        <f t="shared" ca="1" si="1"/>
        <v>0</v>
      </c>
      <c r="R4" s="72">
        <f t="shared" ca="1" si="1"/>
        <v>0</v>
      </c>
      <c r="S4" s="72">
        <f t="shared" ca="1" si="1"/>
        <v>0</v>
      </c>
      <c r="T4" s="72">
        <f t="shared" ca="1" si="1"/>
        <v>0</v>
      </c>
    </row>
    <row r="5" spans="1:41" s="77" customFormat="1" ht="16.5" customHeight="1" x14ac:dyDescent="0.25">
      <c r="A5" s="73"/>
      <c r="B5" s="74"/>
      <c r="C5" s="74"/>
      <c r="D5" s="74"/>
      <c r="E5" s="75"/>
      <c r="F5" s="76"/>
      <c r="G5" s="76"/>
      <c r="H5" s="76"/>
      <c r="I5" s="76"/>
      <c r="J5" s="76"/>
      <c r="K5" s="76"/>
      <c r="L5" s="76"/>
      <c r="M5" s="76"/>
      <c r="N5" s="76"/>
      <c r="O5" s="76"/>
      <c r="P5" s="76"/>
      <c r="Q5" s="76"/>
      <c r="R5" s="76"/>
      <c r="S5" s="76"/>
      <c r="T5" s="76"/>
      <c r="Y5" s="78"/>
      <c r="Z5" s="78"/>
    </row>
    <row r="6" spans="1:41" ht="15.75" x14ac:dyDescent="0.25">
      <c r="A6" s="79" t="s">
        <v>666</v>
      </c>
      <c r="B6" s="41" t="s">
        <v>79</v>
      </c>
      <c r="C6" s="41" t="s">
        <v>80</v>
      </c>
      <c r="D6" s="41" t="s">
        <v>81</v>
      </c>
      <c r="E6" s="80"/>
      <c r="F6" s="81"/>
      <c r="G6" s="81"/>
      <c r="H6" s="81"/>
      <c r="I6" s="81"/>
      <c r="J6" s="81"/>
      <c r="K6" s="81"/>
      <c r="L6" s="81"/>
      <c r="M6" s="81"/>
      <c r="N6" s="81"/>
      <c r="O6" s="81"/>
      <c r="P6" s="81"/>
      <c r="Q6" s="81"/>
      <c r="R6" s="81"/>
      <c r="S6" s="81"/>
      <c r="T6" s="82"/>
    </row>
    <row r="7" spans="1:41" ht="15.75" outlineLevel="1" x14ac:dyDescent="0.25">
      <c r="A7" s="83" t="str">
        <f ca="1">INDIRECT($V7&amp;"!"&amp;W7)</f>
        <v>Principal Investigator</v>
      </c>
      <c r="B7" s="84" t="s">
        <v>32</v>
      </c>
      <c r="C7" s="402">
        <f ca="1">INDIRECT($V7&amp;"!"&amp;X7)</f>
        <v>30834.42</v>
      </c>
      <c r="D7" s="85">
        <f ca="1">INDIRECT($V7&amp;"!"&amp;Y7)</f>
        <v>30834.42</v>
      </c>
      <c r="E7" s="86">
        <f t="shared" ref="E7:E15" ca="1" si="2">SUM(F7:T7)</f>
        <v>5</v>
      </c>
      <c r="F7" s="87">
        <f ca="1">ROUND(INDIRECT($V7&amp;"!"&amp;AA7)/215*12,2)</f>
        <v>3.69</v>
      </c>
      <c r="G7" s="87">
        <f t="shared" ref="G7:T7" ca="1" si="3">ROUND(INDIRECT($V7&amp;"!"&amp;AB7)/215*12,2)</f>
        <v>0</v>
      </c>
      <c r="H7" s="87">
        <f t="shared" ca="1" si="3"/>
        <v>0</v>
      </c>
      <c r="I7" s="87">
        <f t="shared" ca="1" si="3"/>
        <v>1.31</v>
      </c>
      <c r="J7" s="87">
        <f t="shared" ca="1" si="3"/>
        <v>0</v>
      </c>
      <c r="K7" s="87">
        <f t="shared" ca="1" si="3"/>
        <v>0</v>
      </c>
      <c r="L7" s="87">
        <f t="shared" ca="1" si="3"/>
        <v>0</v>
      </c>
      <c r="M7" s="87">
        <f t="shared" ca="1" si="3"/>
        <v>0</v>
      </c>
      <c r="N7" s="87">
        <f t="shared" ca="1" si="3"/>
        <v>0</v>
      </c>
      <c r="O7" s="87">
        <f t="shared" ca="1" si="3"/>
        <v>0</v>
      </c>
      <c r="P7" s="87">
        <f t="shared" ca="1" si="3"/>
        <v>0</v>
      </c>
      <c r="Q7" s="87">
        <f t="shared" ca="1" si="3"/>
        <v>0</v>
      </c>
      <c r="R7" s="87">
        <f t="shared" ca="1" si="3"/>
        <v>0</v>
      </c>
      <c r="S7" s="87">
        <f t="shared" ca="1" si="3"/>
        <v>0</v>
      </c>
      <c r="T7" s="87">
        <f t="shared" ca="1" si="3"/>
        <v>0</v>
      </c>
      <c r="V7" t="str">
        <f>A6</f>
        <v>Example</v>
      </c>
      <c r="W7" t="s">
        <v>82</v>
      </c>
      <c r="X7" t="s">
        <v>83</v>
      </c>
      <c r="Y7" s="63" t="s">
        <v>84</v>
      </c>
      <c r="Z7" s="63" t="s">
        <v>85</v>
      </c>
      <c r="AA7" t="s">
        <v>36</v>
      </c>
      <c r="AB7" t="s">
        <v>86</v>
      </c>
      <c r="AC7" t="s">
        <v>87</v>
      </c>
      <c r="AD7" t="s">
        <v>88</v>
      </c>
      <c r="AE7" t="s">
        <v>89</v>
      </c>
      <c r="AF7" t="s">
        <v>90</v>
      </c>
      <c r="AG7" t="s">
        <v>91</v>
      </c>
      <c r="AH7" t="s">
        <v>92</v>
      </c>
      <c r="AI7" t="s">
        <v>93</v>
      </c>
      <c r="AJ7" t="s">
        <v>94</v>
      </c>
      <c r="AK7" t="s">
        <v>95</v>
      </c>
      <c r="AL7" t="s">
        <v>96</v>
      </c>
      <c r="AM7" t="s">
        <v>97</v>
      </c>
      <c r="AN7" t="s">
        <v>98</v>
      </c>
      <c r="AO7" t="s">
        <v>99</v>
      </c>
    </row>
    <row r="8" spans="1:41" ht="15.75" outlineLevel="1" x14ac:dyDescent="0.25">
      <c r="A8" s="83" t="str">
        <f t="shared" ref="A8:A16" ca="1" si="4">INDIRECT($V7&amp;"!"&amp;W7)</f>
        <v>Principal Investigator</v>
      </c>
      <c r="B8" s="88" t="s">
        <v>100</v>
      </c>
      <c r="C8" s="402"/>
      <c r="D8" s="85">
        <f t="shared" ref="D8:D15" ca="1" si="5">INDIRECT($V8&amp;"!"&amp;Y8)</f>
        <v>0</v>
      </c>
      <c r="E8" s="86">
        <f t="shared" ca="1" si="2"/>
        <v>0</v>
      </c>
      <c r="F8" s="87">
        <f t="shared" ref="F8:F15" ca="1" si="6">ROUND(INDIRECT($V8&amp;"!"&amp;AA8)/215*12,2)</f>
        <v>0</v>
      </c>
      <c r="G8" s="87">
        <f t="shared" ref="G8:G15" ca="1" si="7">ROUND(INDIRECT($V8&amp;"!"&amp;AB8)/215*12,2)</f>
        <v>0</v>
      </c>
      <c r="H8" s="87">
        <f t="shared" ref="H8:H15" ca="1" si="8">ROUND(INDIRECT($V8&amp;"!"&amp;AC8)/215*12,2)</f>
        <v>0</v>
      </c>
      <c r="I8" s="87">
        <f t="shared" ref="I8:I15" ca="1" si="9">ROUND(INDIRECT($V8&amp;"!"&amp;AD8)/215*12,2)</f>
        <v>0</v>
      </c>
      <c r="J8" s="87">
        <f t="shared" ref="J8:J15" ca="1" si="10">ROUND(INDIRECT($V8&amp;"!"&amp;AE8)/215*12,2)</f>
        <v>0</v>
      </c>
      <c r="K8" s="87">
        <f t="shared" ref="K8:K15" ca="1" si="11">ROUND(INDIRECT($V8&amp;"!"&amp;AF8)/215*12,2)</f>
        <v>0</v>
      </c>
      <c r="L8" s="87">
        <f t="shared" ref="L8:L15" ca="1" si="12">ROUND(INDIRECT($V8&amp;"!"&amp;AG8)/215*12,2)</f>
        <v>0</v>
      </c>
      <c r="M8" s="87">
        <f t="shared" ref="M8:M15" ca="1" si="13">ROUND(INDIRECT($V8&amp;"!"&amp;AH8)/215*12,2)</f>
        <v>0</v>
      </c>
      <c r="N8" s="87">
        <f t="shared" ref="N8:N15" ca="1" si="14">ROUND(INDIRECT($V8&amp;"!"&amp;AI8)/215*12,2)</f>
        <v>0</v>
      </c>
      <c r="O8" s="87">
        <f t="shared" ref="O8:O15" ca="1" si="15">ROUND(INDIRECT($V8&amp;"!"&amp;AJ8)/215*12,2)</f>
        <v>0</v>
      </c>
      <c r="P8" s="87">
        <f t="shared" ref="P8:P15" ca="1" si="16">ROUND(INDIRECT($V8&amp;"!"&amp;AK8)/215*12,2)</f>
        <v>0</v>
      </c>
      <c r="Q8" s="87">
        <f t="shared" ref="Q8:Q15" ca="1" si="17">ROUND(INDIRECT($V8&amp;"!"&amp;AL8)/215*12,2)</f>
        <v>0</v>
      </c>
      <c r="R8" s="87">
        <f t="shared" ref="R8:R15" ca="1" si="18">ROUND(INDIRECT($V8&amp;"!"&amp;AM8)/215*12,2)</f>
        <v>0</v>
      </c>
      <c r="S8" s="87">
        <f t="shared" ref="S8:S15" ca="1" si="19">ROUND(INDIRECT($V8&amp;"!"&amp;AN8)/215*12,2)</f>
        <v>0</v>
      </c>
      <c r="T8" s="87">
        <f t="shared" ref="T8:T15" ca="1" si="20">ROUND(INDIRECT($V8&amp;"!"&amp;AO8)/215*12,2)</f>
        <v>0</v>
      </c>
      <c r="V8" t="str">
        <f t="shared" ref="V8:V15" si="21">V7</f>
        <v>Example</v>
      </c>
      <c r="W8" t="s">
        <v>82</v>
      </c>
      <c r="Y8" s="63" t="s">
        <v>101</v>
      </c>
      <c r="Z8" s="63" t="s">
        <v>102</v>
      </c>
      <c r="AA8" t="s">
        <v>103</v>
      </c>
      <c r="AB8" t="s">
        <v>104</v>
      </c>
      <c r="AC8" t="s">
        <v>105</v>
      </c>
      <c r="AD8" t="s">
        <v>106</v>
      </c>
      <c r="AE8" t="s">
        <v>107</v>
      </c>
      <c r="AF8" t="s">
        <v>108</v>
      </c>
      <c r="AG8" t="s">
        <v>109</v>
      </c>
      <c r="AH8" t="s">
        <v>110</v>
      </c>
      <c r="AI8" t="s">
        <v>111</v>
      </c>
      <c r="AJ8" t="s">
        <v>112</v>
      </c>
      <c r="AK8" t="s">
        <v>113</v>
      </c>
      <c r="AL8" t="s">
        <v>114</v>
      </c>
      <c r="AM8" t="s">
        <v>115</v>
      </c>
      <c r="AN8" t="s">
        <v>116</v>
      </c>
      <c r="AO8" t="s">
        <v>117</v>
      </c>
    </row>
    <row r="9" spans="1:41" ht="15.75" outlineLevel="1" x14ac:dyDescent="0.25">
      <c r="A9" s="83" t="str">
        <f t="shared" ca="1" si="4"/>
        <v>Principal Investigator</v>
      </c>
      <c r="B9" s="89" t="s">
        <v>33</v>
      </c>
      <c r="C9" s="402">
        <f ca="1">INDIRECT($V9&amp;"!"&amp;X9)</f>
        <v>0</v>
      </c>
      <c r="D9" s="85">
        <f t="shared" ca="1" si="5"/>
        <v>0</v>
      </c>
      <c r="E9" s="86">
        <f t="shared" ca="1" si="2"/>
        <v>0</v>
      </c>
      <c r="F9" s="87">
        <f t="shared" ca="1" si="6"/>
        <v>0</v>
      </c>
      <c r="G9" s="87">
        <f t="shared" ca="1" si="7"/>
        <v>0</v>
      </c>
      <c r="H9" s="87">
        <f t="shared" ca="1" si="8"/>
        <v>0</v>
      </c>
      <c r="I9" s="87">
        <f t="shared" ca="1" si="9"/>
        <v>0</v>
      </c>
      <c r="J9" s="87">
        <f t="shared" ca="1" si="10"/>
        <v>0</v>
      </c>
      <c r="K9" s="87">
        <f t="shared" ca="1" si="11"/>
        <v>0</v>
      </c>
      <c r="L9" s="87">
        <f t="shared" ca="1" si="12"/>
        <v>0</v>
      </c>
      <c r="M9" s="87">
        <f t="shared" ca="1" si="13"/>
        <v>0</v>
      </c>
      <c r="N9" s="87">
        <f t="shared" ca="1" si="14"/>
        <v>0</v>
      </c>
      <c r="O9" s="87">
        <f t="shared" ca="1" si="15"/>
        <v>0</v>
      </c>
      <c r="P9" s="87">
        <f t="shared" ca="1" si="16"/>
        <v>0</v>
      </c>
      <c r="Q9" s="87">
        <f t="shared" ca="1" si="17"/>
        <v>0</v>
      </c>
      <c r="R9" s="87">
        <f t="shared" ca="1" si="18"/>
        <v>0</v>
      </c>
      <c r="S9" s="87">
        <f t="shared" ca="1" si="19"/>
        <v>0</v>
      </c>
      <c r="T9" s="87">
        <f t="shared" ca="1" si="20"/>
        <v>0</v>
      </c>
      <c r="V9" t="str">
        <f t="shared" si="21"/>
        <v>Example</v>
      </c>
      <c r="W9" t="s">
        <v>82</v>
      </c>
      <c r="X9" t="s">
        <v>118</v>
      </c>
      <c r="Y9" s="63" t="s">
        <v>119</v>
      </c>
      <c r="Z9" s="63" t="s">
        <v>120</v>
      </c>
      <c r="AA9" t="s">
        <v>121</v>
      </c>
      <c r="AB9" t="s">
        <v>122</v>
      </c>
      <c r="AC9" t="s">
        <v>123</v>
      </c>
      <c r="AD9" t="s">
        <v>124</v>
      </c>
      <c r="AE9" t="s">
        <v>125</v>
      </c>
      <c r="AF9" t="s">
        <v>126</v>
      </c>
      <c r="AG9" t="s">
        <v>127</v>
      </c>
      <c r="AH9" t="s">
        <v>128</v>
      </c>
      <c r="AI9" t="s">
        <v>129</v>
      </c>
      <c r="AJ9" t="s">
        <v>130</v>
      </c>
      <c r="AK9" t="s">
        <v>131</v>
      </c>
      <c r="AL9" t="s">
        <v>132</v>
      </c>
      <c r="AM9" t="s">
        <v>133</v>
      </c>
      <c r="AN9" t="s">
        <v>134</v>
      </c>
      <c r="AO9" t="s">
        <v>135</v>
      </c>
    </row>
    <row r="10" spans="1:41" ht="15.75" outlineLevel="1" x14ac:dyDescent="0.25">
      <c r="A10" s="83" t="str">
        <f t="shared" ca="1" si="4"/>
        <v>Principal Investigator</v>
      </c>
      <c r="B10" s="90" t="s">
        <v>136</v>
      </c>
      <c r="C10" s="402"/>
      <c r="D10" s="85">
        <f t="shared" ca="1" si="5"/>
        <v>0</v>
      </c>
      <c r="E10" s="86">
        <f t="shared" ca="1" si="2"/>
        <v>0</v>
      </c>
      <c r="F10" s="87">
        <f t="shared" ca="1" si="6"/>
        <v>0</v>
      </c>
      <c r="G10" s="87">
        <f t="shared" ca="1" si="7"/>
        <v>0</v>
      </c>
      <c r="H10" s="87">
        <f t="shared" ca="1" si="8"/>
        <v>0</v>
      </c>
      <c r="I10" s="87">
        <f t="shared" ca="1" si="9"/>
        <v>0</v>
      </c>
      <c r="J10" s="87">
        <f t="shared" ca="1" si="10"/>
        <v>0</v>
      </c>
      <c r="K10" s="87">
        <f t="shared" ca="1" si="11"/>
        <v>0</v>
      </c>
      <c r="L10" s="87">
        <f t="shared" ca="1" si="12"/>
        <v>0</v>
      </c>
      <c r="M10" s="87">
        <f t="shared" ca="1" si="13"/>
        <v>0</v>
      </c>
      <c r="N10" s="87">
        <f t="shared" ca="1" si="14"/>
        <v>0</v>
      </c>
      <c r="O10" s="87">
        <f t="shared" ca="1" si="15"/>
        <v>0</v>
      </c>
      <c r="P10" s="87">
        <f t="shared" ca="1" si="16"/>
        <v>0</v>
      </c>
      <c r="Q10" s="87">
        <f t="shared" ca="1" si="17"/>
        <v>0</v>
      </c>
      <c r="R10" s="87">
        <f t="shared" ca="1" si="18"/>
        <v>0</v>
      </c>
      <c r="S10" s="87">
        <f t="shared" ca="1" si="19"/>
        <v>0</v>
      </c>
      <c r="T10" s="87">
        <f t="shared" ca="1" si="20"/>
        <v>0</v>
      </c>
      <c r="V10" t="str">
        <f t="shared" si="21"/>
        <v>Example</v>
      </c>
      <c r="W10" t="s">
        <v>82</v>
      </c>
      <c r="Y10" s="63" t="s">
        <v>137</v>
      </c>
      <c r="Z10" s="63" t="s">
        <v>138</v>
      </c>
      <c r="AA10" t="s">
        <v>139</v>
      </c>
      <c r="AB10" t="s">
        <v>140</v>
      </c>
      <c r="AC10" t="s">
        <v>141</v>
      </c>
      <c r="AD10" t="s">
        <v>142</v>
      </c>
      <c r="AE10" t="s">
        <v>143</v>
      </c>
      <c r="AF10" t="s">
        <v>144</v>
      </c>
      <c r="AG10" t="s">
        <v>145</v>
      </c>
      <c r="AH10" t="s">
        <v>146</v>
      </c>
      <c r="AI10" t="s">
        <v>147</v>
      </c>
      <c r="AJ10" t="s">
        <v>148</v>
      </c>
      <c r="AK10" t="s">
        <v>149</v>
      </c>
      <c r="AL10" t="s">
        <v>150</v>
      </c>
      <c r="AM10" t="s">
        <v>151</v>
      </c>
      <c r="AN10" t="s">
        <v>152</v>
      </c>
      <c r="AO10" t="s">
        <v>153</v>
      </c>
    </row>
    <row r="11" spans="1:41" ht="15.75" outlineLevel="1" x14ac:dyDescent="0.25">
      <c r="A11" s="83" t="str">
        <f t="shared" ca="1" si="4"/>
        <v>Principal Investigator</v>
      </c>
      <c r="B11" s="91" t="s">
        <v>34</v>
      </c>
      <c r="C11" s="402">
        <f ca="1">INDIRECT($V11&amp;"!"&amp;X11)</f>
        <v>0</v>
      </c>
      <c r="D11" s="85">
        <f t="shared" ca="1" si="5"/>
        <v>0</v>
      </c>
      <c r="E11" s="86">
        <f t="shared" ca="1" si="2"/>
        <v>0</v>
      </c>
      <c r="F11" s="87">
        <f t="shared" ca="1" si="6"/>
        <v>0</v>
      </c>
      <c r="G11" s="87">
        <f t="shared" ca="1" si="7"/>
        <v>0</v>
      </c>
      <c r="H11" s="87">
        <f t="shared" ca="1" si="8"/>
        <v>0</v>
      </c>
      <c r="I11" s="87">
        <f t="shared" ca="1" si="9"/>
        <v>0</v>
      </c>
      <c r="J11" s="87">
        <f t="shared" ca="1" si="10"/>
        <v>0</v>
      </c>
      <c r="K11" s="87">
        <f t="shared" ca="1" si="11"/>
        <v>0</v>
      </c>
      <c r="L11" s="87">
        <f t="shared" ca="1" si="12"/>
        <v>0</v>
      </c>
      <c r="M11" s="87">
        <f t="shared" ca="1" si="13"/>
        <v>0</v>
      </c>
      <c r="N11" s="87">
        <f t="shared" ca="1" si="14"/>
        <v>0</v>
      </c>
      <c r="O11" s="87">
        <f t="shared" ca="1" si="15"/>
        <v>0</v>
      </c>
      <c r="P11" s="87">
        <f t="shared" ca="1" si="16"/>
        <v>0</v>
      </c>
      <c r="Q11" s="87">
        <f t="shared" ca="1" si="17"/>
        <v>0</v>
      </c>
      <c r="R11" s="87">
        <f t="shared" ca="1" si="18"/>
        <v>0</v>
      </c>
      <c r="S11" s="87">
        <f t="shared" ca="1" si="19"/>
        <v>0</v>
      </c>
      <c r="T11" s="87">
        <f t="shared" ca="1" si="20"/>
        <v>0</v>
      </c>
      <c r="V11" t="str">
        <f t="shared" si="21"/>
        <v>Example</v>
      </c>
      <c r="W11" t="s">
        <v>82</v>
      </c>
      <c r="X11" t="s">
        <v>154</v>
      </c>
      <c r="Y11" s="63" t="s">
        <v>155</v>
      </c>
      <c r="Z11" s="63" t="s">
        <v>156</v>
      </c>
      <c r="AA11" t="s">
        <v>157</v>
      </c>
      <c r="AB11" t="s">
        <v>158</v>
      </c>
      <c r="AC11" t="s">
        <v>159</v>
      </c>
      <c r="AD11" t="s">
        <v>160</v>
      </c>
      <c r="AE11" t="s">
        <v>161</v>
      </c>
      <c r="AF11" t="s">
        <v>162</v>
      </c>
      <c r="AG11" t="s">
        <v>163</v>
      </c>
      <c r="AH11" t="s">
        <v>164</v>
      </c>
      <c r="AI11" t="s">
        <v>165</v>
      </c>
      <c r="AJ11" t="s">
        <v>166</v>
      </c>
      <c r="AK11" t="s">
        <v>167</v>
      </c>
      <c r="AL11" t="s">
        <v>168</v>
      </c>
      <c r="AM11" t="s">
        <v>169</v>
      </c>
      <c r="AN11" t="s">
        <v>170</v>
      </c>
      <c r="AO11" t="s">
        <v>171</v>
      </c>
    </row>
    <row r="12" spans="1:41" ht="15.75" outlineLevel="1" x14ac:dyDescent="0.25">
      <c r="A12" s="83" t="str">
        <f t="shared" ca="1" si="4"/>
        <v>Principal Investigator</v>
      </c>
      <c r="B12" s="92" t="s">
        <v>172</v>
      </c>
      <c r="C12" s="402"/>
      <c r="D12" s="85">
        <f t="shared" ca="1" si="5"/>
        <v>0</v>
      </c>
      <c r="E12" s="86">
        <f t="shared" ca="1" si="2"/>
        <v>0</v>
      </c>
      <c r="F12" s="87">
        <f t="shared" ca="1" si="6"/>
        <v>0</v>
      </c>
      <c r="G12" s="87">
        <f t="shared" ca="1" si="7"/>
        <v>0</v>
      </c>
      <c r="H12" s="87">
        <f t="shared" ca="1" si="8"/>
        <v>0</v>
      </c>
      <c r="I12" s="87">
        <f t="shared" ca="1" si="9"/>
        <v>0</v>
      </c>
      <c r="J12" s="87">
        <f t="shared" ca="1" si="10"/>
        <v>0</v>
      </c>
      <c r="K12" s="87">
        <f t="shared" ca="1" si="11"/>
        <v>0</v>
      </c>
      <c r="L12" s="87">
        <f t="shared" ca="1" si="12"/>
        <v>0</v>
      </c>
      <c r="M12" s="87">
        <f t="shared" ca="1" si="13"/>
        <v>0</v>
      </c>
      <c r="N12" s="87">
        <f t="shared" ca="1" si="14"/>
        <v>0</v>
      </c>
      <c r="O12" s="87">
        <f t="shared" ca="1" si="15"/>
        <v>0</v>
      </c>
      <c r="P12" s="87">
        <f t="shared" ca="1" si="16"/>
        <v>0</v>
      </c>
      <c r="Q12" s="87">
        <f t="shared" ca="1" si="17"/>
        <v>0</v>
      </c>
      <c r="R12" s="87">
        <f t="shared" ca="1" si="18"/>
        <v>0</v>
      </c>
      <c r="S12" s="87">
        <f t="shared" ca="1" si="19"/>
        <v>0</v>
      </c>
      <c r="T12" s="87">
        <f t="shared" ca="1" si="20"/>
        <v>0</v>
      </c>
      <c r="V12" t="str">
        <f t="shared" si="21"/>
        <v>Example</v>
      </c>
      <c r="W12" t="s">
        <v>82</v>
      </c>
      <c r="Y12" s="63" t="s">
        <v>173</v>
      </c>
      <c r="Z12" s="63" t="s">
        <v>174</v>
      </c>
      <c r="AA12" t="s">
        <v>175</v>
      </c>
      <c r="AB12" t="s">
        <v>176</v>
      </c>
      <c r="AC12" t="s">
        <v>177</v>
      </c>
      <c r="AD12" t="s">
        <v>178</v>
      </c>
      <c r="AE12" t="s">
        <v>179</v>
      </c>
      <c r="AF12" t="s">
        <v>180</v>
      </c>
      <c r="AG12" t="s">
        <v>181</v>
      </c>
      <c r="AH12" t="s">
        <v>182</v>
      </c>
      <c r="AI12" t="s">
        <v>183</v>
      </c>
      <c r="AJ12" t="s">
        <v>184</v>
      </c>
      <c r="AK12" t="s">
        <v>185</v>
      </c>
      <c r="AL12" t="s">
        <v>186</v>
      </c>
      <c r="AM12" t="s">
        <v>187</v>
      </c>
      <c r="AN12" t="s">
        <v>188</v>
      </c>
      <c r="AO12" t="s">
        <v>189</v>
      </c>
    </row>
    <row r="13" spans="1:41" ht="15.75" outlineLevel="1" x14ac:dyDescent="0.25">
      <c r="A13" s="83" t="str">
        <f t="shared" ca="1" si="4"/>
        <v>Principal Investigator</v>
      </c>
      <c r="B13" s="93" t="s">
        <v>35</v>
      </c>
      <c r="C13" s="402">
        <f ca="1">INDIRECT($V13&amp;"!"&amp;X13)</f>
        <v>0</v>
      </c>
      <c r="D13" s="85">
        <f t="shared" ca="1" si="5"/>
        <v>0</v>
      </c>
      <c r="E13" s="86">
        <f t="shared" ca="1" si="2"/>
        <v>0</v>
      </c>
      <c r="F13" s="87">
        <f t="shared" ca="1" si="6"/>
        <v>0</v>
      </c>
      <c r="G13" s="87">
        <f t="shared" ca="1" si="7"/>
        <v>0</v>
      </c>
      <c r="H13" s="87">
        <f t="shared" ca="1" si="8"/>
        <v>0</v>
      </c>
      <c r="I13" s="87">
        <f t="shared" ca="1" si="9"/>
        <v>0</v>
      </c>
      <c r="J13" s="87">
        <f t="shared" ca="1" si="10"/>
        <v>0</v>
      </c>
      <c r="K13" s="87">
        <f t="shared" ca="1" si="11"/>
        <v>0</v>
      </c>
      <c r="L13" s="87">
        <f t="shared" ca="1" si="12"/>
        <v>0</v>
      </c>
      <c r="M13" s="87">
        <f t="shared" ca="1" si="13"/>
        <v>0</v>
      </c>
      <c r="N13" s="87">
        <f t="shared" ca="1" si="14"/>
        <v>0</v>
      </c>
      <c r="O13" s="87">
        <f t="shared" ca="1" si="15"/>
        <v>0</v>
      </c>
      <c r="P13" s="87">
        <f t="shared" ca="1" si="16"/>
        <v>0</v>
      </c>
      <c r="Q13" s="87">
        <f t="shared" ca="1" si="17"/>
        <v>0</v>
      </c>
      <c r="R13" s="87">
        <f t="shared" ca="1" si="18"/>
        <v>0</v>
      </c>
      <c r="S13" s="87">
        <f t="shared" ca="1" si="19"/>
        <v>0</v>
      </c>
      <c r="T13" s="87">
        <f t="shared" ca="1" si="20"/>
        <v>0</v>
      </c>
      <c r="V13" t="str">
        <f t="shared" si="21"/>
        <v>Example</v>
      </c>
      <c r="W13" t="s">
        <v>82</v>
      </c>
      <c r="X13" t="s">
        <v>190</v>
      </c>
      <c r="Y13" s="63" t="s">
        <v>191</v>
      </c>
      <c r="Z13" s="63" t="s">
        <v>192</v>
      </c>
      <c r="AA13" t="s">
        <v>193</v>
      </c>
      <c r="AB13" t="s">
        <v>194</v>
      </c>
      <c r="AC13" t="s">
        <v>195</v>
      </c>
      <c r="AD13" t="s">
        <v>196</v>
      </c>
      <c r="AE13" t="s">
        <v>197</v>
      </c>
      <c r="AF13" t="s">
        <v>198</v>
      </c>
      <c r="AG13" t="s">
        <v>199</v>
      </c>
      <c r="AH13" t="s">
        <v>200</v>
      </c>
      <c r="AI13" t="s">
        <v>201</v>
      </c>
      <c r="AJ13" t="s">
        <v>202</v>
      </c>
      <c r="AK13" t="s">
        <v>203</v>
      </c>
      <c r="AL13" t="s">
        <v>204</v>
      </c>
      <c r="AM13" t="s">
        <v>205</v>
      </c>
      <c r="AN13" t="s">
        <v>206</v>
      </c>
      <c r="AO13" t="s">
        <v>207</v>
      </c>
    </row>
    <row r="14" spans="1:41" ht="15.75" outlineLevel="1" x14ac:dyDescent="0.25">
      <c r="A14" s="83" t="str">
        <f t="shared" ca="1" si="4"/>
        <v>Principal Investigator</v>
      </c>
      <c r="B14" s="93" t="s">
        <v>208</v>
      </c>
      <c r="C14" s="402"/>
      <c r="D14" s="85">
        <f t="shared" ca="1" si="5"/>
        <v>0</v>
      </c>
      <c r="E14" s="86">
        <f t="shared" ca="1" si="2"/>
        <v>0</v>
      </c>
      <c r="F14" s="87">
        <f t="shared" ca="1" si="6"/>
        <v>0</v>
      </c>
      <c r="G14" s="87">
        <f t="shared" ca="1" si="7"/>
        <v>0</v>
      </c>
      <c r="H14" s="87">
        <f t="shared" ca="1" si="8"/>
        <v>0</v>
      </c>
      <c r="I14" s="87">
        <f t="shared" ca="1" si="9"/>
        <v>0</v>
      </c>
      <c r="J14" s="87">
        <f t="shared" ca="1" si="10"/>
        <v>0</v>
      </c>
      <c r="K14" s="87">
        <f t="shared" ca="1" si="11"/>
        <v>0</v>
      </c>
      <c r="L14" s="87">
        <f t="shared" ca="1" si="12"/>
        <v>0</v>
      </c>
      <c r="M14" s="87">
        <f t="shared" ca="1" si="13"/>
        <v>0</v>
      </c>
      <c r="N14" s="87">
        <f t="shared" ca="1" si="14"/>
        <v>0</v>
      </c>
      <c r="O14" s="87">
        <f t="shared" ca="1" si="15"/>
        <v>0</v>
      </c>
      <c r="P14" s="87">
        <f t="shared" ca="1" si="16"/>
        <v>0</v>
      </c>
      <c r="Q14" s="87">
        <f t="shared" ca="1" si="17"/>
        <v>0</v>
      </c>
      <c r="R14" s="87">
        <f t="shared" ca="1" si="18"/>
        <v>0</v>
      </c>
      <c r="S14" s="87">
        <f t="shared" ca="1" si="19"/>
        <v>0</v>
      </c>
      <c r="T14" s="87">
        <f t="shared" ca="1" si="20"/>
        <v>0</v>
      </c>
      <c r="V14" t="str">
        <f t="shared" si="21"/>
        <v>Example</v>
      </c>
      <c r="W14" t="s">
        <v>82</v>
      </c>
      <c r="Y14" s="63" t="s">
        <v>209</v>
      </c>
      <c r="Z14" s="63" t="s">
        <v>210</v>
      </c>
      <c r="AA14" t="s">
        <v>211</v>
      </c>
      <c r="AB14" t="s">
        <v>212</v>
      </c>
      <c r="AC14" t="s">
        <v>213</v>
      </c>
      <c r="AD14" t="s">
        <v>214</v>
      </c>
      <c r="AE14" t="s">
        <v>215</v>
      </c>
      <c r="AF14" t="s">
        <v>216</v>
      </c>
      <c r="AG14" t="s">
        <v>217</v>
      </c>
      <c r="AH14" t="s">
        <v>218</v>
      </c>
      <c r="AI14" t="s">
        <v>219</v>
      </c>
      <c r="AJ14" t="s">
        <v>220</v>
      </c>
      <c r="AK14" t="s">
        <v>221</v>
      </c>
      <c r="AL14" t="s">
        <v>222</v>
      </c>
      <c r="AM14" t="s">
        <v>223</v>
      </c>
      <c r="AN14" t="s">
        <v>224</v>
      </c>
      <c r="AO14" t="s">
        <v>225</v>
      </c>
    </row>
    <row r="15" spans="1:41" ht="15.75" outlineLevel="1" x14ac:dyDescent="0.25">
      <c r="A15" s="83" t="str">
        <f t="shared" ca="1" si="4"/>
        <v>Principal Investigator</v>
      </c>
      <c r="B15" s="94" t="s">
        <v>36</v>
      </c>
      <c r="C15" s="95">
        <f ca="1">INDIRECT($V15&amp;"!"&amp;X15)</f>
        <v>0</v>
      </c>
      <c r="D15" s="85">
        <f t="shared" ca="1" si="5"/>
        <v>0</v>
      </c>
      <c r="E15" s="86">
        <f t="shared" ca="1" si="2"/>
        <v>0</v>
      </c>
      <c r="F15" s="87">
        <f t="shared" ca="1" si="6"/>
        <v>0</v>
      </c>
      <c r="G15" s="87">
        <f t="shared" ca="1" si="7"/>
        <v>0</v>
      </c>
      <c r="H15" s="87">
        <f t="shared" ca="1" si="8"/>
        <v>0</v>
      </c>
      <c r="I15" s="87">
        <f t="shared" ca="1" si="9"/>
        <v>0</v>
      </c>
      <c r="J15" s="87">
        <f t="shared" ca="1" si="10"/>
        <v>0</v>
      </c>
      <c r="K15" s="87">
        <f t="shared" ca="1" si="11"/>
        <v>0</v>
      </c>
      <c r="L15" s="87">
        <f t="shared" ca="1" si="12"/>
        <v>0</v>
      </c>
      <c r="M15" s="87">
        <f t="shared" ca="1" si="13"/>
        <v>0</v>
      </c>
      <c r="N15" s="87">
        <f t="shared" ca="1" si="14"/>
        <v>0</v>
      </c>
      <c r="O15" s="87">
        <f t="shared" ca="1" si="15"/>
        <v>0</v>
      </c>
      <c r="P15" s="87">
        <f t="shared" ca="1" si="16"/>
        <v>0</v>
      </c>
      <c r="Q15" s="87">
        <f t="shared" ca="1" si="17"/>
        <v>0</v>
      </c>
      <c r="R15" s="87">
        <f t="shared" ca="1" si="18"/>
        <v>0</v>
      </c>
      <c r="S15" s="87">
        <f t="shared" ca="1" si="19"/>
        <v>0</v>
      </c>
      <c r="T15" s="87">
        <f t="shared" ca="1" si="20"/>
        <v>0</v>
      </c>
      <c r="V15" t="str">
        <f t="shared" si="21"/>
        <v>Example</v>
      </c>
      <c r="W15" t="s">
        <v>82</v>
      </c>
      <c r="X15" t="s">
        <v>226</v>
      </c>
      <c r="Y15" s="63" t="s">
        <v>227</v>
      </c>
      <c r="Z15" s="63" t="s">
        <v>228</v>
      </c>
      <c r="AA15" t="s">
        <v>229</v>
      </c>
      <c r="AB15" t="s">
        <v>230</v>
      </c>
      <c r="AC15" t="s">
        <v>231</v>
      </c>
      <c r="AD15" t="s">
        <v>232</v>
      </c>
      <c r="AE15" t="s">
        <v>233</v>
      </c>
      <c r="AF15" t="s">
        <v>234</v>
      </c>
      <c r="AG15" t="s">
        <v>235</v>
      </c>
      <c r="AH15" t="s">
        <v>236</v>
      </c>
      <c r="AI15" t="s">
        <v>237</v>
      </c>
      <c r="AJ15" t="s">
        <v>238</v>
      </c>
      <c r="AK15" t="s">
        <v>239</v>
      </c>
      <c r="AL15" t="s">
        <v>240</v>
      </c>
      <c r="AM15" t="s">
        <v>241</v>
      </c>
      <c r="AN15" t="s">
        <v>242</v>
      </c>
      <c r="AO15" t="s">
        <v>243</v>
      </c>
    </row>
    <row r="16" spans="1:41" s="100" customFormat="1" ht="15.75" outlineLevel="1" x14ac:dyDescent="0.25">
      <c r="A16" s="83" t="str">
        <f t="shared" ca="1" si="4"/>
        <v>Principal Investigator</v>
      </c>
      <c r="B16" s="96" t="s">
        <v>60</v>
      </c>
      <c r="C16" s="97">
        <f t="shared" ref="C16:T16" ca="1" si="22">SUM(C7:C15)</f>
        <v>30834.42</v>
      </c>
      <c r="D16" s="98">
        <f t="shared" ca="1" si="22"/>
        <v>30834.42</v>
      </c>
      <c r="E16" s="99">
        <f t="shared" ca="1" si="22"/>
        <v>5</v>
      </c>
      <c r="F16" s="99">
        <f t="shared" ca="1" si="22"/>
        <v>3.69</v>
      </c>
      <c r="G16" s="99">
        <f t="shared" ca="1" si="22"/>
        <v>0</v>
      </c>
      <c r="H16" s="99">
        <f t="shared" ca="1" si="22"/>
        <v>0</v>
      </c>
      <c r="I16" s="99">
        <f t="shared" ca="1" si="22"/>
        <v>1.31</v>
      </c>
      <c r="J16" s="99">
        <f t="shared" ca="1" si="22"/>
        <v>0</v>
      </c>
      <c r="K16" s="99">
        <f t="shared" ca="1" si="22"/>
        <v>0</v>
      </c>
      <c r="L16" s="99">
        <f t="shared" ca="1" si="22"/>
        <v>0</v>
      </c>
      <c r="M16" s="99">
        <f t="shared" ca="1" si="22"/>
        <v>0</v>
      </c>
      <c r="N16" s="99">
        <f t="shared" ca="1" si="22"/>
        <v>0</v>
      </c>
      <c r="O16" s="99">
        <f t="shared" ca="1" si="22"/>
        <v>0</v>
      </c>
      <c r="P16" s="99">
        <f t="shared" ca="1" si="22"/>
        <v>0</v>
      </c>
      <c r="Q16" s="99">
        <f t="shared" ca="1" si="22"/>
        <v>0</v>
      </c>
      <c r="R16" s="99">
        <f t="shared" ca="1" si="22"/>
        <v>0</v>
      </c>
      <c r="S16" s="99">
        <f t="shared" ca="1" si="22"/>
        <v>0</v>
      </c>
      <c r="T16" s="99">
        <f t="shared" ca="1" si="22"/>
        <v>0</v>
      </c>
      <c r="Y16" s="101"/>
      <c r="Z16" s="101"/>
    </row>
    <row r="17" spans="1:41" ht="15.75" x14ac:dyDescent="0.25">
      <c r="A17" s="79" t="s">
        <v>244</v>
      </c>
      <c r="B17" s="81"/>
      <c r="C17" s="102"/>
      <c r="D17" s="81"/>
      <c r="E17" s="103"/>
      <c r="F17" s="81"/>
      <c r="G17" s="81"/>
      <c r="H17" s="81"/>
      <c r="I17" s="81"/>
      <c r="J17" s="81"/>
      <c r="K17" s="81"/>
      <c r="L17" s="81"/>
      <c r="M17" s="81"/>
      <c r="N17" s="81"/>
      <c r="O17" s="81"/>
      <c r="P17" s="81"/>
      <c r="Q17" s="81"/>
      <c r="R17" s="81"/>
      <c r="S17" s="81"/>
      <c r="T17" s="81"/>
    </row>
    <row r="18" spans="1:41" ht="15.75" outlineLevel="1" x14ac:dyDescent="0.25">
      <c r="A18" s="83" t="str">
        <f ca="1">INDIRECT($V18&amp;"!"&amp;W18)</f>
        <v>Principal Investigator</v>
      </c>
      <c r="B18" s="84" t="s">
        <v>32</v>
      </c>
      <c r="C18" s="402">
        <f ca="1">INDIRECT($V18&amp;"!"&amp;X18)</f>
        <v>30834.42</v>
      </c>
      <c r="D18" s="85">
        <f ca="1">INDIRECT($V18&amp;"!"&amp;Y18)</f>
        <v>29472.52</v>
      </c>
      <c r="E18" s="86">
        <f t="shared" ref="E18:E26" ca="1" si="23">SUM(F18:T18)</f>
        <v>4.6000000000000005</v>
      </c>
      <c r="F18" s="87">
        <f ca="1">ROUND(INDIRECT($V18&amp;"!"&amp;AA18)/215*12,2)</f>
        <v>3.7</v>
      </c>
      <c r="G18" s="87">
        <f t="shared" ref="G18:G26" ca="1" si="24">ROUND(INDIRECT($V18&amp;"!"&amp;AB18)/215*12,2)</f>
        <v>0</v>
      </c>
      <c r="H18" s="87">
        <f t="shared" ref="H18:H26" ca="1" si="25">ROUND(INDIRECT($V18&amp;"!"&amp;AC18)/215*12,2)</f>
        <v>0</v>
      </c>
      <c r="I18" s="87">
        <f t="shared" ref="I18:I26" ca="1" si="26">ROUND(INDIRECT($V18&amp;"!"&amp;AD18)/215*12,2)</f>
        <v>0.9</v>
      </c>
      <c r="J18" s="87">
        <f t="shared" ref="J18:J26" ca="1" si="27">ROUND(INDIRECT($V18&amp;"!"&amp;AE18)/215*12,2)</f>
        <v>0</v>
      </c>
      <c r="K18" s="87">
        <f t="shared" ref="K18:K26" ca="1" si="28">ROUND(INDIRECT($V18&amp;"!"&amp;AF18)/215*12,2)</f>
        <v>0</v>
      </c>
      <c r="L18" s="87">
        <f t="shared" ref="L18:L26" ca="1" si="29">ROUND(INDIRECT($V18&amp;"!"&amp;AG18)/215*12,2)</f>
        <v>0</v>
      </c>
      <c r="M18" s="87">
        <f t="shared" ref="M18:M26" ca="1" si="30">ROUND(INDIRECT($V18&amp;"!"&amp;AH18)/215*12,2)</f>
        <v>0</v>
      </c>
      <c r="N18" s="87">
        <f t="shared" ref="N18:N26" ca="1" si="31">ROUND(INDIRECT($V18&amp;"!"&amp;AI18)/215*12,2)</f>
        <v>0</v>
      </c>
      <c r="O18" s="87">
        <f t="shared" ref="O18:O26" ca="1" si="32">ROUND(INDIRECT($V18&amp;"!"&amp;AJ18)/215*12,2)</f>
        <v>0</v>
      </c>
      <c r="P18" s="87">
        <f t="shared" ref="P18:P26" ca="1" si="33">ROUND(INDIRECT($V18&amp;"!"&amp;AK18)/215*12,2)</f>
        <v>0</v>
      </c>
      <c r="Q18" s="87">
        <f t="shared" ref="Q18:Q26" ca="1" si="34">ROUND(INDIRECT($V18&amp;"!"&amp;AL18)/215*12,2)</f>
        <v>0</v>
      </c>
      <c r="R18" s="87">
        <f t="shared" ref="R18:R26" ca="1" si="35">ROUND(INDIRECT($V18&amp;"!"&amp;AM18)/215*12,2)</f>
        <v>0</v>
      </c>
      <c r="S18" s="87">
        <f t="shared" ref="S18:S26" ca="1" si="36">ROUND(INDIRECT($V18&amp;"!"&amp;AN18)/215*12,2)</f>
        <v>0</v>
      </c>
      <c r="T18" s="87">
        <f t="shared" ref="T18:T26" ca="1" si="37">ROUND(INDIRECT($V18&amp;"!"&amp;AO18)/215*12,2)</f>
        <v>0</v>
      </c>
      <c r="V18" t="str">
        <f>A17</f>
        <v>Musterfrau</v>
      </c>
      <c r="W18" t="s">
        <v>82</v>
      </c>
      <c r="X18" t="s">
        <v>83</v>
      </c>
      <c r="Y18" s="63" t="s">
        <v>84</v>
      </c>
      <c r="Z18" s="63" t="s">
        <v>85</v>
      </c>
      <c r="AA18" t="s">
        <v>36</v>
      </c>
      <c r="AB18" t="s">
        <v>86</v>
      </c>
      <c r="AC18" t="s">
        <v>87</v>
      </c>
      <c r="AD18" t="s">
        <v>88</v>
      </c>
      <c r="AE18" t="s">
        <v>89</v>
      </c>
      <c r="AF18" t="s">
        <v>90</v>
      </c>
      <c r="AG18" t="s">
        <v>91</v>
      </c>
      <c r="AH18" t="s">
        <v>92</v>
      </c>
      <c r="AI18" t="s">
        <v>93</v>
      </c>
      <c r="AJ18" t="s">
        <v>94</v>
      </c>
      <c r="AK18" t="s">
        <v>95</v>
      </c>
      <c r="AL18" t="s">
        <v>96</v>
      </c>
      <c r="AM18" t="s">
        <v>97</v>
      </c>
      <c r="AN18" t="s">
        <v>98</v>
      </c>
      <c r="AO18" t="s">
        <v>99</v>
      </c>
    </row>
    <row r="19" spans="1:41" ht="15.75" outlineLevel="1" x14ac:dyDescent="0.25">
      <c r="A19" s="83" t="str">
        <f t="shared" ref="A19:A27" ca="1" si="38">INDIRECT($V18&amp;"!"&amp;W18)</f>
        <v>Principal Investigator</v>
      </c>
      <c r="B19" s="88" t="s">
        <v>100</v>
      </c>
      <c r="C19" s="402"/>
      <c r="D19" s="85">
        <f t="shared" ref="D19:D26" ca="1" si="39">INDIRECT($V19&amp;"!"&amp;Y19)</f>
        <v>0</v>
      </c>
      <c r="E19" s="86">
        <f t="shared" ca="1" si="23"/>
        <v>0</v>
      </c>
      <c r="F19" s="87">
        <f t="shared" ref="F19:F26" ca="1" si="40">ROUND(INDIRECT($V19&amp;"!"&amp;AA19)/215*12,2)</f>
        <v>0</v>
      </c>
      <c r="G19" s="87">
        <f t="shared" ca="1" si="24"/>
        <v>0</v>
      </c>
      <c r="H19" s="87">
        <f t="shared" ca="1" si="25"/>
        <v>0</v>
      </c>
      <c r="I19" s="87">
        <f t="shared" ca="1" si="26"/>
        <v>0</v>
      </c>
      <c r="J19" s="87">
        <f t="shared" ca="1" si="27"/>
        <v>0</v>
      </c>
      <c r="K19" s="87">
        <f t="shared" ca="1" si="28"/>
        <v>0</v>
      </c>
      <c r="L19" s="87">
        <f t="shared" ca="1" si="29"/>
        <v>0</v>
      </c>
      <c r="M19" s="87">
        <f t="shared" ca="1" si="30"/>
        <v>0</v>
      </c>
      <c r="N19" s="87">
        <f t="shared" ca="1" si="31"/>
        <v>0</v>
      </c>
      <c r="O19" s="87">
        <f t="shared" ca="1" si="32"/>
        <v>0</v>
      </c>
      <c r="P19" s="87">
        <f t="shared" ca="1" si="33"/>
        <v>0</v>
      </c>
      <c r="Q19" s="87">
        <f t="shared" ca="1" si="34"/>
        <v>0</v>
      </c>
      <c r="R19" s="87">
        <f t="shared" ca="1" si="35"/>
        <v>0</v>
      </c>
      <c r="S19" s="87">
        <f t="shared" ca="1" si="36"/>
        <v>0</v>
      </c>
      <c r="T19" s="87">
        <f t="shared" ca="1" si="37"/>
        <v>0</v>
      </c>
      <c r="V19" t="str">
        <f t="shared" ref="V19:V26" si="41">V18</f>
        <v>Musterfrau</v>
      </c>
      <c r="W19" t="s">
        <v>82</v>
      </c>
      <c r="Y19" s="63" t="s">
        <v>101</v>
      </c>
      <c r="Z19" s="63" t="s">
        <v>102</v>
      </c>
      <c r="AA19" t="s">
        <v>103</v>
      </c>
      <c r="AB19" t="s">
        <v>104</v>
      </c>
      <c r="AC19" t="s">
        <v>105</v>
      </c>
      <c r="AD19" t="s">
        <v>106</v>
      </c>
      <c r="AE19" t="s">
        <v>107</v>
      </c>
      <c r="AF19" t="s">
        <v>108</v>
      </c>
      <c r="AG19" t="s">
        <v>109</v>
      </c>
      <c r="AH19" t="s">
        <v>110</v>
      </c>
      <c r="AI19" t="s">
        <v>111</v>
      </c>
      <c r="AJ19" t="s">
        <v>112</v>
      </c>
      <c r="AK19" t="s">
        <v>113</v>
      </c>
      <c r="AL19" t="s">
        <v>114</v>
      </c>
      <c r="AM19" t="s">
        <v>115</v>
      </c>
      <c r="AN19" t="s">
        <v>116</v>
      </c>
      <c r="AO19" t="s">
        <v>117</v>
      </c>
    </row>
    <row r="20" spans="1:41" ht="15.75" outlineLevel="1" x14ac:dyDescent="0.25">
      <c r="A20" s="83" t="str">
        <f t="shared" ca="1" si="38"/>
        <v>Principal Investigator</v>
      </c>
      <c r="B20" s="89" t="s">
        <v>33</v>
      </c>
      <c r="C20" s="402">
        <f ca="1">INDIRECT($V20&amp;"!"&amp;X20)</f>
        <v>154403.62000000005</v>
      </c>
      <c r="D20" s="85">
        <f t="shared" ca="1" si="39"/>
        <v>154403.62</v>
      </c>
      <c r="E20" s="86">
        <f t="shared" ca="1" si="23"/>
        <v>24.009999999999998</v>
      </c>
      <c r="F20" s="87">
        <f t="shared" ca="1" si="40"/>
        <v>7.9</v>
      </c>
      <c r="G20" s="87">
        <f t="shared" ca="1" si="24"/>
        <v>7.02</v>
      </c>
      <c r="H20" s="87">
        <f t="shared" ca="1" si="25"/>
        <v>0</v>
      </c>
      <c r="I20" s="87">
        <f t="shared" ca="1" si="26"/>
        <v>4.74</v>
      </c>
      <c r="J20" s="87">
        <f t="shared" ca="1" si="27"/>
        <v>4.3499999999999996</v>
      </c>
      <c r="K20" s="87">
        <f t="shared" ca="1" si="28"/>
        <v>0</v>
      </c>
      <c r="L20" s="87">
        <f t="shared" ca="1" si="29"/>
        <v>0</v>
      </c>
      <c r="M20" s="87">
        <f t="shared" ca="1" si="30"/>
        <v>0</v>
      </c>
      <c r="N20" s="87">
        <f t="shared" ca="1" si="31"/>
        <v>0</v>
      </c>
      <c r="O20" s="87">
        <f t="shared" ca="1" si="32"/>
        <v>0</v>
      </c>
      <c r="P20" s="87">
        <f t="shared" ca="1" si="33"/>
        <v>0</v>
      </c>
      <c r="Q20" s="87">
        <f t="shared" ca="1" si="34"/>
        <v>0</v>
      </c>
      <c r="R20" s="87">
        <f t="shared" ca="1" si="35"/>
        <v>0</v>
      </c>
      <c r="S20" s="87">
        <f t="shared" ca="1" si="36"/>
        <v>0</v>
      </c>
      <c r="T20" s="87">
        <f t="shared" ca="1" si="37"/>
        <v>0</v>
      </c>
      <c r="V20" t="str">
        <f t="shared" si="41"/>
        <v>Musterfrau</v>
      </c>
      <c r="W20" t="s">
        <v>82</v>
      </c>
      <c r="X20" t="s">
        <v>118</v>
      </c>
      <c r="Y20" s="63" t="s">
        <v>119</v>
      </c>
      <c r="Z20" s="63" t="s">
        <v>120</v>
      </c>
      <c r="AA20" t="s">
        <v>121</v>
      </c>
      <c r="AB20" t="s">
        <v>122</v>
      </c>
      <c r="AC20" t="s">
        <v>123</v>
      </c>
      <c r="AD20" t="s">
        <v>124</v>
      </c>
      <c r="AE20" t="s">
        <v>125</v>
      </c>
      <c r="AF20" t="s">
        <v>126</v>
      </c>
      <c r="AG20" t="s">
        <v>127</v>
      </c>
      <c r="AH20" t="s">
        <v>128</v>
      </c>
      <c r="AI20" t="s">
        <v>129</v>
      </c>
      <c r="AJ20" t="s">
        <v>130</v>
      </c>
      <c r="AK20" t="s">
        <v>131</v>
      </c>
      <c r="AL20" t="s">
        <v>132</v>
      </c>
      <c r="AM20" t="s">
        <v>133</v>
      </c>
      <c r="AN20" t="s">
        <v>134</v>
      </c>
      <c r="AO20" t="s">
        <v>135</v>
      </c>
    </row>
    <row r="21" spans="1:41" ht="15.75" outlineLevel="1" x14ac:dyDescent="0.25">
      <c r="A21" s="83" t="str">
        <f t="shared" ca="1" si="38"/>
        <v>Principal Investigator</v>
      </c>
      <c r="B21" s="90" t="s">
        <v>136</v>
      </c>
      <c r="C21" s="402"/>
      <c r="D21" s="85">
        <f t="shared" ca="1" si="39"/>
        <v>0</v>
      </c>
      <c r="E21" s="86">
        <f t="shared" ca="1" si="23"/>
        <v>0</v>
      </c>
      <c r="F21" s="87">
        <f t="shared" ca="1" si="40"/>
        <v>0</v>
      </c>
      <c r="G21" s="87">
        <f t="shared" ca="1" si="24"/>
        <v>0</v>
      </c>
      <c r="H21" s="87">
        <f t="shared" ca="1" si="25"/>
        <v>0</v>
      </c>
      <c r="I21" s="87">
        <f t="shared" ca="1" si="26"/>
        <v>0</v>
      </c>
      <c r="J21" s="87">
        <f t="shared" ca="1" si="27"/>
        <v>0</v>
      </c>
      <c r="K21" s="87">
        <f t="shared" ca="1" si="28"/>
        <v>0</v>
      </c>
      <c r="L21" s="87">
        <f t="shared" ca="1" si="29"/>
        <v>0</v>
      </c>
      <c r="M21" s="87">
        <f t="shared" ca="1" si="30"/>
        <v>0</v>
      </c>
      <c r="N21" s="87">
        <f t="shared" ca="1" si="31"/>
        <v>0</v>
      </c>
      <c r="O21" s="87">
        <f t="shared" ca="1" si="32"/>
        <v>0</v>
      </c>
      <c r="P21" s="87">
        <f t="shared" ca="1" si="33"/>
        <v>0</v>
      </c>
      <c r="Q21" s="87">
        <f t="shared" ca="1" si="34"/>
        <v>0</v>
      </c>
      <c r="R21" s="87">
        <f t="shared" ca="1" si="35"/>
        <v>0</v>
      </c>
      <c r="S21" s="87">
        <f t="shared" ca="1" si="36"/>
        <v>0</v>
      </c>
      <c r="T21" s="87">
        <f t="shared" ca="1" si="37"/>
        <v>0</v>
      </c>
      <c r="V21" t="str">
        <f t="shared" si="41"/>
        <v>Musterfrau</v>
      </c>
      <c r="W21" t="s">
        <v>82</v>
      </c>
      <c r="Y21" s="63" t="s">
        <v>137</v>
      </c>
      <c r="Z21" s="63" t="s">
        <v>138</v>
      </c>
      <c r="AA21" t="s">
        <v>139</v>
      </c>
      <c r="AB21" t="s">
        <v>140</v>
      </c>
      <c r="AC21" t="s">
        <v>141</v>
      </c>
      <c r="AD21" t="s">
        <v>142</v>
      </c>
      <c r="AE21" t="s">
        <v>143</v>
      </c>
      <c r="AF21" t="s">
        <v>144</v>
      </c>
      <c r="AG21" t="s">
        <v>145</v>
      </c>
      <c r="AH21" t="s">
        <v>146</v>
      </c>
      <c r="AI21" t="s">
        <v>147</v>
      </c>
      <c r="AJ21" t="s">
        <v>148</v>
      </c>
      <c r="AK21" t="s">
        <v>149</v>
      </c>
      <c r="AL21" t="s">
        <v>150</v>
      </c>
      <c r="AM21" t="s">
        <v>151</v>
      </c>
      <c r="AN21" t="s">
        <v>152</v>
      </c>
      <c r="AO21" t="s">
        <v>153</v>
      </c>
    </row>
    <row r="22" spans="1:41" ht="15.75" outlineLevel="1" x14ac:dyDescent="0.25">
      <c r="A22" s="83" t="str">
        <f t="shared" ca="1" si="38"/>
        <v>Principal Investigator</v>
      </c>
      <c r="B22" s="91" t="s">
        <v>34</v>
      </c>
      <c r="C22" s="402">
        <f ca="1">INDIRECT($V22&amp;"!"&amp;X22)</f>
        <v>0</v>
      </c>
      <c r="D22" s="85">
        <f t="shared" ca="1" si="39"/>
        <v>0</v>
      </c>
      <c r="E22" s="86">
        <f t="shared" ca="1" si="23"/>
        <v>0</v>
      </c>
      <c r="F22" s="87">
        <f t="shared" ca="1" si="40"/>
        <v>0</v>
      </c>
      <c r="G22" s="87">
        <f t="shared" ca="1" si="24"/>
        <v>0</v>
      </c>
      <c r="H22" s="87">
        <f t="shared" ca="1" si="25"/>
        <v>0</v>
      </c>
      <c r="I22" s="87">
        <f t="shared" ca="1" si="26"/>
        <v>0</v>
      </c>
      <c r="J22" s="87">
        <f t="shared" ca="1" si="27"/>
        <v>0</v>
      </c>
      <c r="K22" s="87">
        <f t="shared" ca="1" si="28"/>
        <v>0</v>
      </c>
      <c r="L22" s="87">
        <f t="shared" ca="1" si="29"/>
        <v>0</v>
      </c>
      <c r="M22" s="87">
        <f t="shared" ca="1" si="30"/>
        <v>0</v>
      </c>
      <c r="N22" s="87">
        <f t="shared" ca="1" si="31"/>
        <v>0</v>
      </c>
      <c r="O22" s="87">
        <f t="shared" ca="1" si="32"/>
        <v>0</v>
      </c>
      <c r="P22" s="87">
        <f t="shared" ca="1" si="33"/>
        <v>0</v>
      </c>
      <c r="Q22" s="87">
        <f t="shared" ca="1" si="34"/>
        <v>0</v>
      </c>
      <c r="R22" s="87">
        <f t="shared" ca="1" si="35"/>
        <v>0</v>
      </c>
      <c r="S22" s="87">
        <f t="shared" ca="1" si="36"/>
        <v>0</v>
      </c>
      <c r="T22" s="87">
        <f t="shared" ca="1" si="37"/>
        <v>0</v>
      </c>
      <c r="V22" t="str">
        <f t="shared" si="41"/>
        <v>Musterfrau</v>
      </c>
      <c r="W22" t="s">
        <v>82</v>
      </c>
      <c r="X22" t="s">
        <v>154</v>
      </c>
      <c r="Y22" s="63" t="s">
        <v>155</v>
      </c>
      <c r="Z22" s="63" t="s">
        <v>156</v>
      </c>
      <c r="AA22" t="s">
        <v>157</v>
      </c>
      <c r="AB22" t="s">
        <v>158</v>
      </c>
      <c r="AC22" t="s">
        <v>159</v>
      </c>
      <c r="AD22" t="s">
        <v>160</v>
      </c>
      <c r="AE22" t="s">
        <v>161</v>
      </c>
      <c r="AF22" t="s">
        <v>162</v>
      </c>
      <c r="AG22" t="s">
        <v>163</v>
      </c>
      <c r="AH22" t="s">
        <v>164</v>
      </c>
      <c r="AI22" t="s">
        <v>165</v>
      </c>
      <c r="AJ22" t="s">
        <v>166</v>
      </c>
      <c r="AK22" t="s">
        <v>167</v>
      </c>
      <c r="AL22" t="s">
        <v>168</v>
      </c>
      <c r="AM22" t="s">
        <v>169</v>
      </c>
      <c r="AN22" t="s">
        <v>170</v>
      </c>
      <c r="AO22" t="s">
        <v>171</v>
      </c>
    </row>
    <row r="23" spans="1:41" ht="15.75" outlineLevel="1" x14ac:dyDescent="0.25">
      <c r="A23" s="83" t="str">
        <f t="shared" ca="1" si="38"/>
        <v>Principal Investigator</v>
      </c>
      <c r="B23" s="92" t="s">
        <v>172</v>
      </c>
      <c r="C23" s="402"/>
      <c r="D23" s="85">
        <f t="shared" ca="1" si="39"/>
        <v>0</v>
      </c>
      <c r="E23" s="86">
        <f t="shared" ca="1" si="23"/>
        <v>0</v>
      </c>
      <c r="F23" s="87">
        <f t="shared" ca="1" si="40"/>
        <v>0</v>
      </c>
      <c r="G23" s="87">
        <f t="shared" ca="1" si="24"/>
        <v>0</v>
      </c>
      <c r="H23" s="87">
        <f t="shared" ca="1" si="25"/>
        <v>0</v>
      </c>
      <c r="I23" s="87">
        <f t="shared" ca="1" si="26"/>
        <v>0</v>
      </c>
      <c r="J23" s="87">
        <f t="shared" ca="1" si="27"/>
        <v>0</v>
      </c>
      <c r="K23" s="87">
        <f t="shared" ca="1" si="28"/>
        <v>0</v>
      </c>
      <c r="L23" s="87">
        <f t="shared" ca="1" si="29"/>
        <v>0</v>
      </c>
      <c r="M23" s="87">
        <f t="shared" ca="1" si="30"/>
        <v>0</v>
      </c>
      <c r="N23" s="87">
        <f t="shared" ca="1" si="31"/>
        <v>0</v>
      </c>
      <c r="O23" s="87">
        <f t="shared" ca="1" si="32"/>
        <v>0</v>
      </c>
      <c r="P23" s="87">
        <f t="shared" ca="1" si="33"/>
        <v>0</v>
      </c>
      <c r="Q23" s="87">
        <f t="shared" ca="1" si="34"/>
        <v>0</v>
      </c>
      <c r="R23" s="87">
        <f t="shared" ca="1" si="35"/>
        <v>0</v>
      </c>
      <c r="S23" s="87">
        <f t="shared" ca="1" si="36"/>
        <v>0</v>
      </c>
      <c r="T23" s="87">
        <f t="shared" ca="1" si="37"/>
        <v>0</v>
      </c>
      <c r="V23" t="str">
        <f t="shared" si="41"/>
        <v>Musterfrau</v>
      </c>
      <c r="W23" t="s">
        <v>82</v>
      </c>
      <c r="Y23" s="63" t="s">
        <v>173</v>
      </c>
      <c r="Z23" s="63" t="s">
        <v>174</v>
      </c>
      <c r="AA23" t="s">
        <v>175</v>
      </c>
      <c r="AB23" t="s">
        <v>176</v>
      </c>
      <c r="AC23" t="s">
        <v>177</v>
      </c>
      <c r="AD23" t="s">
        <v>178</v>
      </c>
      <c r="AE23" t="s">
        <v>179</v>
      </c>
      <c r="AF23" t="s">
        <v>180</v>
      </c>
      <c r="AG23" t="s">
        <v>181</v>
      </c>
      <c r="AH23" t="s">
        <v>182</v>
      </c>
      <c r="AI23" t="s">
        <v>183</v>
      </c>
      <c r="AJ23" t="s">
        <v>184</v>
      </c>
      <c r="AK23" t="s">
        <v>185</v>
      </c>
      <c r="AL23" t="s">
        <v>186</v>
      </c>
      <c r="AM23" t="s">
        <v>187</v>
      </c>
      <c r="AN23" t="s">
        <v>188</v>
      </c>
      <c r="AO23" t="s">
        <v>189</v>
      </c>
    </row>
    <row r="24" spans="1:41" ht="15.75" outlineLevel="1" x14ac:dyDescent="0.25">
      <c r="A24" s="83" t="str">
        <f t="shared" ca="1" si="38"/>
        <v>Principal Investigator</v>
      </c>
      <c r="B24" s="93" t="s">
        <v>35</v>
      </c>
      <c r="C24" s="402">
        <f ca="1">INDIRECT($V24&amp;"!"&amp;X24)</f>
        <v>0</v>
      </c>
      <c r="D24" s="85">
        <f t="shared" ca="1" si="39"/>
        <v>0</v>
      </c>
      <c r="E24" s="86">
        <f t="shared" ca="1" si="23"/>
        <v>0</v>
      </c>
      <c r="F24" s="87">
        <f t="shared" ca="1" si="40"/>
        <v>0</v>
      </c>
      <c r="G24" s="87">
        <f t="shared" ca="1" si="24"/>
        <v>0</v>
      </c>
      <c r="H24" s="87">
        <f t="shared" ca="1" si="25"/>
        <v>0</v>
      </c>
      <c r="I24" s="87">
        <f t="shared" ca="1" si="26"/>
        <v>0</v>
      </c>
      <c r="J24" s="87">
        <f t="shared" ca="1" si="27"/>
        <v>0</v>
      </c>
      <c r="K24" s="87">
        <f t="shared" ca="1" si="28"/>
        <v>0</v>
      </c>
      <c r="L24" s="87">
        <f t="shared" ca="1" si="29"/>
        <v>0</v>
      </c>
      <c r="M24" s="87">
        <f t="shared" ca="1" si="30"/>
        <v>0</v>
      </c>
      <c r="N24" s="87">
        <f t="shared" ca="1" si="31"/>
        <v>0</v>
      </c>
      <c r="O24" s="87">
        <f t="shared" ca="1" si="32"/>
        <v>0</v>
      </c>
      <c r="P24" s="87">
        <f t="shared" ca="1" si="33"/>
        <v>0</v>
      </c>
      <c r="Q24" s="87">
        <f t="shared" ca="1" si="34"/>
        <v>0</v>
      </c>
      <c r="R24" s="87">
        <f t="shared" ca="1" si="35"/>
        <v>0</v>
      </c>
      <c r="S24" s="87">
        <f t="shared" ca="1" si="36"/>
        <v>0</v>
      </c>
      <c r="T24" s="87">
        <f t="shared" ca="1" si="37"/>
        <v>0</v>
      </c>
      <c r="V24" t="str">
        <f t="shared" si="41"/>
        <v>Musterfrau</v>
      </c>
      <c r="W24" t="s">
        <v>82</v>
      </c>
      <c r="X24" t="s">
        <v>190</v>
      </c>
      <c r="Y24" s="63" t="s">
        <v>191</v>
      </c>
      <c r="Z24" s="63" t="s">
        <v>192</v>
      </c>
      <c r="AA24" t="s">
        <v>193</v>
      </c>
      <c r="AB24" t="s">
        <v>194</v>
      </c>
      <c r="AC24" t="s">
        <v>195</v>
      </c>
      <c r="AD24" t="s">
        <v>196</v>
      </c>
      <c r="AE24" t="s">
        <v>197</v>
      </c>
      <c r="AF24" t="s">
        <v>198</v>
      </c>
      <c r="AG24" t="s">
        <v>199</v>
      </c>
      <c r="AH24" t="s">
        <v>200</v>
      </c>
      <c r="AI24" t="s">
        <v>201</v>
      </c>
      <c r="AJ24" t="s">
        <v>202</v>
      </c>
      <c r="AK24" t="s">
        <v>203</v>
      </c>
      <c r="AL24" t="s">
        <v>204</v>
      </c>
      <c r="AM24" t="s">
        <v>205</v>
      </c>
      <c r="AN24" t="s">
        <v>206</v>
      </c>
      <c r="AO24" t="s">
        <v>207</v>
      </c>
    </row>
    <row r="25" spans="1:41" ht="15.75" outlineLevel="1" x14ac:dyDescent="0.25">
      <c r="A25" s="83" t="str">
        <f t="shared" ca="1" si="38"/>
        <v>Principal Investigator</v>
      </c>
      <c r="B25" s="93" t="s">
        <v>208</v>
      </c>
      <c r="C25" s="402"/>
      <c r="D25" s="85">
        <f t="shared" ca="1" si="39"/>
        <v>0</v>
      </c>
      <c r="E25" s="86">
        <f t="shared" ca="1" si="23"/>
        <v>0</v>
      </c>
      <c r="F25" s="87">
        <f t="shared" ca="1" si="40"/>
        <v>0</v>
      </c>
      <c r="G25" s="87">
        <f t="shared" ca="1" si="24"/>
        <v>0</v>
      </c>
      <c r="H25" s="87">
        <f t="shared" ca="1" si="25"/>
        <v>0</v>
      </c>
      <c r="I25" s="87">
        <f t="shared" ca="1" si="26"/>
        <v>0</v>
      </c>
      <c r="J25" s="87">
        <f t="shared" ca="1" si="27"/>
        <v>0</v>
      </c>
      <c r="K25" s="87">
        <f t="shared" ca="1" si="28"/>
        <v>0</v>
      </c>
      <c r="L25" s="87">
        <f t="shared" ca="1" si="29"/>
        <v>0</v>
      </c>
      <c r="M25" s="87">
        <f t="shared" ca="1" si="30"/>
        <v>0</v>
      </c>
      <c r="N25" s="87">
        <f t="shared" ca="1" si="31"/>
        <v>0</v>
      </c>
      <c r="O25" s="87">
        <f t="shared" ca="1" si="32"/>
        <v>0</v>
      </c>
      <c r="P25" s="87">
        <f t="shared" ca="1" si="33"/>
        <v>0</v>
      </c>
      <c r="Q25" s="87">
        <f t="shared" ca="1" si="34"/>
        <v>0</v>
      </c>
      <c r="R25" s="87">
        <f t="shared" ca="1" si="35"/>
        <v>0</v>
      </c>
      <c r="S25" s="87">
        <f t="shared" ca="1" si="36"/>
        <v>0</v>
      </c>
      <c r="T25" s="87">
        <f t="shared" ca="1" si="37"/>
        <v>0</v>
      </c>
      <c r="V25" t="str">
        <f t="shared" si="41"/>
        <v>Musterfrau</v>
      </c>
      <c r="W25" t="s">
        <v>82</v>
      </c>
      <c r="Y25" s="63" t="s">
        <v>209</v>
      </c>
      <c r="Z25" s="63" t="s">
        <v>210</v>
      </c>
      <c r="AA25" t="s">
        <v>211</v>
      </c>
      <c r="AB25" t="s">
        <v>212</v>
      </c>
      <c r="AC25" t="s">
        <v>213</v>
      </c>
      <c r="AD25" t="s">
        <v>214</v>
      </c>
      <c r="AE25" t="s">
        <v>215</v>
      </c>
      <c r="AF25" t="s">
        <v>216</v>
      </c>
      <c r="AG25" t="s">
        <v>217</v>
      </c>
      <c r="AH25" t="s">
        <v>218</v>
      </c>
      <c r="AI25" t="s">
        <v>219</v>
      </c>
      <c r="AJ25" t="s">
        <v>220</v>
      </c>
      <c r="AK25" t="s">
        <v>221</v>
      </c>
      <c r="AL25" t="s">
        <v>222</v>
      </c>
      <c r="AM25" t="s">
        <v>223</v>
      </c>
      <c r="AN25" t="s">
        <v>224</v>
      </c>
      <c r="AO25" t="s">
        <v>225</v>
      </c>
    </row>
    <row r="26" spans="1:41" ht="15.75" outlineLevel="1" x14ac:dyDescent="0.25">
      <c r="A26" s="83" t="str">
        <f t="shared" ca="1" si="38"/>
        <v>Principal Investigator</v>
      </c>
      <c r="B26" s="94" t="s">
        <v>36</v>
      </c>
      <c r="C26" s="95">
        <f ca="1">INDIRECT($V26&amp;"!"&amp;X26)</f>
        <v>0</v>
      </c>
      <c r="D26" s="85">
        <f t="shared" ca="1" si="39"/>
        <v>0</v>
      </c>
      <c r="E26" s="86">
        <f t="shared" ca="1" si="23"/>
        <v>0</v>
      </c>
      <c r="F26" s="87">
        <f t="shared" ca="1" si="40"/>
        <v>0</v>
      </c>
      <c r="G26" s="87">
        <f t="shared" ca="1" si="24"/>
        <v>0</v>
      </c>
      <c r="H26" s="87">
        <f t="shared" ca="1" si="25"/>
        <v>0</v>
      </c>
      <c r="I26" s="87">
        <f t="shared" ca="1" si="26"/>
        <v>0</v>
      </c>
      <c r="J26" s="87">
        <f t="shared" ca="1" si="27"/>
        <v>0</v>
      </c>
      <c r="K26" s="87">
        <f t="shared" ca="1" si="28"/>
        <v>0</v>
      </c>
      <c r="L26" s="87">
        <f t="shared" ca="1" si="29"/>
        <v>0</v>
      </c>
      <c r="M26" s="87">
        <f t="shared" ca="1" si="30"/>
        <v>0</v>
      </c>
      <c r="N26" s="87">
        <f t="shared" ca="1" si="31"/>
        <v>0</v>
      </c>
      <c r="O26" s="87">
        <f t="shared" ca="1" si="32"/>
        <v>0</v>
      </c>
      <c r="P26" s="87">
        <f t="shared" ca="1" si="33"/>
        <v>0</v>
      </c>
      <c r="Q26" s="87">
        <f t="shared" ca="1" si="34"/>
        <v>0</v>
      </c>
      <c r="R26" s="87">
        <f t="shared" ca="1" si="35"/>
        <v>0</v>
      </c>
      <c r="S26" s="87">
        <f t="shared" ca="1" si="36"/>
        <v>0</v>
      </c>
      <c r="T26" s="87">
        <f t="shared" ca="1" si="37"/>
        <v>0</v>
      </c>
      <c r="V26" t="str">
        <f t="shared" si="41"/>
        <v>Musterfrau</v>
      </c>
      <c r="W26" t="s">
        <v>82</v>
      </c>
      <c r="X26" t="s">
        <v>226</v>
      </c>
      <c r="Y26" s="63" t="s">
        <v>227</v>
      </c>
      <c r="Z26" s="63" t="s">
        <v>228</v>
      </c>
      <c r="AA26" t="s">
        <v>229</v>
      </c>
      <c r="AB26" t="s">
        <v>230</v>
      </c>
      <c r="AC26" t="s">
        <v>231</v>
      </c>
      <c r="AD26" t="s">
        <v>232</v>
      </c>
      <c r="AE26" t="s">
        <v>233</v>
      </c>
      <c r="AF26" t="s">
        <v>234</v>
      </c>
      <c r="AG26" t="s">
        <v>235</v>
      </c>
      <c r="AH26" t="s">
        <v>236</v>
      </c>
      <c r="AI26" t="s">
        <v>237</v>
      </c>
      <c r="AJ26" t="s">
        <v>238</v>
      </c>
      <c r="AK26" t="s">
        <v>239</v>
      </c>
      <c r="AL26" t="s">
        <v>240</v>
      </c>
      <c r="AM26" t="s">
        <v>241</v>
      </c>
      <c r="AN26" t="s">
        <v>242</v>
      </c>
      <c r="AO26" t="s">
        <v>243</v>
      </c>
    </row>
    <row r="27" spans="1:41" s="100" customFormat="1" ht="15.75" outlineLevel="1" x14ac:dyDescent="0.25">
      <c r="A27" s="83" t="str">
        <f t="shared" ca="1" si="38"/>
        <v>Principal Investigator</v>
      </c>
      <c r="B27" s="96" t="s">
        <v>60</v>
      </c>
      <c r="C27" s="97">
        <f t="shared" ref="C27:T27" ca="1" si="42">SUM(C18:C26)</f>
        <v>185238.04000000004</v>
      </c>
      <c r="D27" s="98">
        <f t="shared" ca="1" si="42"/>
        <v>183876.13999999998</v>
      </c>
      <c r="E27" s="99">
        <f t="shared" ca="1" si="42"/>
        <v>28.61</v>
      </c>
      <c r="F27" s="99">
        <f t="shared" ca="1" si="42"/>
        <v>11.600000000000001</v>
      </c>
      <c r="G27" s="99">
        <f t="shared" ca="1" si="42"/>
        <v>7.02</v>
      </c>
      <c r="H27" s="99">
        <f t="shared" ca="1" si="42"/>
        <v>0</v>
      </c>
      <c r="I27" s="99">
        <f t="shared" ca="1" si="42"/>
        <v>5.6400000000000006</v>
      </c>
      <c r="J27" s="99">
        <f t="shared" ca="1" si="42"/>
        <v>4.3499999999999996</v>
      </c>
      <c r="K27" s="99">
        <f t="shared" ca="1" si="42"/>
        <v>0</v>
      </c>
      <c r="L27" s="99">
        <f t="shared" ca="1" si="42"/>
        <v>0</v>
      </c>
      <c r="M27" s="99">
        <f t="shared" ca="1" si="42"/>
        <v>0</v>
      </c>
      <c r="N27" s="99">
        <f t="shared" ca="1" si="42"/>
        <v>0</v>
      </c>
      <c r="O27" s="99">
        <f t="shared" ca="1" si="42"/>
        <v>0</v>
      </c>
      <c r="P27" s="99">
        <f t="shared" ca="1" si="42"/>
        <v>0</v>
      </c>
      <c r="Q27" s="99">
        <f t="shared" ca="1" si="42"/>
        <v>0</v>
      </c>
      <c r="R27" s="99">
        <f t="shared" ca="1" si="42"/>
        <v>0</v>
      </c>
      <c r="S27" s="99">
        <f t="shared" ca="1" si="42"/>
        <v>0</v>
      </c>
      <c r="T27" s="99">
        <f t="shared" ca="1" si="42"/>
        <v>0</v>
      </c>
      <c r="Y27" s="101"/>
      <c r="Z27" s="101"/>
    </row>
    <row r="28" spans="1:41" ht="15.75" x14ac:dyDescent="0.25">
      <c r="A28" s="79" t="s">
        <v>245</v>
      </c>
      <c r="B28" s="81"/>
      <c r="C28" s="102"/>
      <c r="D28" s="81"/>
      <c r="E28" s="103"/>
      <c r="F28" s="81"/>
      <c r="G28" s="81"/>
      <c r="H28" s="81"/>
      <c r="I28" s="81"/>
      <c r="J28" s="81"/>
      <c r="K28" s="81"/>
      <c r="L28" s="81"/>
      <c r="M28" s="81"/>
      <c r="N28" s="81"/>
      <c r="O28" s="81"/>
      <c r="P28" s="81"/>
      <c r="Q28" s="81"/>
      <c r="R28" s="81"/>
      <c r="S28" s="81"/>
      <c r="T28" s="81"/>
    </row>
    <row r="29" spans="1:41" ht="15.75" outlineLevel="1" x14ac:dyDescent="0.25">
      <c r="A29" s="83" t="str">
        <f ca="1">INDIRECT($V29&amp;"!"&amp;W29)</f>
        <v>Post Doctorate</v>
      </c>
      <c r="B29" s="84" t="s">
        <v>32</v>
      </c>
      <c r="C29" s="402">
        <f ca="1">INDIRECT($V29&amp;"!"&amp;X29)</f>
        <v>38685.464999999997</v>
      </c>
      <c r="D29" s="85">
        <f ca="1">INDIRECT($V29&amp;"!"&amp;Y29)</f>
        <v>35790.58</v>
      </c>
      <c r="E29" s="86">
        <f t="shared" ref="E29:E37" ca="1" si="43">SUM(F29:T29)</f>
        <v>5.25</v>
      </c>
      <c r="F29" s="87">
        <f ca="1">ROUND(INDIRECT($V29&amp;"!"&amp;AA29)/215*12,2)</f>
        <v>0</v>
      </c>
      <c r="G29" s="87">
        <f t="shared" ref="G29:G37" ca="1" si="44">ROUND(INDIRECT($V29&amp;"!"&amp;AB29)/215*12,2)</f>
        <v>2.75</v>
      </c>
      <c r="H29" s="87">
        <f t="shared" ref="H29:H37" ca="1" si="45">ROUND(INDIRECT($V29&amp;"!"&amp;AC29)/215*12,2)</f>
        <v>0</v>
      </c>
      <c r="I29" s="87">
        <f t="shared" ref="I29:I37" ca="1" si="46">ROUND(INDIRECT($V29&amp;"!"&amp;AD29)/215*12,2)</f>
        <v>2.5</v>
      </c>
      <c r="J29" s="87">
        <f t="shared" ref="J29:J37" ca="1" si="47">ROUND(INDIRECT($V29&amp;"!"&amp;AE29)/215*12,2)</f>
        <v>0</v>
      </c>
      <c r="K29" s="87">
        <f t="shared" ref="K29:K37" ca="1" si="48">ROUND(INDIRECT($V29&amp;"!"&amp;AF29)/215*12,2)</f>
        <v>0</v>
      </c>
      <c r="L29" s="87">
        <f t="shared" ref="L29:L37" ca="1" si="49">ROUND(INDIRECT($V29&amp;"!"&amp;AG29)/215*12,2)</f>
        <v>0</v>
      </c>
      <c r="M29" s="87">
        <f t="shared" ref="M29:M37" ca="1" si="50">ROUND(INDIRECT($V29&amp;"!"&amp;AH29)/215*12,2)</f>
        <v>0</v>
      </c>
      <c r="N29" s="87">
        <f t="shared" ref="N29:N37" ca="1" si="51">ROUND(INDIRECT($V29&amp;"!"&amp;AI29)/215*12,2)</f>
        <v>0</v>
      </c>
      <c r="O29" s="87">
        <f t="shared" ref="O29:O37" ca="1" si="52">ROUND(INDIRECT($V29&amp;"!"&amp;AJ29)/215*12,2)</f>
        <v>0</v>
      </c>
      <c r="P29" s="87">
        <f t="shared" ref="P29:P37" ca="1" si="53">ROUND(INDIRECT($V29&amp;"!"&amp;AK29)/215*12,2)</f>
        <v>0</v>
      </c>
      <c r="Q29" s="87">
        <f t="shared" ref="Q29:Q37" ca="1" si="54">ROUND(INDIRECT($V29&amp;"!"&amp;AL29)/215*12,2)</f>
        <v>0</v>
      </c>
      <c r="R29" s="87">
        <f t="shared" ref="R29:R37" ca="1" si="55">ROUND(INDIRECT($V29&amp;"!"&amp;AM29)/215*12,2)</f>
        <v>0</v>
      </c>
      <c r="S29" s="87">
        <f t="shared" ref="S29:S37" ca="1" si="56">ROUND(INDIRECT($V29&amp;"!"&amp;AN29)/215*12,2)</f>
        <v>0</v>
      </c>
      <c r="T29" s="87">
        <f t="shared" ref="T29:T37" ca="1" si="57">ROUND(INDIRECT($V29&amp;"!"&amp;AO29)/215*12,2)</f>
        <v>0</v>
      </c>
      <c r="V29" t="str">
        <f>A28</f>
        <v>Mustermann</v>
      </c>
      <c r="W29" t="s">
        <v>82</v>
      </c>
      <c r="X29" t="s">
        <v>83</v>
      </c>
      <c r="Y29" s="63" t="s">
        <v>84</v>
      </c>
      <c r="Z29" s="63" t="s">
        <v>85</v>
      </c>
      <c r="AA29" t="s">
        <v>36</v>
      </c>
      <c r="AB29" t="s">
        <v>86</v>
      </c>
      <c r="AC29" t="s">
        <v>87</v>
      </c>
      <c r="AD29" t="s">
        <v>88</v>
      </c>
      <c r="AE29" t="s">
        <v>89</v>
      </c>
      <c r="AF29" t="s">
        <v>90</v>
      </c>
      <c r="AG29" t="s">
        <v>91</v>
      </c>
      <c r="AH29" t="s">
        <v>92</v>
      </c>
      <c r="AI29" t="s">
        <v>93</v>
      </c>
      <c r="AJ29" t="s">
        <v>94</v>
      </c>
      <c r="AK29" t="s">
        <v>95</v>
      </c>
      <c r="AL29" t="s">
        <v>96</v>
      </c>
      <c r="AM29" t="s">
        <v>97</v>
      </c>
      <c r="AN29" t="s">
        <v>98</v>
      </c>
      <c r="AO29" t="s">
        <v>99</v>
      </c>
    </row>
    <row r="30" spans="1:41" ht="15.75" outlineLevel="1" x14ac:dyDescent="0.25">
      <c r="A30" s="83" t="str">
        <f t="shared" ref="A30:A38" ca="1" si="58">INDIRECT($V29&amp;"!"&amp;W29)</f>
        <v>Post Doctorate</v>
      </c>
      <c r="B30" s="88" t="s">
        <v>100</v>
      </c>
      <c r="C30" s="402"/>
      <c r="D30" s="85">
        <f t="shared" ref="D30:D37" ca="1" si="59">INDIRECT($V30&amp;"!"&amp;Y30)</f>
        <v>0</v>
      </c>
      <c r="E30" s="86">
        <f t="shared" ca="1" si="43"/>
        <v>0</v>
      </c>
      <c r="F30" s="87">
        <f t="shared" ref="F30:F37" ca="1" si="60">ROUND(INDIRECT($V30&amp;"!"&amp;AA30)/215*12,2)</f>
        <v>0</v>
      </c>
      <c r="G30" s="87">
        <f t="shared" ca="1" si="44"/>
        <v>0</v>
      </c>
      <c r="H30" s="87">
        <f t="shared" ca="1" si="45"/>
        <v>0</v>
      </c>
      <c r="I30" s="87">
        <f t="shared" ca="1" si="46"/>
        <v>0</v>
      </c>
      <c r="J30" s="87">
        <f t="shared" ca="1" si="47"/>
        <v>0</v>
      </c>
      <c r="K30" s="87">
        <f t="shared" ca="1" si="48"/>
        <v>0</v>
      </c>
      <c r="L30" s="87">
        <f t="shared" ca="1" si="49"/>
        <v>0</v>
      </c>
      <c r="M30" s="87">
        <f t="shared" ca="1" si="50"/>
        <v>0</v>
      </c>
      <c r="N30" s="87">
        <f t="shared" ca="1" si="51"/>
        <v>0</v>
      </c>
      <c r="O30" s="87">
        <f t="shared" ca="1" si="52"/>
        <v>0</v>
      </c>
      <c r="P30" s="87">
        <f t="shared" ca="1" si="53"/>
        <v>0</v>
      </c>
      <c r="Q30" s="87">
        <f t="shared" ca="1" si="54"/>
        <v>0</v>
      </c>
      <c r="R30" s="87">
        <f t="shared" ca="1" si="55"/>
        <v>0</v>
      </c>
      <c r="S30" s="87">
        <f t="shared" ca="1" si="56"/>
        <v>0</v>
      </c>
      <c r="T30" s="87">
        <f t="shared" ca="1" si="57"/>
        <v>0</v>
      </c>
      <c r="V30" t="str">
        <f t="shared" ref="V30:V37" si="61">V29</f>
        <v>Mustermann</v>
      </c>
      <c r="W30" t="s">
        <v>82</v>
      </c>
      <c r="Y30" s="63" t="s">
        <v>101</v>
      </c>
      <c r="Z30" s="63" t="s">
        <v>102</v>
      </c>
      <c r="AA30" t="s">
        <v>103</v>
      </c>
      <c r="AB30" t="s">
        <v>104</v>
      </c>
      <c r="AC30" t="s">
        <v>105</v>
      </c>
      <c r="AD30" t="s">
        <v>106</v>
      </c>
      <c r="AE30" t="s">
        <v>107</v>
      </c>
      <c r="AF30" t="s">
        <v>108</v>
      </c>
      <c r="AG30" t="s">
        <v>109</v>
      </c>
      <c r="AH30" t="s">
        <v>110</v>
      </c>
      <c r="AI30" t="s">
        <v>111</v>
      </c>
      <c r="AJ30" t="s">
        <v>112</v>
      </c>
      <c r="AK30" t="s">
        <v>113</v>
      </c>
      <c r="AL30" t="s">
        <v>114</v>
      </c>
      <c r="AM30" t="s">
        <v>115</v>
      </c>
      <c r="AN30" t="s">
        <v>116</v>
      </c>
      <c r="AO30" t="s">
        <v>117</v>
      </c>
    </row>
    <row r="31" spans="1:41" ht="15.75" outlineLevel="1" x14ac:dyDescent="0.25">
      <c r="A31" s="83" t="str">
        <f t="shared" ca="1" si="58"/>
        <v>Post Doctorate</v>
      </c>
      <c r="B31" s="89" t="s">
        <v>33</v>
      </c>
      <c r="C31" s="402">
        <f ca="1">INDIRECT($V31&amp;"!"&amp;X31)</f>
        <v>119558.5284</v>
      </c>
      <c r="D31" s="85">
        <f t="shared" ca="1" si="59"/>
        <v>119558.53</v>
      </c>
      <c r="E31" s="86">
        <f t="shared" ca="1" si="43"/>
        <v>18</v>
      </c>
      <c r="F31" s="87">
        <f t="shared" ca="1" si="60"/>
        <v>0</v>
      </c>
      <c r="G31" s="87">
        <f t="shared" ca="1" si="44"/>
        <v>6.49</v>
      </c>
      <c r="H31" s="87">
        <f t="shared" ca="1" si="45"/>
        <v>5.59</v>
      </c>
      <c r="I31" s="87">
        <f t="shared" ca="1" si="46"/>
        <v>3.11</v>
      </c>
      <c r="J31" s="87">
        <f t="shared" ca="1" si="47"/>
        <v>2.81</v>
      </c>
      <c r="K31" s="87">
        <f t="shared" ca="1" si="48"/>
        <v>0</v>
      </c>
      <c r="L31" s="87">
        <f t="shared" ca="1" si="49"/>
        <v>0</v>
      </c>
      <c r="M31" s="87">
        <f t="shared" ca="1" si="50"/>
        <v>0</v>
      </c>
      <c r="N31" s="87">
        <f t="shared" ca="1" si="51"/>
        <v>0</v>
      </c>
      <c r="O31" s="87">
        <f t="shared" ca="1" si="52"/>
        <v>0</v>
      </c>
      <c r="P31" s="87">
        <f t="shared" ca="1" si="53"/>
        <v>0</v>
      </c>
      <c r="Q31" s="87">
        <f t="shared" ca="1" si="54"/>
        <v>0</v>
      </c>
      <c r="R31" s="87">
        <f t="shared" ca="1" si="55"/>
        <v>0</v>
      </c>
      <c r="S31" s="87">
        <f t="shared" ca="1" si="56"/>
        <v>0</v>
      </c>
      <c r="T31" s="87">
        <f t="shared" ca="1" si="57"/>
        <v>0</v>
      </c>
      <c r="V31" t="str">
        <f t="shared" si="61"/>
        <v>Mustermann</v>
      </c>
      <c r="W31" t="s">
        <v>82</v>
      </c>
      <c r="X31" t="s">
        <v>118</v>
      </c>
      <c r="Y31" s="63" t="s">
        <v>119</v>
      </c>
      <c r="Z31" s="63" t="s">
        <v>120</v>
      </c>
      <c r="AA31" t="s">
        <v>121</v>
      </c>
      <c r="AB31" t="s">
        <v>122</v>
      </c>
      <c r="AC31" t="s">
        <v>123</v>
      </c>
      <c r="AD31" t="s">
        <v>124</v>
      </c>
      <c r="AE31" t="s">
        <v>125</v>
      </c>
      <c r="AF31" t="s">
        <v>126</v>
      </c>
      <c r="AG31" t="s">
        <v>127</v>
      </c>
      <c r="AH31" t="s">
        <v>128</v>
      </c>
      <c r="AI31" t="s">
        <v>129</v>
      </c>
      <c r="AJ31" t="s">
        <v>130</v>
      </c>
      <c r="AK31" t="s">
        <v>131</v>
      </c>
      <c r="AL31" t="s">
        <v>132</v>
      </c>
      <c r="AM31" t="s">
        <v>133</v>
      </c>
      <c r="AN31" t="s">
        <v>134</v>
      </c>
      <c r="AO31" t="s">
        <v>135</v>
      </c>
    </row>
    <row r="32" spans="1:41" ht="15.75" outlineLevel="1" x14ac:dyDescent="0.25">
      <c r="A32" s="83" t="str">
        <f t="shared" ca="1" si="58"/>
        <v>Post Doctorate</v>
      </c>
      <c r="B32" s="90" t="s">
        <v>136</v>
      </c>
      <c r="C32" s="402"/>
      <c r="D32" s="85">
        <f t="shared" ca="1" si="59"/>
        <v>0</v>
      </c>
      <c r="E32" s="86">
        <f t="shared" ca="1" si="43"/>
        <v>0</v>
      </c>
      <c r="F32" s="87">
        <f t="shared" ca="1" si="60"/>
        <v>0</v>
      </c>
      <c r="G32" s="87">
        <f t="shared" ca="1" si="44"/>
        <v>0</v>
      </c>
      <c r="H32" s="87">
        <f t="shared" ca="1" si="45"/>
        <v>0</v>
      </c>
      <c r="I32" s="87">
        <f t="shared" ca="1" si="46"/>
        <v>0</v>
      </c>
      <c r="J32" s="87">
        <f t="shared" ca="1" si="47"/>
        <v>0</v>
      </c>
      <c r="K32" s="87">
        <f t="shared" ca="1" si="48"/>
        <v>0</v>
      </c>
      <c r="L32" s="87">
        <f t="shared" ca="1" si="49"/>
        <v>0</v>
      </c>
      <c r="M32" s="87">
        <f t="shared" ca="1" si="50"/>
        <v>0</v>
      </c>
      <c r="N32" s="87">
        <f t="shared" ca="1" si="51"/>
        <v>0</v>
      </c>
      <c r="O32" s="87">
        <f t="shared" ca="1" si="52"/>
        <v>0</v>
      </c>
      <c r="P32" s="87">
        <f t="shared" ca="1" si="53"/>
        <v>0</v>
      </c>
      <c r="Q32" s="87">
        <f t="shared" ca="1" si="54"/>
        <v>0</v>
      </c>
      <c r="R32" s="87">
        <f t="shared" ca="1" si="55"/>
        <v>0</v>
      </c>
      <c r="S32" s="87">
        <f t="shared" ca="1" si="56"/>
        <v>0</v>
      </c>
      <c r="T32" s="87">
        <f t="shared" ca="1" si="57"/>
        <v>0</v>
      </c>
      <c r="V32" t="str">
        <f t="shared" si="61"/>
        <v>Mustermann</v>
      </c>
      <c r="W32" t="s">
        <v>82</v>
      </c>
      <c r="Y32" s="63" t="s">
        <v>137</v>
      </c>
      <c r="Z32" s="63" t="s">
        <v>138</v>
      </c>
      <c r="AA32" t="s">
        <v>139</v>
      </c>
      <c r="AB32" t="s">
        <v>140</v>
      </c>
      <c r="AC32" t="s">
        <v>141</v>
      </c>
      <c r="AD32" t="s">
        <v>142</v>
      </c>
      <c r="AE32" t="s">
        <v>143</v>
      </c>
      <c r="AF32" t="s">
        <v>144</v>
      </c>
      <c r="AG32" t="s">
        <v>145</v>
      </c>
      <c r="AH32" t="s">
        <v>146</v>
      </c>
      <c r="AI32" t="s">
        <v>147</v>
      </c>
      <c r="AJ32" t="s">
        <v>148</v>
      </c>
      <c r="AK32" t="s">
        <v>149</v>
      </c>
      <c r="AL32" t="s">
        <v>150</v>
      </c>
      <c r="AM32" t="s">
        <v>151</v>
      </c>
      <c r="AN32" t="s">
        <v>152</v>
      </c>
      <c r="AO32" t="s">
        <v>153</v>
      </c>
    </row>
    <row r="33" spans="1:41" ht="15.75" outlineLevel="1" x14ac:dyDescent="0.25">
      <c r="A33" s="83" t="str">
        <f t="shared" ca="1" si="58"/>
        <v>Post Doctorate</v>
      </c>
      <c r="B33" s="91" t="s">
        <v>34</v>
      </c>
      <c r="C33" s="402">
        <f ca="1">INDIRECT($V33&amp;"!"&amp;X33)</f>
        <v>0</v>
      </c>
      <c r="D33" s="85">
        <f t="shared" ca="1" si="59"/>
        <v>0</v>
      </c>
      <c r="E33" s="86">
        <f t="shared" ca="1" si="43"/>
        <v>0</v>
      </c>
      <c r="F33" s="87">
        <f t="shared" ca="1" si="60"/>
        <v>0</v>
      </c>
      <c r="G33" s="87">
        <f t="shared" ca="1" si="44"/>
        <v>0</v>
      </c>
      <c r="H33" s="87">
        <f t="shared" ca="1" si="45"/>
        <v>0</v>
      </c>
      <c r="I33" s="87">
        <f t="shared" ca="1" si="46"/>
        <v>0</v>
      </c>
      <c r="J33" s="87">
        <f t="shared" ca="1" si="47"/>
        <v>0</v>
      </c>
      <c r="K33" s="87">
        <f t="shared" ca="1" si="48"/>
        <v>0</v>
      </c>
      <c r="L33" s="87">
        <f t="shared" ca="1" si="49"/>
        <v>0</v>
      </c>
      <c r="M33" s="87">
        <f t="shared" ca="1" si="50"/>
        <v>0</v>
      </c>
      <c r="N33" s="87">
        <f t="shared" ca="1" si="51"/>
        <v>0</v>
      </c>
      <c r="O33" s="87">
        <f t="shared" ca="1" si="52"/>
        <v>0</v>
      </c>
      <c r="P33" s="87">
        <f t="shared" ca="1" si="53"/>
        <v>0</v>
      </c>
      <c r="Q33" s="87">
        <f t="shared" ca="1" si="54"/>
        <v>0</v>
      </c>
      <c r="R33" s="87">
        <f t="shared" ca="1" si="55"/>
        <v>0</v>
      </c>
      <c r="S33" s="87">
        <f t="shared" ca="1" si="56"/>
        <v>0</v>
      </c>
      <c r="T33" s="87">
        <f t="shared" ca="1" si="57"/>
        <v>0</v>
      </c>
      <c r="V33" t="str">
        <f t="shared" si="61"/>
        <v>Mustermann</v>
      </c>
      <c r="W33" t="s">
        <v>82</v>
      </c>
      <c r="X33" t="s">
        <v>154</v>
      </c>
      <c r="Y33" s="63" t="s">
        <v>155</v>
      </c>
      <c r="Z33" s="63" t="s">
        <v>156</v>
      </c>
      <c r="AA33" t="s">
        <v>157</v>
      </c>
      <c r="AB33" t="s">
        <v>158</v>
      </c>
      <c r="AC33" t="s">
        <v>159</v>
      </c>
      <c r="AD33" t="s">
        <v>160</v>
      </c>
      <c r="AE33" t="s">
        <v>161</v>
      </c>
      <c r="AF33" t="s">
        <v>162</v>
      </c>
      <c r="AG33" t="s">
        <v>163</v>
      </c>
      <c r="AH33" t="s">
        <v>164</v>
      </c>
      <c r="AI33" t="s">
        <v>165</v>
      </c>
      <c r="AJ33" t="s">
        <v>166</v>
      </c>
      <c r="AK33" t="s">
        <v>167</v>
      </c>
      <c r="AL33" t="s">
        <v>168</v>
      </c>
      <c r="AM33" t="s">
        <v>169</v>
      </c>
      <c r="AN33" t="s">
        <v>170</v>
      </c>
      <c r="AO33" t="s">
        <v>171</v>
      </c>
    </row>
    <row r="34" spans="1:41" ht="15.75" outlineLevel="1" x14ac:dyDescent="0.25">
      <c r="A34" s="83" t="str">
        <f t="shared" ca="1" si="58"/>
        <v>Post Doctorate</v>
      </c>
      <c r="B34" s="92" t="s">
        <v>172</v>
      </c>
      <c r="C34" s="402"/>
      <c r="D34" s="85">
        <f t="shared" ca="1" si="59"/>
        <v>0</v>
      </c>
      <c r="E34" s="86">
        <f t="shared" ca="1" si="43"/>
        <v>0</v>
      </c>
      <c r="F34" s="87">
        <f t="shared" ca="1" si="60"/>
        <v>0</v>
      </c>
      <c r="G34" s="87">
        <f t="shared" ca="1" si="44"/>
        <v>0</v>
      </c>
      <c r="H34" s="87">
        <f t="shared" ca="1" si="45"/>
        <v>0</v>
      </c>
      <c r="I34" s="87">
        <f t="shared" ca="1" si="46"/>
        <v>0</v>
      </c>
      <c r="J34" s="87">
        <f t="shared" ca="1" si="47"/>
        <v>0</v>
      </c>
      <c r="K34" s="87">
        <f t="shared" ca="1" si="48"/>
        <v>0</v>
      </c>
      <c r="L34" s="87">
        <f t="shared" ca="1" si="49"/>
        <v>0</v>
      </c>
      <c r="M34" s="87">
        <f t="shared" ca="1" si="50"/>
        <v>0</v>
      </c>
      <c r="N34" s="87">
        <f t="shared" ca="1" si="51"/>
        <v>0</v>
      </c>
      <c r="O34" s="87">
        <f t="shared" ca="1" si="52"/>
        <v>0</v>
      </c>
      <c r="P34" s="87">
        <f t="shared" ca="1" si="53"/>
        <v>0</v>
      </c>
      <c r="Q34" s="87">
        <f t="shared" ca="1" si="54"/>
        <v>0</v>
      </c>
      <c r="R34" s="87">
        <f t="shared" ca="1" si="55"/>
        <v>0</v>
      </c>
      <c r="S34" s="87">
        <f t="shared" ca="1" si="56"/>
        <v>0</v>
      </c>
      <c r="T34" s="87">
        <f t="shared" ca="1" si="57"/>
        <v>0</v>
      </c>
      <c r="V34" t="str">
        <f t="shared" si="61"/>
        <v>Mustermann</v>
      </c>
      <c r="W34" t="s">
        <v>82</v>
      </c>
      <c r="Y34" s="63" t="s">
        <v>173</v>
      </c>
      <c r="Z34" s="63" t="s">
        <v>174</v>
      </c>
      <c r="AA34" t="s">
        <v>175</v>
      </c>
      <c r="AB34" t="s">
        <v>176</v>
      </c>
      <c r="AC34" t="s">
        <v>177</v>
      </c>
      <c r="AD34" t="s">
        <v>178</v>
      </c>
      <c r="AE34" t="s">
        <v>179</v>
      </c>
      <c r="AF34" t="s">
        <v>180</v>
      </c>
      <c r="AG34" t="s">
        <v>181</v>
      </c>
      <c r="AH34" t="s">
        <v>182</v>
      </c>
      <c r="AI34" t="s">
        <v>183</v>
      </c>
      <c r="AJ34" t="s">
        <v>184</v>
      </c>
      <c r="AK34" t="s">
        <v>185</v>
      </c>
      <c r="AL34" t="s">
        <v>186</v>
      </c>
      <c r="AM34" t="s">
        <v>187</v>
      </c>
      <c r="AN34" t="s">
        <v>188</v>
      </c>
      <c r="AO34" t="s">
        <v>189</v>
      </c>
    </row>
    <row r="35" spans="1:41" ht="15.75" outlineLevel="1" x14ac:dyDescent="0.25">
      <c r="A35" s="83" t="str">
        <f t="shared" ca="1" si="58"/>
        <v>Post Doctorate</v>
      </c>
      <c r="B35" s="93" t="s">
        <v>35</v>
      </c>
      <c r="C35" s="402">
        <f ca="1">INDIRECT($V35&amp;"!"&amp;X35)</f>
        <v>0</v>
      </c>
      <c r="D35" s="85">
        <f t="shared" ca="1" si="59"/>
        <v>0</v>
      </c>
      <c r="E35" s="86">
        <f t="shared" ca="1" si="43"/>
        <v>0</v>
      </c>
      <c r="F35" s="87">
        <f t="shared" ca="1" si="60"/>
        <v>0</v>
      </c>
      <c r="G35" s="87">
        <f t="shared" ca="1" si="44"/>
        <v>0</v>
      </c>
      <c r="H35" s="87">
        <f t="shared" ca="1" si="45"/>
        <v>0</v>
      </c>
      <c r="I35" s="87">
        <f t="shared" ca="1" si="46"/>
        <v>0</v>
      </c>
      <c r="J35" s="87">
        <f t="shared" ca="1" si="47"/>
        <v>0</v>
      </c>
      <c r="K35" s="87">
        <f t="shared" ca="1" si="48"/>
        <v>0</v>
      </c>
      <c r="L35" s="87">
        <f t="shared" ca="1" si="49"/>
        <v>0</v>
      </c>
      <c r="M35" s="87">
        <f t="shared" ca="1" si="50"/>
        <v>0</v>
      </c>
      <c r="N35" s="87">
        <f t="shared" ca="1" si="51"/>
        <v>0</v>
      </c>
      <c r="O35" s="87">
        <f t="shared" ca="1" si="52"/>
        <v>0</v>
      </c>
      <c r="P35" s="87">
        <f t="shared" ca="1" si="53"/>
        <v>0</v>
      </c>
      <c r="Q35" s="87">
        <f t="shared" ca="1" si="54"/>
        <v>0</v>
      </c>
      <c r="R35" s="87">
        <f t="shared" ca="1" si="55"/>
        <v>0</v>
      </c>
      <c r="S35" s="87">
        <f t="shared" ca="1" si="56"/>
        <v>0</v>
      </c>
      <c r="T35" s="87">
        <f t="shared" ca="1" si="57"/>
        <v>0</v>
      </c>
      <c r="V35" t="str">
        <f t="shared" si="61"/>
        <v>Mustermann</v>
      </c>
      <c r="W35" t="s">
        <v>82</v>
      </c>
      <c r="X35" t="s">
        <v>190</v>
      </c>
      <c r="Y35" s="63" t="s">
        <v>191</v>
      </c>
      <c r="Z35" s="63" t="s">
        <v>192</v>
      </c>
      <c r="AA35" t="s">
        <v>193</v>
      </c>
      <c r="AB35" t="s">
        <v>194</v>
      </c>
      <c r="AC35" t="s">
        <v>195</v>
      </c>
      <c r="AD35" t="s">
        <v>196</v>
      </c>
      <c r="AE35" t="s">
        <v>197</v>
      </c>
      <c r="AF35" t="s">
        <v>198</v>
      </c>
      <c r="AG35" t="s">
        <v>199</v>
      </c>
      <c r="AH35" t="s">
        <v>200</v>
      </c>
      <c r="AI35" t="s">
        <v>201</v>
      </c>
      <c r="AJ35" t="s">
        <v>202</v>
      </c>
      <c r="AK35" t="s">
        <v>203</v>
      </c>
      <c r="AL35" t="s">
        <v>204</v>
      </c>
      <c r="AM35" t="s">
        <v>205</v>
      </c>
      <c r="AN35" t="s">
        <v>206</v>
      </c>
      <c r="AO35" t="s">
        <v>207</v>
      </c>
    </row>
    <row r="36" spans="1:41" ht="15.75" outlineLevel="1" x14ac:dyDescent="0.25">
      <c r="A36" s="83" t="str">
        <f t="shared" ca="1" si="58"/>
        <v>Post Doctorate</v>
      </c>
      <c r="B36" s="93" t="s">
        <v>208</v>
      </c>
      <c r="C36" s="402"/>
      <c r="D36" s="85">
        <f t="shared" ca="1" si="59"/>
        <v>0</v>
      </c>
      <c r="E36" s="86">
        <f t="shared" ca="1" si="43"/>
        <v>0</v>
      </c>
      <c r="F36" s="87">
        <f t="shared" ca="1" si="60"/>
        <v>0</v>
      </c>
      <c r="G36" s="87">
        <f t="shared" ca="1" si="44"/>
        <v>0</v>
      </c>
      <c r="H36" s="87">
        <f t="shared" ca="1" si="45"/>
        <v>0</v>
      </c>
      <c r="I36" s="87">
        <f t="shared" ca="1" si="46"/>
        <v>0</v>
      </c>
      <c r="J36" s="87">
        <f t="shared" ca="1" si="47"/>
        <v>0</v>
      </c>
      <c r="K36" s="87">
        <f t="shared" ca="1" si="48"/>
        <v>0</v>
      </c>
      <c r="L36" s="87">
        <f t="shared" ca="1" si="49"/>
        <v>0</v>
      </c>
      <c r="M36" s="87">
        <f t="shared" ca="1" si="50"/>
        <v>0</v>
      </c>
      <c r="N36" s="87">
        <f t="shared" ca="1" si="51"/>
        <v>0</v>
      </c>
      <c r="O36" s="87">
        <f t="shared" ca="1" si="52"/>
        <v>0</v>
      </c>
      <c r="P36" s="87">
        <f t="shared" ca="1" si="53"/>
        <v>0</v>
      </c>
      <c r="Q36" s="87">
        <f t="shared" ca="1" si="54"/>
        <v>0</v>
      </c>
      <c r="R36" s="87">
        <f t="shared" ca="1" si="55"/>
        <v>0</v>
      </c>
      <c r="S36" s="87">
        <f t="shared" ca="1" si="56"/>
        <v>0</v>
      </c>
      <c r="T36" s="87">
        <f t="shared" ca="1" si="57"/>
        <v>0</v>
      </c>
      <c r="V36" t="str">
        <f t="shared" si="61"/>
        <v>Mustermann</v>
      </c>
      <c r="W36" t="s">
        <v>82</v>
      </c>
      <c r="Y36" s="63" t="s">
        <v>209</v>
      </c>
      <c r="Z36" s="63" t="s">
        <v>210</v>
      </c>
      <c r="AA36" t="s">
        <v>211</v>
      </c>
      <c r="AB36" t="s">
        <v>212</v>
      </c>
      <c r="AC36" t="s">
        <v>213</v>
      </c>
      <c r="AD36" t="s">
        <v>214</v>
      </c>
      <c r="AE36" t="s">
        <v>215</v>
      </c>
      <c r="AF36" t="s">
        <v>216</v>
      </c>
      <c r="AG36" t="s">
        <v>217</v>
      </c>
      <c r="AH36" t="s">
        <v>218</v>
      </c>
      <c r="AI36" t="s">
        <v>219</v>
      </c>
      <c r="AJ36" t="s">
        <v>220</v>
      </c>
      <c r="AK36" t="s">
        <v>221</v>
      </c>
      <c r="AL36" t="s">
        <v>222</v>
      </c>
      <c r="AM36" t="s">
        <v>223</v>
      </c>
      <c r="AN36" t="s">
        <v>224</v>
      </c>
      <c r="AO36" t="s">
        <v>225</v>
      </c>
    </row>
    <row r="37" spans="1:41" ht="15.75" outlineLevel="1" x14ac:dyDescent="0.25">
      <c r="A37" s="83" t="str">
        <f t="shared" ca="1" si="58"/>
        <v>Post Doctorate</v>
      </c>
      <c r="B37" s="94" t="s">
        <v>36</v>
      </c>
      <c r="C37" s="95">
        <f ca="1">INDIRECT($V37&amp;"!"&amp;X37)</f>
        <v>0</v>
      </c>
      <c r="D37" s="85">
        <f t="shared" ca="1" si="59"/>
        <v>0</v>
      </c>
      <c r="E37" s="86">
        <f t="shared" ca="1" si="43"/>
        <v>0</v>
      </c>
      <c r="F37" s="87">
        <f t="shared" ca="1" si="60"/>
        <v>0</v>
      </c>
      <c r="G37" s="87">
        <f t="shared" ca="1" si="44"/>
        <v>0</v>
      </c>
      <c r="H37" s="87">
        <f t="shared" ca="1" si="45"/>
        <v>0</v>
      </c>
      <c r="I37" s="87">
        <f t="shared" ca="1" si="46"/>
        <v>0</v>
      </c>
      <c r="J37" s="87">
        <f t="shared" ca="1" si="47"/>
        <v>0</v>
      </c>
      <c r="K37" s="87">
        <f t="shared" ca="1" si="48"/>
        <v>0</v>
      </c>
      <c r="L37" s="87">
        <f t="shared" ca="1" si="49"/>
        <v>0</v>
      </c>
      <c r="M37" s="87">
        <f t="shared" ca="1" si="50"/>
        <v>0</v>
      </c>
      <c r="N37" s="87">
        <f t="shared" ca="1" si="51"/>
        <v>0</v>
      </c>
      <c r="O37" s="87">
        <f t="shared" ca="1" si="52"/>
        <v>0</v>
      </c>
      <c r="P37" s="87">
        <f t="shared" ca="1" si="53"/>
        <v>0</v>
      </c>
      <c r="Q37" s="87">
        <f t="shared" ca="1" si="54"/>
        <v>0</v>
      </c>
      <c r="R37" s="87">
        <f t="shared" ca="1" si="55"/>
        <v>0</v>
      </c>
      <c r="S37" s="87">
        <f t="shared" ca="1" si="56"/>
        <v>0</v>
      </c>
      <c r="T37" s="87">
        <f t="shared" ca="1" si="57"/>
        <v>0</v>
      </c>
      <c r="V37" t="str">
        <f t="shared" si="61"/>
        <v>Mustermann</v>
      </c>
      <c r="W37" t="s">
        <v>82</v>
      </c>
      <c r="X37" t="s">
        <v>226</v>
      </c>
      <c r="Y37" s="63" t="s">
        <v>227</v>
      </c>
      <c r="Z37" s="63" t="s">
        <v>228</v>
      </c>
      <c r="AA37" t="s">
        <v>229</v>
      </c>
      <c r="AB37" t="s">
        <v>230</v>
      </c>
      <c r="AC37" t="s">
        <v>231</v>
      </c>
      <c r="AD37" t="s">
        <v>232</v>
      </c>
      <c r="AE37" t="s">
        <v>233</v>
      </c>
      <c r="AF37" t="s">
        <v>234</v>
      </c>
      <c r="AG37" t="s">
        <v>235</v>
      </c>
      <c r="AH37" t="s">
        <v>236</v>
      </c>
      <c r="AI37" t="s">
        <v>237</v>
      </c>
      <c r="AJ37" t="s">
        <v>238</v>
      </c>
      <c r="AK37" t="s">
        <v>239</v>
      </c>
      <c r="AL37" t="s">
        <v>240</v>
      </c>
      <c r="AM37" t="s">
        <v>241</v>
      </c>
      <c r="AN37" t="s">
        <v>242</v>
      </c>
      <c r="AO37" t="s">
        <v>243</v>
      </c>
    </row>
    <row r="38" spans="1:41" s="100" customFormat="1" ht="15.75" outlineLevel="1" x14ac:dyDescent="0.25">
      <c r="A38" s="83" t="str">
        <f t="shared" ca="1" si="58"/>
        <v>Post Doctorate</v>
      </c>
      <c r="B38" s="96" t="s">
        <v>60</v>
      </c>
      <c r="C38" s="97">
        <f t="shared" ref="C38:T38" ca="1" si="62">SUM(C29:C37)</f>
        <v>158243.99339999998</v>
      </c>
      <c r="D38" s="98">
        <f t="shared" ca="1" si="62"/>
        <v>155349.10999999999</v>
      </c>
      <c r="E38" s="99">
        <f t="shared" ca="1" si="62"/>
        <v>23.25</v>
      </c>
      <c r="F38" s="99">
        <f t="shared" ca="1" si="62"/>
        <v>0</v>
      </c>
      <c r="G38" s="99">
        <f t="shared" ca="1" si="62"/>
        <v>9.24</v>
      </c>
      <c r="H38" s="99">
        <f t="shared" ca="1" si="62"/>
        <v>5.59</v>
      </c>
      <c r="I38" s="99">
        <f t="shared" ca="1" si="62"/>
        <v>5.6099999999999994</v>
      </c>
      <c r="J38" s="99">
        <f t="shared" ca="1" si="62"/>
        <v>2.81</v>
      </c>
      <c r="K38" s="99">
        <f t="shared" ca="1" si="62"/>
        <v>0</v>
      </c>
      <c r="L38" s="99">
        <f t="shared" ca="1" si="62"/>
        <v>0</v>
      </c>
      <c r="M38" s="99">
        <f t="shared" ca="1" si="62"/>
        <v>0</v>
      </c>
      <c r="N38" s="99">
        <f t="shared" ca="1" si="62"/>
        <v>0</v>
      </c>
      <c r="O38" s="99">
        <f t="shared" ca="1" si="62"/>
        <v>0</v>
      </c>
      <c r="P38" s="99">
        <f t="shared" ca="1" si="62"/>
        <v>0</v>
      </c>
      <c r="Q38" s="99">
        <f t="shared" ca="1" si="62"/>
        <v>0</v>
      </c>
      <c r="R38" s="99">
        <f t="shared" ca="1" si="62"/>
        <v>0</v>
      </c>
      <c r="S38" s="99">
        <f t="shared" ca="1" si="62"/>
        <v>0</v>
      </c>
      <c r="T38" s="99">
        <f t="shared" ca="1" si="62"/>
        <v>0</v>
      </c>
      <c r="Y38" s="101"/>
      <c r="Z38" s="101"/>
    </row>
    <row r="39" spans="1:41" ht="15.75" x14ac:dyDescent="0.25">
      <c r="A39" s="79" t="s">
        <v>246</v>
      </c>
      <c r="B39" s="81"/>
      <c r="C39" s="102"/>
      <c r="D39" s="81"/>
      <c r="E39" s="103"/>
      <c r="F39" s="81"/>
      <c r="G39" s="81"/>
      <c r="H39" s="81"/>
      <c r="I39" s="81"/>
      <c r="J39" s="81"/>
      <c r="K39" s="81"/>
      <c r="L39" s="81"/>
      <c r="M39" s="81"/>
      <c r="N39" s="81"/>
      <c r="O39" s="81"/>
      <c r="P39" s="81"/>
      <c r="Q39" s="81"/>
      <c r="R39" s="81"/>
      <c r="S39" s="81"/>
      <c r="T39" s="81"/>
    </row>
    <row r="40" spans="1:41" ht="15.75" outlineLevel="1" x14ac:dyDescent="0.25">
      <c r="A40" s="83" t="str">
        <f ca="1">INDIRECT($V40&amp;"!"&amp;W40)</f>
        <v>Post Doctorate</v>
      </c>
      <c r="B40" s="84" t="s">
        <v>32</v>
      </c>
      <c r="C40" s="402">
        <f ca="1">INDIRECT($V40&amp;"!"&amp;X40)</f>
        <v>52454.074999999997</v>
      </c>
      <c r="D40" s="85">
        <f ca="1">INDIRECT($V40&amp;"!"&amp;Y40)</f>
        <v>51791.67</v>
      </c>
      <c r="E40" s="86">
        <f t="shared" ref="E40:E48" ca="1" si="63">SUM(F40:T40)</f>
        <v>8.3999999999999986</v>
      </c>
      <c r="F40" s="87">
        <f ca="1">ROUND(INDIRECT($V40&amp;"!"&amp;AA40)/215*12,2)</f>
        <v>6.59</v>
      </c>
      <c r="G40" s="87">
        <f t="shared" ref="G40:G48" ca="1" si="64">ROUND(INDIRECT($V40&amp;"!"&amp;AB40)/215*12,2)</f>
        <v>0.17</v>
      </c>
      <c r="H40" s="87">
        <f t="shared" ref="H40:H48" ca="1" si="65">ROUND(INDIRECT($V40&amp;"!"&amp;AC40)/215*12,2)</f>
        <v>0.6</v>
      </c>
      <c r="I40" s="87">
        <f t="shared" ref="I40:I48" ca="1" si="66">ROUND(INDIRECT($V40&amp;"!"&amp;AD40)/215*12,2)</f>
        <v>1.04</v>
      </c>
      <c r="J40" s="87">
        <f t="shared" ref="J40:J48" ca="1" si="67">ROUND(INDIRECT($V40&amp;"!"&amp;AE40)/215*12,2)</f>
        <v>0</v>
      </c>
      <c r="K40" s="87">
        <f t="shared" ref="K40:K48" ca="1" si="68">ROUND(INDIRECT($V40&amp;"!"&amp;AF40)/215*12,2)</f>
        <v>0</v>
      </c>
      <c r="L40" s="87">
        <f t="shared" ref="L40:L48" ca="1" si="69">ROUND(INDIRECT($V40&amp;"!"&amp;AG40)/215*12,2)</f>
        <v>0</v>
      </c>
      <c r="M40" s="87">
        <f t="shared" ref="M40:M48" ca="1" si="70">ROUND(INDIRECT($V40&amp;"!"&amp;AH40)/215*12,2)</f>
        <v>0</v>
      </c>
      <c r="N40" s="87">
        <f t="shared" ref="N40:N48" ca="1" si="71">ROUND(INDIRECT($V40&amp;"!"&amp;AI40)/215*12,2)</f>
        <v>0</v>
      </c>
      <c r="O40" s="87">
        <f t="shared" ref="O40:O48" ca="1" si="72">ROUND(INDIRECT($V40&amp;"!"&amp;AJ40)/215*12,2)</f>
        <v>0</v>
      </c>
      <c r="P40" s="87">
        <f t="shared" ref="P40:P48" ca="1" si="73">ROUND(INDIRECT($V40&amp;"!"&amp;AK40)/215*12,2)</f>
        <v>0</v>
      </c>
      <c r="Q40" s="87">
        <f t="shared" ref="Q40:Q48" ca="1" si="74">ROUND(INDIRECT($V40&amp;"!"&amp;AL40)/215*12,2)</f>
        <v>0</v>
      </c>
      <c r="R40" s="87">
        <f t="shared" ref="R40:R48" ca="1" si="75">ROUND(INDIRECT($V40&amp;"!"&amp;AM40)/215*12,2)</f>
        <v>0</v>
      </c>
      <c r="S40" s="87">
        <f t="shared" ref="S40:S48" ca="1" si="76">ROUND(INDIRECT($V40&amp;"!"&amp;AN40)/215*12,2)</f>
        <v>0</v>
      </c>
      <c r="T40" s="87">
        <f t="shared" ref="T40:T48" ca="1" si="77">ROUND(INDIRECT($V40&amp;"!"&amp;AO40)/215*12,2)</f>
        <v>0</v>
      </c>
      <c r="V40" t="str">
        <f>A39</f>
        <v>Musterhaft</v>
      </c>
      <c r="W40" t="s">
        <v>82</v>
      </c>
      <c r="X40" t="s">
        <v>83</v>
      </c>
      <c r="Y40" s="63" t="s">
        <v>84</v>
      </c>
      <c r="Z40" s="63" t="s">
        <v>85</v>
      </c>
      <c r="AA40" t="s">
        <v>36</v>
      </c>
      <c r="AB40" t="s">
        <v>86</v>
      </c>
      <c r="AC40" t="s">
        <v>87</v>
      </c>
      <c r="AD40" t="s">
        <v>88</v>
      </c>
      <c r="AE40" t="s">
        <v>89</v>
      </c>
      <c r="AF40" t="s">
        <v>90</v>
      </c>
      <c r="AG40" t="s">
        <v>91</v>
      </c>
      <c r="AH40" t="s">
        <v>92</v>
      </c>
      <c r="AI40" t="s">
        <v>93</v>
      </c>
      <c r="AJ40" t="s">
        <v>94</v>
      </c>
      <c r="AK40" t="s">
        <v>95</v>
      </c>
      <c r="AL40" t="s">
        <v>96</v>
      </c>
      <c r="AM40" t="s">
        <v>97</v>
      </c>
      <c r="AN40" t="s">
        <v>98</v>
      </c>
      <c r="AO40" t="s">
        <v>99</v>
      </c>
    </row>
    <row r="41" spans="1:41" ht="15.75" outlineLevel="1" x14ac:dyDescent="0.25">
      <c r="A41" s="83" t="str">
        <f t="shared" ref="A41:A49" ca="1" si="78">INDIRECT($V40&amp;"!"&amp;W40)</f>
        <v>Post Doctorate</v>
      </c>
      <c r="B41" s="88" t="s">
        <v>100</v>
      </c>
      <c r="C41" s="402"/>
      <c r="D41" s="85">
        <f t="shared" ref="D41:D48" ca="1" si="79">INDIRECT($V41&amp;"!"&amp;Y41)</f>
        <v>0</v>
      </c>
      <c r="E41" s="86">
        <f t="shared" ca="1" si="63"/>
        <v>0</v>
      </c>
      <c r="F41" s="87">
        <f t="shared" ref="F41:F48" ca="1" si="80">ROUND(INDIRECT($V41&amp;"!"&amp;AA41)/215*12,2)</f>
        <v>0</v>
      </c>
      <c r="G41" s="87">
        <f t="shared" ca="1" si="64"/>
        <v>0</v>
      </c>
      <c r="H41" s="87">
        <f t="shared" ca="1" si="65"/>
        <v>0</v>
      </c>
      <c r="I41" s="87">
        <f t="shared" ca="1" si="66"/>
        <v>0</v>
      </c>
      <c r="J41" s="87">
        <f t="shared" ca="1" si="67"/>
        <v>0</v>
      </c>
      <c r="K41" s="87">
        <f t="shared" ca="1" si="68"/>
        <v>0</v>
      </c>
      <c r="L41" s="87">
        <f t="shared" ca="1" si="69"/>
        <v>0</v>
      </c>
      <c r="M41" s="87">
        <f t="shared" ca="1" si="70"/>
        <v>0</v>
      </c>
      <c r="N41" s="87">
        <f t="shared" ca="1" si="71"/>
        <v>0</v>
      </c>
      <c r="O41" s="87">
        <f t="shared" ca="1" si="72"/>
        <v>0</v>
      </c>
      <c r="P41" s="87">
        <f t="shared" ca="1" si="73"/>
        <v>0</v>
      </c>
      <c r="Q41" s="87">
        <f t="shared" ca="1" si="74"/>
        <v>0</v>
      </c>
      <c r="R41" s="87">
        <f t="shared" ca="1" si="75"/>
        <v>0</v>
      </c>
      <c r="S41" s="87">
        <f t="shared" ca="1" si="76"/>
        <v>0</v>
      </c>
      <c r="T41" s="87">
        <f t="shared" ca="1" si="77"/>
        <v>0</v>
      </c>
      <c r="V41" t="str">
        <f t="shared" ref="V41:V48" si="81">V40</f>
        <v>Musterhaft</v>
      </c>
      <c r="W41" t="s">
        <v>82</v>
      </c>
      <c r="Y41" s="63" t="s">
        <v>101</v>
      </c>
      <c r="Z41" s="63" t="s">
        <v>102</v>
      </c>
      <c r="AA41" t="s">
        <v>103</v>
      </c>
      <c r="AB41" t="s">
        <v>104</v>
      </c>
      <c r="AC41" t="s">
        <v>105</v>
      </c>
      <c r="AD41" t="s">
        <v>106</v>
      </c>
      <c r="AE41" t="s">
        <v>107</v>
      </c>
      <c r="AF41" t="s">
        <v>108</v>
      </c>
      <c r="AG41" t="s">
        <v>109</v>
      </c>
      <c r="AH41" t="s">
        <v>110</v>
      </c>
      <c r="AI41" t="s">
        <v>111</v>
      </c>
      <c r="AJ41" t="s">
        <v>112</v>
      </c>
      <c r="AK41" t="s">
        <v>113</v>
      </c>
      <c r="AL41" t="s">
        <v>114</v>
      </c>
      <c r="AM41" t="s">
        <v>115</v>
      </c>
      <c r="AN41" t="s">
        <v>116</v>
      </c>
      <c r="AO41" t="s">
        <v>117</v>
      </c>
    </row>
    <row r="42" spans="1:41" ht="15.75" outlineLevel="1" x14ac:dyDescent="0.25">
      <c r="A42" s="83" t="str">
        <f t="shared" ca="1" si="78"/>
        <v>Post Doctorate</v>
      </c>
      <c r="B42" s="89" t="s">
        <v>33</v>
      </c>
      <c r="C42" s="402">
        <f ca="1">INDIRECT($V42&amp;"!"&amp;X42)</f>
        <v>78863.047966718892</v>
      </c>
      <c r="D42" s="85">
        <f t="shared" ca="1" si="79"/>
        <v>80513.67</v>
      </c>
      <c r="E42" s="86">
        <f t="shared" ca="1" si="63"/>
        <v>12.260000000000002</v>
      </c>
      <c r="F42" s="87">
        <f t="shared" ca="1" si="80"/>
        <v>3.49</v>
      </c>
      <c r="G42" s="87">
        <f t="shared" ca="1" si="64"/>
        <v>2.67</v>
      </c>
      <c r="H42" s="87">
        <f t="shared" ca="1" si="65"/>
        <v>2.9</v>
      </c>
      <c r="I42" s="87">
        <f t="shared" ca="1" si="66"/>
        <v>0.65</v>
      </c>
      <c r="J42" s="87">
        <f t="shared" ca="1" si="67"/>
        <v>2.5499999999999998</v>
      </c>
      <c r="K42" s="87">
        <f t="shared" ca="1" si="68"/>
        <v>0</v>
      </c>
      <c r="L42" s="87">
        <f t="shared" ca="1" si="69"/>
        <v>0</v>
      </c>
      <c r="M42" s="87">
        <f t="shared" ca="1" si="70"/>
        <v>0</v>
      </c>
      <c r="N42" s="87">
        <f t="shared" ca="1" si="71"/>
        <v>0</v>
      </c>
      <c r="O42" s="87">
        <f t="shared" ca="1" si="72"/>
        <v>0</v>
      </c>
      <c r="P42" s="87">
        <f t="shared" ca="1" si="73"/>
        <v>0</v>
      </c>
      <c r="Q42" s="87">
        <f t="shared" ca="1" si="74"/>
        <v>0</v>
      </c>
      <c r="R42" s="87">
        <f t="shared" ca="1" si="75"/>
        <v>0</v>
      </c>
      <c r="S42" s="87">
        <f t="shared" ca="1" si="76"/>
        <v>0</v>
      </c>
      <c r="T42" s="87">
        <f t="shared" ca="1" si="77"/>
        <v>0</v>
      </c>
      <c r="V42" t="str">
        <f t="shared" si="81"/>
        <v>Musterhaft</v>
      </c>
      <c r="W42" t="s">
        <v>82</v>
      </c>
      <c r="X42" t="s">
        <v>118</v>
      </c>
      <c r="Y42" s="63" t="s">
        <v>119</v>
      </c>
      <c r="Z42" s="63" t="s">
        <v>120</v>
      </c>
      <c r="AA42" t="s">
        <v>121</v>
      </c>
      <c r="AB42" t="s">
        <v>122</v>
      </c>
      <c r="AC42" t="s">
        <v>123</v>
      </c>
      <c r="AD42" t="s">
        <v>124</v>
      </c>
      <c r="AE42" t="s">
        <v>125</v>
      </c>
      <c r="AF42" t="s">
        <v>126</v>
      </c>
      <c r="AG42" t="s">
        <v>127</v>
      </c>
      <c r="AH42" t="s">
        <v>128</v>
      </c>
      <c r="AI42" t="s">
        <v>129</v>
      </c>
      <c r="AJ42" t="s">
        <v>130</v>
      </c>
      <c r="AK42" t="s">
        <v>131</v>
      </c>
      <c r="AL42" t="s">
        <v>132</v>
      </c>
      <c r="AM42" t="s">
        <v>133</v>
      </c>
      <c r="AN42" t="s">
        <v>134</v>
      </c>
      <c r="AO42" t="s">
        <v>135</v>
      </c>
    </row>
    <row r="43" spans="1:41" ht="15.75" outlineLevel="1" x14ac:dyDescent="0.25">
      <c r="A43" s="83" t="str">
        <f t="shared" ca="1" si="78"/>
        <v>Post Doctorate</v>
      </c>
      <c r="B43" s="90" t="s">
        <v>136</v>
      </c>
      <c r="C43" s="402"/>
      <c r="D43" s="85">
        <f t="shared" ca="1" si="79"/>
        <v>0</v>
      </c>
      <c r="E43" s="86">
        <f t="shared" ca="1" si="63"/>
        <v>0</v>
      </c>
      <c r="F43" s="87">
        <f t="shared" ca="1" si="80"/>
        <v>0</v>
      </c>
      <c r="G43" s="87">
        <f t="shared" ca="1" si="64"/>
        <v>0</v>
      </c>
      <c r="H43" s="87">
        <f t="shared" ca="1" si="65"/>
        <v>0</v>
      </c>
      <c r="I43" s="87">
        <f t="shared" ca="1" si="66"/>
        <v>0</v>
      </c>
      <c r="J43" s="87">
        <f t="shared" ca="1" si="67"/>
        <v>0</v>
      </c>
      <c r="K43" s="87">
        <f t="shared" ca="1" si="68"/>
        <v>0</v>
      </c>
      <c r="L43" s="87">
        <f t="shared" ca="1" si="69"/>
        <v>0</v>
      </c>
      <c r="M43" s="87">
        <f t="shared" ca="1" si="70"/>
        <v>0</v>
      </c>
      <c r="N43" s="87">
        <f t="shared" ca="1" si="71"/>
        <v>0</v>
      </c>
      <c r="O43" s="87">
        <f t="shared" ca="1" si="72"/>
        <v>0</v>
      </c>
      <c r="P43" s="87">
        <f t="shared" ca="1" si="73"/>
        <v>0</v>
      </c>
      <c r="Q43" s="87">
        <f t="shared" ca="1" si="74"/>
        <v>0</v>
      </c>
      <c r="R43" s="87">
        <f t="shared" ca="1" si="75"/>
        <v>0</v>
      </c>
      <c r="S43" s="87">
        <f t="shared" ca="1" si="76"/>
        <v>0</v>
      </c>
      <c r="T43" s="87">
        <f t="shared" ca="1" si="77"/>
        <v>0</v>
      </c>
      <c r="V43" t="str">
        <f t="shared" si="81"/>
        <v>Musterhaft</v>
      </c>
      <c r="W43" t="s">
        <v>82</v>
      </c>
      <c r="Y43" s="63" t="s">
        <v>137</v>
      </c>
      <c r="Z43" s="63" t="s">
        <v>138</v>
      </c>
      <c r="AA43" t="s">
        <v>139</v>
      </c>
      <c r="AB43" t="s">
        <v>140</v>
      </c>
      <c r="AC43" t="s">
        <v>141</v>
      </c>
      <c r="AD43" t="s">
        <v>142</v>
      </c>
      <c r="AE43" t="s">
        <v>143</v>
      </c>
      <c r="AF43" t="s">
        <v>144</v>
      </c>
      <c r="AG43" t="s">
        <v>145</v>
      </c>
      <c r="AH43" t="s">
        <v>146</v>
      </c>
      <c r="AI43" t="s">
        <v>147</v>
      </c>
      <c r="AJ43" t="s">
        <v>148</v>
      </c>
      <c r="AK43" t="s">
        <v>149</v>
      </c>
      <c r="AL43" t="s">
        <v>150</v>
      </c>
      <c r="AM43" t="s">
        <v>151</v>
      </c>
      <c r="AN43" t="s">
        <v>152</v>
      </c>
      <c r="AO43" t="s">
        <v>153</v>
      </c>
    </row>
    <row r="44" spans="1:41" ht="15.75" outlineLevel="1" x14ac:dyDescent="0.25">
      <c r="A44" s="83" t="str">
        <f t="shared" ca="1" si="78"/>
        <v>Post Doctorate</v>
      </c>
      <c r="B44" s="91" t="s">
        <v>34</v>
      </c>
      <c r="C44" s="402">
        <f ca="1">INDIRECT($V44&amp;"!"&amp;X44)</f>
        <v>0</v>
      </c>
      <c r="D44" s="85">
        <f t="shared" ca="1" si="79"/>
        <v>0</v>
      </c>
      <c r="E44" s="86">
        <f t="shared" ca="1" si="63"/>
        <v>0</v>
      </c>
      <c r="F44" s="87">
        <f t="shared" ca="1" si="80"/>
        <v>0</v>
      </c>
      <c r="G44" s="87">
        <f t="shared" ca="1" si="64"/>
        <v>0</v>
      </c>
      <c r="H44" s="87">
        <f t="shared" ca="1" si="65"/>
        <v>0</v>
      </c>
      <c r="I44" s="87">
        <f t="shared" ca="1" si="66"/>
        <v>0</v>
      </c>
      <c r="J44" s="87">
        <f t="shared" ca="1" si="67"/>
        <v>0</v>
      </c>
      <c r="K44" s="87">
        <f t="shared" ca="1" si="68"/>
        <v>0</v>
      </c>
      <c r="L44" s="87">
        <f t="shared" ca="1" si="69"/>
        <v>0</v>
      </c>
      <c r="M44" s="87">
        <f t="shared" ca="1" si="70"/>
        <v>0</v>
      </c>
      <c r="N44" s="87">
        <f t="shared" ca="1" si="71"/>
        <v>0</v>
      </c>
      <c r="O44" s="87">
        <f t="shared" ca="1" si="72"/>
        <v>0</v>
      </c>
      <c r="P44" s="87">
        <f t="shared" ca="1" si="73"/>
        <v>0</v>
      </c>
      <c r="Q44" s="87">
        <f t="shared" ca="1" si="74"/>
        <v>0</v>
      </c>
      <c r="R44" s="87">
        <f t="shared" ca="1" si="75"/>
        <v>0</v>
      </c>
      <c r="S44" s="87">
        <f t="shared" ca="1" si="76"/>
        <v>0</v>
      </c>
      <c r="T44" s="87">
        <f t="shared" ca="1" si="77"/>
        <v>0</v>
      </c>
      <c r="V44" t="str">
        <f t="shared" si="81"/>
        <v>Musterhaft</v>
      </c>
      <c r="W44" t="s">
        <v>82</v>
      </c>
      <c r="X44" t="s">
        <v>154</v>
      </c>
      <c r="Y44" s="63" t="s">
        <v>155</v>
      </c>
      <c r="Z44" s="63" t="s">
        <v>156</v>
      </c>
      <c r="AA44" t="s">
        <v>157</v>
      </c>
      <c r="AB44" t="s">
        <v>158</v>
      </c>
      <c r="AC44" t="s">
        <v>159</v>
      </c>
      <c r="AD44" t="s">
        <v>160</v>
      </c>
      <c r="AE44" t="s">
        <v>161</v>
      </c>
      <c r="AF44" t="s">
        <v>162</v>
      </c>
      <c r="AG44" t="s">
        <v>163</v>
      </c>
      <c r="AH44" t="s">
        <v>164</v>
      </c>
      <c r="AI44" t="s">
        <v>165</v>
      </c>
      <c r="AJ44" t="s">
        <v>166</v>
      </c>
      <c r="AK44" t="s">
        <v>167</v>
      </c>
      <c r="AL44" t="s">
        <v>168</v>
      </c>
      <c r="AM44" t="s">
        <v>169</v>
      </c>
      <c r="AN44" t="s">
        <v>170</v>
      </c>
      <c r="AO44" t="s">
        <v>171</v>
      </c>
    </row>
    <row r="45" spans="1:41" ht="15.75" outlineLevel="1" x14ac:dyDescent="0.25">
      <c r="A45" s="83" t="str">
        <f t="shared" ca="1" si="78"/>
        <v>Post Doctorate</v>
      </c>
      <c r="B45" s="92" t="s">
        <v>172</v>
      </c>
      <c r="C45" s="402"/>
      <c r="D45" s="85">
        <f t="shared" ca="1" si="79"/>
        <v>0</v>
      </c>
      <c r="E45" s="86">
        <f t="shared" ca="1" si="63"/>
        <v>0</v>
      </c>
      <c r="F45" s="87">
        <f t="shared" ca="1" si="80"/>
        <v>0</v>
      </c>
      <c r="G45" s="87">
        <f t="shared" ca="1" si="64"/>
        <v>0</v>
      </c>
      <c r="H45" s="87">
        <f t="shared" ca="1" si="65"/>
        <v>0</v>
      </c>
      <c r="I45" s="87">
        <f t="shared" ca="1" si="66"/>
        <v>0</v>
      </c>
      <c r="J45" s="87">
        <f t="shared" ca="1" si="67"/>
        <v>0</v>
      </c>
      <c r="K45" s="87">
        <f t="shared" ca="1" si="68"/>
        <v>0</v>
      </c>
      <c r="L45" s="87">
        <f t="shared" ca="1" si="69"/>
        <v>0</v>
      </c>
      <c r="M45" s="87">
        <f t="shared" ca="1" si="70"/>
        <v>0</v>
      </c>
      <c r="N45" s="87">
        <f t="shared" ca="1" si="71"/>
        <v>0</v>
      </c>
      <c r="O45" s="87">
        <f t="shared" ca="1" si="72"/>
        <v>0</v>
      </c>
      <c r="P45" s="87">
        <f t="shared" ca="1" si="73"/>
        <v>0</v>
      </c>
      <c r="Q45" s="87">
        <f t="shared" ca="1" si="74"/>
        <v>0</v>
      </c>
      <c r="R45" s="87">
        <f t="shared" ca="1" si="75"/>
        <v>0</v>
      </c>
      <c r="S45" s="87">
        <f t="shared" ca="1" si="76"/>
        <v>0</v>
      </c>
      <c r="T45" s="87">
        <f t="shared" ca="1" si="77"/>
        <v>0</v>
      </c>
      <c r="V45" t="str">
        <f t="shared" si="81"/>
        <v>Musterhaft</v>
      </c>
      <c r="W45" t="s">
        <v>82</v>
      </c>
      <c r="Y45" s="63" t="s">
        <v>173</v>
      </c>
      <c r="Z45" s="63" t="s">
        <v>174</v>
      </c>
      <c r="AA45" t="s">
        <v>175</v>
      </c>
      <c r="AB45" t="s">
        <v>176</v>
      </c>
      <c r="AC45" t="s">
        <v>177</v>
      </c>
      <c r="AD45" t="s">
        <v>178</v>
      </c>
      <c r="AE45" t="s">
        <v>179</v>
      </c>
      <c r="AF45" t="s">
        <v>180</v>
      </c>
      <c r="AG45" t="s">
        <v>181</v>
      </c>
      <c r="AH45" t="s">
        <v>182</v>
      </c>
      <c r="AI45" t="s">
        <v>183</v>
      </c>
      <c r="AJ45" t="s">
        <v>184</v>
      </c>
      <c r="AK45" t="s">
        <v>185</v>
      </c>
      <c r="AL45" t="s">
        <v>186</v>
      </c>
      <c r="AM45" t="s">
        <v>187</v>
      </c>
      <c r="AN45" t="s">
        <v>188</v>
      </c>
      <c r="AO45" t="s">
        <v>189</v>
      </c>
    </row>
    <row r="46" spans="1:41" ht="15.75" outlineLevel="1" x14ac:dyDescent="0.25">
      <c r="A46" s="83" t="str">
        <f t="shared" ca="1" si="78"/>
        <v>Post Doctorate</v>
      </c>
      <c r="B46" s="93" t="s">
        <v>35</v>
      </c>
      <c r="C46" s="402">
        <f ca="1">INDIRECT($V46&amp;"!"&amp;X46)</f>
        <v>0</v>
      </c>
      <c r="D46" s="85">
        <f t="shared" ca="1" si="79"/>
        <v>0</v>
      </c>
      <c r="E46" s="86">
        <f t="shared" ca="1" si="63"/>
        <v>0</v>
      </c>
      <c r="F46" s="87">
        <f t="shared" ca="1" si="80"/>
        <v>0</v>
      </c>
      <c r="G46" s="87">
        <f t="shared" ca="1" si="64"/>
        <v>0</v>
      </c>
      <c r="H46" s="87">
        <f t="shared" ca="1" si="65"/>
        <v>0</v>
      </c>
      <c r="I46" s="87">
        <f t="shared" ca="1" si="66"/>
        <v>0</v>
      </c>
      <c r="J46" s="87">
        <f t="shared" ca="1" si="67"/>
        <v>0</v>
      </c>
      <c r="K46" s="87">
        <f t="shared" ca="1" si="68"/>
        <v>0</v>
      </c>
      <c r="L46" s="87">
        <f t="shared" ca="1" si="69"/>
        <v>0</v>
      </c>
      <c r="M46" s="87">
        <f t="shared" ca="1" si="70"/>
        <v>0</v>
      </c>
      <c r="N46" s="87">
        <f t="shared" ca="1" si="71"/>
        <v>0</v>
      </c>
      <c r="O46" s="87">
        <f t="shared" ca="1" si="72"/>
        <v>0</v>
      </c>
      <c r="P46" s="87">
        <f t="shared" ca="1" si="73"/>
        <v>0</v>
      </c>
      <c r="Q46" s="87">
        <f t="shared" ca="1" si="74"/>
        <v>0</v>
      </c>
      <c r="R46" s="87">
        <f t="shared" ca="1" si="75"/>
        <v>0</v>
      </c>
      <c r="S46" s="87">
        <f t="shared" ca="1" si="76"/>
        <v>0</v>
      </c>
      <c r="T46" s="87">
        <f t="shared" ca="1" si="77"/>
        <v>0</v>
      </c>
      <c r="V46" t="str">
        <f t="shared" si="81"/>
        <v>Musterhaft</v>
      </c>
      <c r="W46" t="s">
        <v>82</v>
      </c>
      <c r="X46" t="s">
        <v>190</v>
      </c>
      <c r="Y46" s="63" t="s">
        <v>191</v>
      </c>
      <c r="Z46" s="63" t="s">
        <v>192</v>
      </c>
      <c r="AA46" t="s">
        <v>193</v>
      </c>
      <c r="AB46" t="s">
        <v>194</v>
      </c>
      <c r="AC46" t="s">
        <v>195</v>
      </c>
      <c r="AD46" t="s">
        <v>196</v>
      </c>
      <c r="AE46" t="s">
        <v>197</v>
      </c>
      <c r="AF46" t="s">
        <v>198</v>
      </c>
      <c r="AG46" t="s">
        <v>199</v>
      </c>
      <c r="AH46" t="s">
        <v>200</v>
      </c>
      <c r="AI46" t="s">
        <v>201</v>
      </c>
      <c r="AJ46" t="s">
        <v>202</v>
      </c>
      <c r="AK46" t="s">
        <v>203</v>
      </c>
      <c r="AL46" t="s">
        <v>204</v>
      </c>
      <c r="AM46" t="s">
        <v>205</v>
      </c>
      <c r="AN46" t="s">
        <v>206</v>
      </c>
      <c r="AO46" t="s">
        <v>207</v>
      </c>
    </row>
    <row r="47" spans="1:41" ht="15.75" outlineLevel="1" x14ac:dyDescent="0.25">
      <c r="A47" s="83" t="str">
        <f t="shared" ca="1" si="78"/>
        <v>Post Doctorate</v>
      </c>
      <c r="B47" s="93" t="s">
        <v>208</v>
      </c>
      <c r="C47" s="402"/>
      <c r="D47" s="85">
        <f t="shared" ca="1" si="79"/>
        <v>0</v>
      </c>
      <c r="E47" s="86">
        <f t="shared" ca="1" si="63"/>
        <v>0</v>
      </c>
      <c r="F47" s="87">
        <f t="shared" ca="1" si="80"/>
        <v>0</v>
      </c>
      <c r="G47" s="87">
        <f t="shared" ca="1" si="64"/>
        <v>0</v>
      </c>
      <c r="H47" s="87">
        <f t="shared" ca="1" si="65"/>
        <v>0</v>
      </c>
      <c r="I47" s="87">
        <f t="shared" ca="1" si="66"/>
        <v>0</v>
      </c>
      <c r="J47" s="87">
        <f t="shared" ca="1" si="67"/>
        <v>0</v>
      </c>
      <c r="K47" s="87">
        <f t="shared" ca="1" si="68"/>
        <v>0</v>
      </c>
      <c r="L47" s="87">
        <f t="shared" ca="1" si="69"/>
        <v>0</v>
      </c>
      <c r="M47" s="87">
        <f t="shared" ca="1" si="70"/>
        <v>0</v>
      </c>
      <c r="N47" s="87">
        <f t="shared" ca="1" si="71"/>
        <v>0</v>
      </c>
      <c r="O47" s="87">
        <f t="shared" ca="1" si="72"/>
        <v>0</v>
      </c>
      <c r="P47" s="87">
        <f t="shared" ca="1" si="73"/>
        <v>0</v>
      </c>
      <c r="Q47" s="87">
        <f t="shared" ca="1" si="74"/>
        <v>0</v>
      </c>
      <c r="R47" s="87">
        <f t="shared" ca="1" si="75"/>
        <v>0</v>
      </c>
      <c r="S47" s="87">
        <f t="shared" ca="1" si="76"/>
        <v>0</v>
      </c>
      <c r="T47" s="87">
        <f t="shared" ca="1" si="77"/>
        <v>0</v>
      </c>
      <c r="V47" t="str">
        <f t="shared" si="81"/>
        <v>Musterhaft</v>
      </c>
      <c r="W47" t="s">
        <v>82</v>
      </c>
      <c r="Y47" s="63" t="s">
        <v>209</v>
      </c>
      <c r="Z47" s="63" t="s">
        <v>210</v>
      </c>
      <c r="AA47" t="s">
        <v>211</v>
      </c>
      <c r="AB47" t="s">
        <v>212</v>
      </c>
      <c r="AC47" t="s">
        <v>213</v>
      </c>
      <c r="AD47" t="s">
        <v>214</v>
      </c>
      <c r="AE47" t="s">
        <v>215</v>
      </c>
      <c r="AF47" t="s">
        <v>216</v>
      </c>
      <c r="AG47" t="s">
        <v>217</v>
      </c>
      <c r="AH47" t="s">
        <v>218</v>
      </c>
      <c r="AI47" t="s">
        <v>219</v>
      </c>
      <c r="AJ47" t="s">
        <v>220</v>
      </c>
      <c r="AK47" t="s">
        <v>221</v>
      </c>
      <c r="AL47" t="s">
        <v>222</v>
      </c>
      <c r="AM47" t="s">
        <v>223</v>
      </c>
      <c r="AN47" t="s">
        <v>224</v>
      </c>
      <c r="AO47" t="s">
        <v>225</v>
      </c>
    </row>
    <row r="48" spans="1:41" ht="15.75" outlineLevel="1" x14ac:dyDescent="0.25">
      <c r="A48" s="83" t="str">
        <f t="shared" ca="1" si="78"/>
        <v>Post Doctorate</v>
      </c>
      <c r="B48" s="94" t="s">
        <v>36</v>
      </c>
      <c r="C48" s="95">
        <f ca="1">INDIRECT($V48&amp;"!"&amp;X48)</f>
        <v>0</v>
      </c>
      <c r="D48" s="85">
        <f t="shared" ca="1" si="79"/>
        <v>0</v>
      </c>
      <c r="E48" s="86">
        <f t="shared" ca="1" si="63"/>
        <v>0</v>
      </c>
      <c r="F48" s="87">
        <f t="shared" ca="1" si="80"/>
        <v>0</v>
      </c>
      <c r="G48" s="87">
        <f t="shared" ca="1" si="64"/>
        <v>0</v>
      </c>
      <c r="H48" s="87">
        <f t="shared" ca="1" si="65"/>
        <v>0</v>
      </c>
      <c r="I48" s="87">
        <f t="shared" ca="1" si="66"/>
        <v>0</v>
      </c>
      <c r="J48" s="87">
        <f t="shared" ca="1" si="67"/>
        <v>0</v>
      </c>
      <c r="K48" s="87">
        <f t="shared" ca="1" si="68"/>
        <v>0</v>
      </c>
      <c r="L48" s="87">
        <f t="shared" ca="1" si="69"/>
        <v>0</v>
      </c>
      <c r="M48" s="87">
        <f t="shared" ca="1" si="70"/>
        <v>0</v>
      </c>
      <c r="N48" s="87">
        <f t="shared" ca="1" si="71"/>
        <v>0</v>
      </c>
      <c r="O48" s="87">
        <f t="shared" ca="1" si="72"/>
        <v>0</v>
      </c>
      <c r="P48" s="87">
        <f t="shared" ca="1" si="73"/>
        <v>0</v>
      </c>
      <c r="Q48" s="87">
        <f t="shared" ca="1" si="74"/>
        <v>0</v>
      </c>
      <c r="R48" s="87">
        <f t="shared" ca="1" si="75"/>
        <v>0</v>
      </c>
      <c r="S48" s="87">
        <f t="shared" ca="1" si="76"/>
        <v>0</v>
      </c>
      <c r="T48" s="87">
        <f t="shared" ca="1" si="77"/>
        <v>0</v>
      </c>
      <c r="V48" t="str">
        <f t="shared" si="81"/>
        <v>Musterhaft</v>
      </c>
      <c r="W48" t="s">
        <v>82</v>
      </c>
      <c r="X48" t="s">
        <v>226</v>
      </c>
      <c r="Y48" s="63" t="s">
        <v>227</v>
      </c>
      <c r="Z48" s="63" t="s">
        <v>228</v>
      </c>
      <c r="AA48" t="s">
        <v>229</v>
      </c>
      <c r="AB48" t="s">
        <v>230</v>
      </c>
      <c r="AC48" t="s">
        <v>231</v>
      </c>
      <c r="AD48" t="s">
        <v>232</v>
      </c>
      <c r="AE48" t="s">
        <v>233</v>
      </c>
      <c r="AF48" t="s">
        <v>234</v>
      </c>
      <c r="AG48" t="s">
        <v>235</v>
      </c>
      <c r="AH48" t="s">
        <v>236</v>
      </c>
      <c r="AI48" t="s">
        <v>237</v>
      </c>
      <c r="AJ48" t="s">
        <v>238</v>
      </c>
      <c r="AK48" t="s">
        <v>239</v>
      </c>
      <c r="AL48" t="s">
        <v>240</v>
      </c>
      <c r="AM48" t="s">
        <v>241</v>
      </c>
      <c r="AN48" t="s">
        <v>242</v>
      </c>
      <c r="AO48" t="s">
        <v>243</v>
      </c>
    </row>
    <row r="49" spans="1:41" s="100" customFormat="1" ht="15.75" outlineLevel="1" x14ac:dyDescent="0.25">
      <c r="A49" s="83" t="str">
        <f t="shared" ca="1" si="78"/>
        <v>Post Doctorate</v>
      </c>
      <c r="B49" s="96" t="s">
        <v>60</v>
      </c>
      <c r="C49" s="97">
        <f t="shared" ref="C49:T49" ca="1" si="82">SUM(C40:C48)</f>
        <v>131317.12296671889</v>
      </c>
      <c r="D49" s="98">
        <f t="shared" ca="1" si="82"/>
        <v>132305.34</v>
      </c>
      <c r="E49" s="99">
        <f t="shared" ca="1" si="82"/>
        <v>20.66</v>
      </c>
      <c r="F49" s="99">
        <f t="shared" ca="1" si="82"/>
        <v>10.08</v>
      </c>
      <c r="G49" s="99">
        <f t="shared" ca="1" si="82"/>
        <v>2.84</v>
      </c>
      <c r="H49" s="99">
        <f t="shared" ca="1" si="82"/>
        <v>3.5</v>
      </c>
      <c r="I49" s="99">
        <f t="shared" ca="1" si="82"/>
        <v>1.69</v>
      </c>
      <c r="J49" s="99">
        <f t="shared" ca="1" si="82"/>
        <v>2.5499999999999998</v>
      </c>
      <c r="K49" s="99">
        <f t="shared" ca="1" si="82"/>
        <v>0</v>
      </c>
      <c r="L49" s="99">
        <f t="shared" ca="1" si="82"/>
        <v>0</v>
      </c>
      <c r="M49" s="99">
        <f t="shared" ca="1" si="82"/>
        <v>0</v>
      </c>
      <c r="N49" s="99">
        <f t="shared" ca="1" si="82"/>
        <v>0</v>
      </c>
      <c r="O49" s="99">
        <f t="shared" ca="1" si="82"/>
        <v>0</v>
      </c>
      <c r="P49" s="99">
        <f t="shared" ca="1" si="82"/>
        <v>0</v>
      </c>
      <c r="Q49" s="99">
        <f t="shared" ca="1" si="82"/>
        <v>0</v>
      </c>
      <c r="R49" s="99">
        <f t="shared" ca="1" si="82"/>
        <v>0</v>
      </c>
      <c r="S49" s="99">
        <f t="shared" ca="1" si="82"/>
        <v>0</v>
      </c>
      <c r="T49" s="99">
        <f t="shared" ca="1" si="82"/>
        <v>0</v>
      </c>
      <c r="Y49" s="101"/>
      <c r="Z49" s="101"/>
    </row>
    <row r="50" spans="1:41" ht="15.75" x14ac:dyDescent="0.25">
      <c r="A50" s="79" t="s">
        <v>247</v>
      </c>
      <c r="B50" s="81"/>
      <c r="C50" s="102"/>
      <c r="D50" s="81"/>
      <c r="E50" s="103"/>
      <c r="F50" s="81"/>
      <c r="G50" s="81"/>
      <c r="H50" s="81"/>
      <c r="I50" s="81"/>
      <c r="J50" s="81"/>
      <c r="K50" s="81"/>
      <c r="L50" s="81"/>
      <c r="M50" s="81"/>
      <c r="N50" s="81"/>
      <c r="O50" s="81"/>
      <c r="P50" s="81"/>
      <c r="Q50" s="81"/>
      <c r="R50" s="81"/>
      <c r="S50" s="81"/>
      <c r="T50" s="81"/>
    </row>
    <row r="51" spans="1:41" ht="15.75" outlineLevel="1" x14ac:dyDescent="0.25">
      <c r="A51" s="83" t="str">
        <f ca="1">INDIRECT($V51&amp;"!"&amp;W51)</f>
        <v>Other</v>
      </c>
      <c r="B51" s="84" t="s">
        <v>32</v>
      </c>
      <c r="C51" s="402">
        <f ca="1">INDIRECT($V51&amp;"!"&amp;X51)</f>
        <v>21405.99</v>
      </c>
      <c r="D51" s="85">
        <f ca="1">INDIRECT($V51&amp;"!"&amp;Y51)</f>
        <v>21903.85</v>
      </c>
      <c r="E51" s="86">
        <f t="shared" ref="E51:E59" ca="1" si="83">SUM(F51:T51)</f>
        <v>3.68</v>
      </c>
      <c r="F51" s="87">
        <f ca="1">ROUND(INDIRECT($V51&amp;"!"&amp;AA51)/215*12,2)</f>
        <v>0.8</v>
      </c>
      <c r="G51" s="87">
        <f t="shared" ref="G51:G59" ca="1" si="84">ROUND(INDIRECT($V51&amp;"!"&amp;AB51)/215*12,2)</f>
        <v>1.1100000000000001</v>
      </c>
      <c r="H51" s="87">
        <f t="shared" ref="H51:H59" ca="1" si="85">ROUND(INDIRECT($V51&amp;"!"&amp;AC51)/215*12,2)</f>
        <v>1.1200000000000001</v>
      </c>
      <c r="I51" s="87">
        <f t="shared" ref="I51:I59" ca="1" si="86">ROUND(INDIRECT($V51&amp;"!"&amp;AD51)/215*12,2)</f>
        <v>0.65</v>
      </c>
      <c r="J51" s="87">
        <f t="shared" ref="J51:J59" ca="1" si="87">ROUND(INDIRECT($V51&amp;"!"&amp;AE51)/215*12,2)</f>
        <v>0</v>
      </c>
      <c r="K51" s="87">
        <f t="shared" ref="K51:K59" ca="1" si="88">ROUND(INDIRECT($V51&amp;"!"&amp;AF51)/215*12,2)</f>
        <v>0</v>
      </c>
      <c r="L51" s="87">
        <f t="shared" ref="L51:L59" ca="1" si="89">ROUND(INDIRECT($V51&amp;"!"&amp;AG51)/215*12,2)</f>
        <v>0</v>
      </c>
      <c r="M51" s="87">
        <f t="shared" ref="M51:M59" ca="1" si="90">ROUND(INDIRECT($V51&amp;"!"&amp;AH51)/215*12,2)</f>
        <v>0</v>
      </c>
      <c r="N51" s="87">
        <f t="shared" ref="N51:N59" ca="1" si="91">ROUND(INDIRECT($V51&amp;"!"&amp;AI51)/215*12,2)</f>
        <v>0</v>
      </c>
      <c r="O51" s="87">
        <f t="shared" ref="O51:O59" ca="1" si="92">ROUND(INDIRECT($V51&amp;"!"&amp;AJ51)/215*12,2)</f>
        <v>0</v>
      </c>
      <c r="P51" s="87">
        <f t="shared" ref="P51:P59" ca="1" si="93">ROUND(INDIRECT($V51&amp;"!"&amp;AK51)/215*12,2)</f>
        <v>0</v>
      </c>
      <c r="Q51" s="87">
        <f t="shared" ref="Q51:Q59" ca="1" si="94">ROUND(INDIRECT($V51&amp;"!"&amp;AL51)/215*12,2)</f>
        <v>0</v>
      </c>
      <c r="R51" s="87">
        <f t="shared" ref="R51:R59" ca="1" si="95">ROUND(INDIRECT($V51&amp;"!"&amp;AM51)/215*12,2)</f>
        <v>0</v>
      </c>
      <c r="S51" s="87">
        <f t="shared" ref="S51:S59" ca="1" si="96">ROUND(INDIRECT($V51&amp;"!"&amp;AN51)/215*12,2)</f>
        <v>0</v>
      </c>
      <c r="T51" s="87">
        <f t="shared" ref="T51:T59" ca="1" si="97">ROUND(INDIRECT($V51&amp;"!"&amp;AO51)/215*12,2)</f>
        <v>0</v>
      </c>
      <c r="V51" t="str">
        <f>A50</f>
        <v>Mustermensch</v>
      </c>
      <c r="W51" t="s">
        <v>82</v>
      </c>
      <c r="X51" t="s">
        <v>83</v>
      </c>
      <c r="Y51" s="63" t="s">
        <v>84</v>
      </c>
      <c r="Z51" s="63" t="s">
        <v>85</v>
      </c>
      <c r="AA51" t="s">
        <v>36</v>
      </c>
      <c r="AB51" t="s">
        <v>86</v>
      </c>
      <c r="AC51" t="s">
        <v>87</v>
      </c>
      <c r="AD51" t="s">
        <v>88</v>
      </c>
      <c r="AE51" t="s">
        <v>89</v>
      </c>
      <c r="AF51" t="s">
        <v>90</v>
      </c>
      <c r="AG51" t="s">
        <v>91</v>
      </c>
      <c r="AH51" t="s">
        <v>92</v>
      </c>
      <c r="AI51" t="s">
        <v>93</v>
      </c>
      <c r="AJ51" t="s">
        <v>94</v>
      </c>
      <c r="AK51" t="s">
        <v>95</v>
      </c>
      <c r="AL51" t="s">
        <v>96</v>
      </c>
      <c r="AM51" t="s">
        <v>97</v>
      </c>
      <c r="AN51" t="s">
        <v>98</v>
      </c>
      <c r="AO51" t="s">
        <v>99</v>
      </c>
    </row>
    <row r="52" spans="1:41" ht="15.75" outlineLevel="1" x14ac:dyDescent="0.25">
      <c r="A52" s="83" t="str">
        <f t="shared" ref="A52:A60" ca="1" si="98">INDIRECT($V51&amp;"!"&amp;W51)</f>
        <v>Other</v>
      </c>
      <c r="B52" s="88" t="s">
        <v>100</v>
      </c>
      <c r="C52" s="402"/>
      <c r="D52" s="85">
        <f t="shared" ref="D52:D59" ca="1" si="99">INDIRECT($V52&amp;"!"&amp;Y52)</f>
        <v>0</v>
      </c>
      <c r="E52" s="86">
        <f t="shared" ca="1" si="83"/>
        <v>0</v>
      </c>
      <c r="F52" s="87">
        <f t="shared" ref="F52:F59" ca="1" si="100">ROUND(INDIRECT($V52&amp;"!"&amp;AA52)/215*12,2)</f>
        <v>0</v>
      </c>
      <c r="G52" s="87">
        <f t="shared" ca="1" si="84"/>
        <v>0</v>
      </c>
      <c r="H52" s="87">
        <f t="shared" ca="1" si="85"/>
        <v>0</v>
      </c>
      <c r="I52" s="87">
        <f t="shared" ca="1" si="86"/>
        <v>0</v>
      </c>
      <c r="J52" s="87">
        <f t="shared" ca="1" si="87"/>
        <v>0</v>
      </c>
      <c r="K52" s="87">
        <f t="shared" ca="1" si="88"/>
        <v>0</v>
      </c>
      <c r="L52" s="87">
        <f t="shared" ca="1" si="89"/>
        <v>0</v>
      </c>
      <c r="M52" s="87">
        <f t="shared" ca="1" si="90"/>
        <v>0</v>
      </c>
      <c r="N52" s="87">
        <f t="shared" ca="1" si="91"/>
        <v>0</v>
      </c>
      <c r="O52" s="87">
        <f t="shared" ca="1" si="92"/>
        <v>0</v>
      </c>
      <c r="P52" s="87">
        <f t="shared" ca="1" si="93"/>
        <v>0</v>
      </c>
      <c r="Q52" s="87">
        <f t="shared" ca="1" si="94"/>
        <v>0</v>
      </c>
      <c r="R52" s="87">
        <f t="shared" ca="1" si="95"/>
        <v>0</v>
      </c>
      <c r="S52" s="87">
        <f t="shared" ca="1" si="96"/>
        <v>0</v>
      </c>
      <c r="T52" s="87">
        <f t="shared" ca="1" si="97"/>
        <v>0</v>
      </c>
      <c r="V52" t="str">
        <f t="shared" ref="V52:V59" si="101">V51</f>
        <v>Mustermensch</v>
      </c>
      <c r="W52" t="s">
        <v>82</v>
      </c>
      <c r="Y52" s="63" t="s">
        <v>101</v>
      </c>
      <c r="Z52" s="63" t="s">
        <v>102</v>
      </c>
      <c r="AA52" t="s">
        <v>103</v>
      </c>
      <c r="AB52" t="s">
        <v>104</v>
      </c>
      <c r="AC52" t="s">
        <v>105</v>
      </c>
      <c r="AD52" t="s">
        <v>106</v>
      </c>
      <c r="AE52" t="s">
        <v>107</v>
      </c>
      <c r="AF52" t="s">
        <v>108</v>
      </c>
      <c r="AG52" t="s">
        <v>109</v>
      </c>
      <c r="AH52" t="s">
        <v>110</v>
      </c>
      <c r="AI52" t="s">
        <v>111</v>
      </c>
      <c r="AJ52" t="s">
        <v>112</v>
      </c>
      <c r="AK52" t="s">
        <v>113</v>
      </c>
      <c r="AL52" t="s">
        <v>114</v>
      </c>
      <c r="AM52" t="s">
        <v>115</v>
      </c>
      <c r="AN52" t="s">
        <v>116</v>
      </c>
      <c r="AO52" t="s">
        <v>117</v>
      </c>
    </row>
    <row r="53" spans="1:41" ht="15.75" outlineLevel="1" x14ac:dyDescent="0.25">
      <c r="A53" s="83" t="str">
        <f t="shared" ca="1" si="98"/>
        <v>Other</v>
      </c>
      <c r="B53" s="89" t="s">
        <v>33</v>
      </c>
      <c r="C53" s="402">
        <f ca="1">INDIRECT($V53&amp;"!"&amp;X53)</f>
        <v>44725.529999999992</v>
      </c>
      <c r="D53" s="85">
        <f t="shared" ca="1" si="99"/>
        <v>45419.08</v>
      </c>
      <c r="E53" s="86">
        <f t="shared" ca="1" si="83"/>
        <v>7.3100000000000005</v>
      </c>
      <c r="F53" s="87">
        <f t="shared" ca="1" si="100"/>
        <v>0.82</v>
      </c>
      <c r="G53" s="87">
        <f t="shared" ca="1" si="84"/>
        <v>2.11</v>
      </c>
      <c r="H53" s="87">
        <f t="shared" ca="1" si="85"/>
        <v>3.2</v>
      </c>
      <c r="I53" s="87">
        <f t="shared" ca="1" si="86"/>
        <v>0.49</v>
      </c>
      <c r="J53" s="87">
        <f t="shared" ca="1" si="87"/>
        <v>0.69</v>
      </c>
      <c r="K53" s="87">
        <f t="shared" ca="1" si="88"/>
        <v>0</v>
      </c>
      <c r="L53" s="87">
        <f t="shared" ca="1" si="89"/>
        <v>0</v>
      </c>
      <c r="M53" s="87">
        <f t="shared" ca="1" si="90"/>
        <v>0</v>
      </c>
      <c r="N53" s="87">
        <f t="shared" ca="1" si="91"/>
        <v>0</v>
      </c>
      <c r="O53" s="87">
        <f t="shared" ca="1" si="92"/>
        <v>0</v>
      </c>
      <c r="P53" s="87">
        <f t="shared" ca="1" si="93"/>
        <v>0</v>
      </c>
      <c r="Q53" s="87">
        <f t="shared" ca="1" si="94"/>
        <v>0</v>
      </c>
      <c r="R53" s="87">
        <f t="shared" ca="1" si="95"/>
        <v>0</v>
      </c>
      <c r="S53" s="87">
        <f t="shared" ca="1" si="96"/>
        <v>0</v>
      </c>
      <c r="T53" s="87">
        <f t="shared" ca="1" si="97"/>
        <v>0</v>
      </c>
      <c r="V53" t="str">
        <f t="shared" si="101"/>
        <v>Mustermensch</v>
      </c>
      <c r="W53" t="s">
        <v>82</v>
      </c>
      <c r="X53" t="s">
        <v>118</v>
      </c>
      <c r="Y53" s="63" t="s">
        <v>119</v>
      </c>
      <c r="Z53" s="63" t="s">
        <v>120</v>
      </c>
      <c r="AA53" t="s">
        <v>121</v>
      </c>
      <c r="AB53" t="s">
        <v>122</v>
      </c>
      <c r="AC53" t="s">
        <v>123</v>
      </c>
      <c r="AD53" t="s">
        <v>124</v>
      </c>
      <c r="AE53" t="s">
        <v>125</v>
      </c>
      <c r="AF53" t="s">
        <v>126</v>
      </c>
      <c r="AG53" t="s">
        <v>127</v>
      </c>
      <c r="AH53" t="s">
        <v>128</v>
      </c>
      <c r="AI53" t="s">
        <v>129</v>
      </c>
      <c r="AJ53" t="s">
        <v>130</v>
      </c>
      <c r="AK53" t="s">
        <v>131</v>
      </c>
      <c r="AL53" t="s">
        <v>132</v>
      </c>
      <c r="AM53" t="s">
        <v>133</v>
      </c>
      <c r="AN53" t="s">
        <v>134</v>
      </c>
      <c r="AO53" t="s">
        <v>135</v>
      </c>
    </row>
    <row r="54" spans="1:41" ht="15.75" outlineLevel="1" x14ac:dyDescent="0.25">
      <c r="A54" s="83" t="str">
        <f t="shared" ca="1" si="98"/>
        <v>Other</v>
      </c>
      <c r="B54" s="90" t="s">
        <v>136</v>
      </c>
      <c r="C54" s="402"/>
      <c r="D54" s="85">
        <f t="shared" ca="1" si="99"/>
        <v>0</v>
      </c>
      <c r="E54" s="86">
        <f t="shared" ca="1" si="83"/>
        <v>0</v>
      </c>
      <c r="F54" s="87">
        <f t="shared" ca="1" si="100"/>
        <v>0</v>
      </c>
      <c r="G54" s="87">
        <f t="shared" ca="1" si="84"/>
        <v>0</v>
      </c>
      <c r="H54" s="87">
        <f t="shared" ca="1" si="85"/>
        <v>0</v>
      </c>
      <c r="I54" s="87">
        <f t="shared" ca="1" si="86"/>
        <v>0</v>
      </c>
      <c r="J54" s="87">
        <f t="shared" ca="1" si="87"/>
        <v>0</v>
      </c>
      <c r="K54" s="87">
        <f t="shared" ca="1" si="88"/>
        <v>0</v>
      </c>
      <c r="L54" s="87">
        <f t="shared" ca="1" si="89"/>
        <v>0</v>
      </c>
      <c r="M54" s="87">
        <f t="shared" ca="1" si="90"/>
        <v>0</v>
      </c>
      <c r="N54" s="87">
        <f t="shared" ca="1" si="91"/>
        <v>0</v>
      </c>
      <c r="O54" s="87">
        <f t="shared" ca="1" si="92"/>
        <v>0</v>
      </c>
      <c r="P54" s="87">
        <f t="shared" ca="1" si="93"/>
        <v>0</v>
      </c>
      <c r="Q54" s="87">
        <f t="shared" ca="1" si="94"/>
        <v>0</v>
      </c>
      <c r="R54" s="87">
        <f t="shared" ca="1" si="95"/>
        <v>0</v>
      </c>
      <c r="S54" s="87">
        <f t="shared" ca="1" si="96"/>
        <v>0</v>
      </c>
      <c r="T54" s="87">
        <f t="shared" ca="1" si="97"/>
        <v>0</v>
      </c>
      <c r="V54" t="str">
        <f t="shared" si="101"/>
        <v>Mustermensch</v>
      </c>
      <c r="W54" t="s">
        <v>82</v>
      </c>
      <c r="Y54" s="63" t="s">
        <v>137</v>
      </c>
      <c r="Z54" s="63" t="s">
        <v>138</v>
      </c>
      <c r="AA54" t="s">
        <v>139</v>
      </c>
      <c r="AB54" t="s">
        <v>140</v>
      </c>
      <c r="AC54" t="s">
        <v>141</v>
      </c>
      <c r="AD54" t="s">
        <v>142</v>
      </c>
      <c r="AE54" t="s">
        <v>143</v>
      </c>
      <c r="AF54" t="s">
        <v>144</v>
      </c>
      <c r="AG54" t="s">
        <v>145</v>
      </c>
      <c r="AH54" t="s">
        <v>146</v>
      </c>
      <c r="AI54" t="s">
        <v>147</v>
      </c>
      <c r="AJ54" t="s">
        <v>148</v>
      </c>
      <c r="AK54" t="s">
        <v>149</v>
      </c>
      <c r="AL54" t="s">
        <v>150</v>
      </c>
      <c r="AM54" t="s">
        <v>151</v>
      </c>
      <c r="AN54" t="s">
        <v>152</v>
      </c>
      <c r="AO54" t="s">
        <v>153</v>
      </c>
    </row>
    <row r="55" spans="1:41" ht="15.75" outlineLevel="1" x14ac:dyDescent="0.25">
      <c r="A55" s="83" t="str">
        <f t="shared" ca="1" si="98"/>
        <v>Other</v>
      </c>
      <c r="B55" s="91" t="s">
        <v>34</v>
      </c>
      <c r="C55" s="402">
        <f ca="1">INDIRECT($V55&amp;"!"&amp;X55)</f>
        <v>0</v>
      </c>
      <c r="D55" s="85">
        <f t="shared" ca="1" si="99"/>
        <v>0</v>
      </c>
      <c r="E55" s="86">
        <f t="shared" ca="1" si="83"/>
        <v>0</v>
      </c>
      <c r="F55" s="87">
        <f t="shared" ca="1" si="100"/>
        <v>0</v>
      </c>
      <c r="G55" s="87">
        <f t="shared" ca="1" si="84"/>
        <v>0</v>
      </c>
      <c r="H55" s="87">
        <f t="shared" ca="1" si="85"/>
        <v>0</v>
      </c>
      <c r="I55" s="87">
        <f t="shared" ca="1" si="86"/>
        <v>0</v>
      </c>
      <c r="J55" s="87">
        <f t="shared" ca="1" si="87"/>
        <v>0</v>
      </c>
      <c r="K55" s="87">
        <f t="shared" ca="1" si="88"/>
        <v>0</v>
      </c>
      <c r="L55" s="87">
        <f t="shared" ca="1" si="89"/>
        <v>0</v>
      </c>
      <c r="M55" s="87">
        <f t="shared" ca="1" si="90"/>
        <v>0</v>
      </c>
      <c r="N55" s="87">
        <f t="shared" ca="1" si="91"/>
        <v>0</v>
      </c>
      <c r="O55" s="87">
        <f t="shared" ca="1" si="92"/>
        <v>0</v>
      </c>
      <c r="P55" s="87">
        <f t="shared" ca="1" si="93"/>
        <v>0</v>
      </c>
      <c r="Q55" s="87">
        <f t="shared" ca="1" si="94"/>
        <v>0</v>
      </c>
      <c r="R55" s="87">
        <f t="shared" ca="1" si="95"/>
        <v>0</v>
      </c>
      <c r="S55" s="87">
        <f t="shared" ca="1" si="96"/>
        <v>0</v>
      </c>
      <c r="T55" s="87">
        <f t="shared" ca="1" si="97"/>
        <v>0</v>
      </c>
      <c r="V55" t="str">
        <f t="shared" si="101"/>
        <v>Mustermensch</v>
      </c>
      <c r="W55" t="s">
        <v>82</v>
      </c>
      <c r="X55" t="s">
        <v>154</v>
      </c>
      <c r="Y55" s="63" t="s">
        <v>155</v>
      </c>
      <c r="Z55" s="63" t="s">
        <v>156</v>
      </c>
      <c r="AA55" t="s">
        <v>157</v>
      </c>
      <c r="AB55" t="s">
        <v>158</v>
      </c>
      <c r="AC55" t="s">
        <v>159</v>
      </c>
      <c r="AD55" t="s">
        <v>160</v>
      </c>
      <c r="AE55" t="s">
        <v>161</v>
      </c>
      <c r="AF55" t="s">
        <v>162</v>
      </c>
      <c r="AG55" t="s">
        <v>163</v>
      </c>
      <c r="AH55" t="s">
        <v>164</v>
      </c>
      <c r="AI55" t="s">
        <v>165</v>
      </c>
      <c r="AJ55" t="s">
        <v>166</v>
      </c>
      <c r="AK55" t="s">
        <v>167</v>
      </c>
      <c r="AL55" t="s">
        <v>168</v>
      </c>
      <c r="AM55" t="s">
        <v>169</v>
      </c>
      <c r="AN55" t="s">
        <v>170</v>
      </c>
      <c r="AO55" t="s">
        <v>171</v>
      </c>
    </row>
    <row r="56" spans="1:41" ht="15.75" outlineLevel="1" x14ac:dyDescent="0.25">
      <c r="A56" s="83" t="str">
        <f t="shared" ca="1" si="98"/>
        <v>Other</v>
      </c>
      <c r="B56" s="92" t="s">
        <v>172</v>
      </c>
      <c r="C56" s="402"/>
      <c r="D56" s="85">
        <f t="shared" ca="1" si="99"/>
        <v>0</v>
      </c>
      <c r="E56" s="86">
        <f t="shared" ca="1" si="83"/>
        <v>0</v>
      </c>
      <c r="F56" s="87">
        <f t="shared" ca="1" si="100"/>
        <v>0</v>
      </c>
      <c r="G56" s="87">
        <f t="shared" ca="1" si="84"/>
        <v>0</v>
      </c>
      <c r="H56" s="87">
        <f t="shared" ca="1" si="85"/>
        <v>0</v>
      </c>
      <c r="I56" s="87">
        <f t="shared" ca="1" si="86"/>
        <v>0</v>
      </c>
      <c r="J56" s="87">
        <f t="shared" ca="1" si="87"/>
        <v>0</v>
      </c>
      <c r="K56" s="87">
        <f t="shared" ca="1" si="88"/>
        <v>0</v>
      </c>
      <c r="L56" s="87">
        <f t="shared" ca="1" si="89"/>
        <v>0</v>
      </c>
      <c r="M56" s="87">
        <f t="shared" ca="1" si="90"/>
        <v>0</v>
      </c>
      <c r="N56" s="87">
        <f t="shared" ca="1" si="91"/>
        <v>0</v>
      </c>
      <c r="O56" s="87">
        <f t="shared" ca="1" si="92"/>
        <v>0</v>
      </c>
      <c r="P56" s="87">
        <f t="shared" ca="1" si="93"/>
        <v>0</v>
      </c>
      <c r="Q56" s="87">
        <f t="shared" ca="1" si="94"/>
        <v>0</v>
      </c>
      <c r="R56" s="87">
        <f t="shared" ca="1" si="95"/>
        <v>0</v>
      </c>
      <c r="S56" s="87">
        <f t="shared" ca="1" si="96"/>
        <v>0</v>
      </c>
      <c r="T56" s="87">
        <f t="shared" ca="1" si="97"/>
        <v>0</v>
      </c>
      <c r="V56" t="str">
        <f t="shared" si="101"/>
        <v>Mustermensch</v>
      </c>
      <c r="W56" t="s">
        <v>82</v>
      </c>
      <c r="Y56" s="63" t="s">
        <v>173</v>
      </c>
      <c r="Z56" s="63" t="s">
        <v>174</v>
      </c>
      <c r="AA56" t="s">
        <v>175</v>
      </c>
      <c r="AB56" t="s">
        <v>176</v>
      </c>
      <c r="AC56" t="s">
        <v>177</v>
      </c>
      <c r="AD56" t="s">
        <v>178</v>
      </c>
      <c r="AE56" t="s">
        <v>179</v>
      </c>
      <c r="AF56" t="s">
        <v>180</v>
      </c>
      <c r="AG56" t="s">
        <v>181</v>
      </c>
      <c r="AH56" t="s">
        <v>182</v>
      </c>
      <c r="AI56" t="s">
        <v>183</v>
      </c>
      <c r="AJ56" t="s">
        <v>184</v>
      </c>
      <c r="AK56" t="s">
        <v>185</v>
      </c>
      <c r="AL56" t="s">
        <v>186</v>
      </c>
      <c r="AM56" t="s">
        <v>187</v>
      </c>
      <c r="AN56" t="s">
        <v>188</v>
      </c>
      <c r="AO56" t="s">
        <v>189</v>
      </c>
    </row>
    <row r="57" spans="1:41" ht="15.75" outlineLevel="1" x14ac:dyDescent="0.25">
      <c r="A57" s="83" t="str">
        <f t="shared" ca="1" si="98"/>
        <v>Other</v>
      </c>
      <c r="B57" s="93" t="s">
        <v>35</v>
      </c>
      <c r="C57" s="402">
        <f ca="1">INDIRECT($V57&amp;"!"&amp;X57)</f>
        <v>0</v>
      </c>
      <c r="D57" s="85">
        <f t="shared" ca="1" si="99"/>
        <v>0</v>
      </c>
      <c r="E57" s="86">
        <f t="shared" ca="1" si="83"/>
        <v>0</v>
      </c>
      <c r="F57" s="87">
        <f t="shared" ca="1" si="100"/>
        <v>0</v>
      </c>
      <c r="G57" s="87">
        <f t="shared" ca="1" si="84"/>
        <v>0</v>
      </c>
      <c r="H57" s="87">
        <f t="shared" ca="1" si="85"/>
        <v>0</v>
      </c>
      <c r="I57" s="87">
        <f t="shared" ca="1" si="86"/>
        <v>0</v>
      </c>
      <c r="J57" s="87">
        <f t="shared" ca="1" si="87"/>
        <v>0</v>
      </c>
      <c r="K57" s="87">
        <f t="shared" ca="1" si="88"/>
        <v>0</v>
      </c>
      <c r="L57" s="87">
        <f t="shared" ca="1" si="89"/>
        <v>0</v>
      </c>
      <c r="M57" s="87">
        <f t="shared" ca="1" si="90"/>
        <v>0</v>
      </c>
      <c r="N57" s="87">
        <f t="shared" ca="1" si="91"/>
        <v>0</v>
      </c>
      <c r="O57" s="87">
        <f t="shared" ca="1" si="92"/>
        <v>0</v>
      </c>
      <c r="P57" s="87">
        <f t="shared" ca="1" si="93"/>
        <v>0</v>
      </c>
      <c r="Q57" s="87">
        <f t="shared" ca="1" si="94"/>
        <v>0</v>
      </c>
      <c r="R57" s="87">
        <f t="shared" ca="1" si="95"/>
        <v>0</v>
      </c>
      <c r="S57" s="87">
        <f t="shared" ca="1" si="96"/>
        <v>0</v>
      </c>
      <c r="T57" s="87">
        <f t="shared" ca="1" si="97"/>
        <v>0</v>
      </c>
      <c r="V57" t="str">
        <f t="shared" si="101"/>
        <v>Mustermensch</v>
      </c>
      <c r="W57" t="s">
        <v>82</v>
      </c>
      <c r="X57" t="s">
        <v>190</v>
      </c>
      <c r="Y57" s="63" t="s">
        <v>191</v>
      </c>
      <c r="Z57" s="63" t="s">
        <v>192</v>
      </c>
      <c r="AA57" t="s">
        <v>193</v>
      </c>
      <c r="AB57" t="s">
        <v>194</v>
      </c>
      <c r="AC57" t="s">
        <v>195</v>
      </c>
      <c r="AD57" t="s">
        <v>196</v>
      </c>
      <c r="AE57" t="s">
        <v>197</v>
      </c>
      <c r="AF57" t="s">
        <v>198</v>
      </c>
      <c r="AG57" t="s">
        <v>199</v>
      </c>
      <c r="AH57" t="s">
        <v>200</v>
      </c>
      <c r="AI57" t="s">
        <v>201</v>
      </c>
      <c r="AJ57" t="s">
        <v>202</v>
      </c>
      <c r="AK57" t="s">
        <v>203</v>
      </c>
      <c r="AL57" t="s">
        <v>204</v>
      </c>
      <c r="AM57" t="s">
        <v>205</v>
      </c>
      <c r="AN57" t="s">
        <v>206</v>
      </c>
      <c r="AO57" t="s">
        <v>207</v>
      </c>
    </row>
    <row r="58" spans="1:41" ht="15.75" outlineLevel="1" x14ac:dyDescent="0.25">
      <c r="A58" s="83" t="str">
        <f t="shared" ca="1" si="98"/>
        <v>Other</v>
      </c>
      <c r="B58" s="93" t="s">
        <v>208</v>
      </c>
      <c r="C58" s="402"/>
      <c r="D58" s="85">
        <f t="shared" ca="1" si="99"/>
        <v>0</v>
      </c>
      <c r="E58" s="86">
        <f t="shared" ca="1" si="83"/>
        <v>0</v>
      </c>
      <c r="F58" s="87">
        <f t="shared" ca="1" si="100"/>
        <v>0</v>
      </c>
      <c r="G58" s="87">
        <f t="shared" ca="1" si="84"/>
        <v>0</v>
      </c>
      <c r="H58" s="87">
        <f t="shared" ca="1" si="85"/>
        <v>0</v>
      </c>
      <c r="I58" s="87">
        <f t="shared" ca="1" si="86"/>
        <v>0</v>
      </c>
      <c r="J58" s="87">
        <f t="shared" ca="1" si="87"/>
        <v>0</v>
      </c>
      <c r="K58" s="87">
        <f t="shared" ca="1" si="88"/>
        <v>0</v>
      </c>
      <c r="L58" s="87">
        <f t="shared" ca="1" si="89"/>
        <v>0</v>
      </c>
      <c r="M58" s="87">
        <f t="shared" ca="1" si="90"/>
        <v>0</v>
      </c>
      <c r="N58" s="87">
        <f t="shared" ca="1" si="91"/>
        <v>0</v>
      </c>
      <c r="O58" s="87">
        <f t="shared" ca="1" si="92"/>
        <v>0</v>
      </c>
      <c r="P58" s="87">
        <f t="shared" ca="1" si="93"/>
        <v>0</v>
      </c>
      <c r="Q58" s="87">
        <f t="shared" ca="1" si="94"/>
        <v>0</v>
      </c>
      <c r="R58" s="87">
        <f t="shared" ca="1" si="95"/>
        <v>0</v>
      </c>
      <c r="S58" s="87">
        <f t="shared" ca="1" si="96"/>
        <v>0</v>
      </c>
      <c r="T58" s="87">
        <f t="shared" ca="1" si="97"/>
        <v>0</v>
      </c>
      <c r="V58" t="str">
        <f t="shared" si="101"/>
        <v>Mustermensch</v>
      </c>
      <c r="W58" t="s">
        <v>82</v>
      </c>
      <c r="Y58" s="63" t="s">
        <v>209</v>
      </c>
      <c r="Z58" s="63" t="s">
        <v>210</v>
      </c>
      <c r="AA58" t="s">
        <v>211</v>
      </c>
      <c r="AB58" t="s">
        <v>212</v>
      </c>
      <c r="AC58" t="s">
        <v>213</v>
      </c>
      <c r="AD58" t="s">
        <v>214</v>
      </c>
      <c r="AE58" t="s">
        <v>215</v>
      </c>
      <c r="AF58" t="s">
        <v>216</v>
      </c>
      <c r="AG58" t="s">
        <v>217</v>
      </c>
      <c r="AH58" t="s">
        <v>218</v>
      </c>
      <c r="AI58" t="s">
        <v>219</v>
      </c>
      <c r="AJ58" t="s">
        <v>220</v>
      </c>
      <c r="AK58" t="s">
        <v>221</v>
      </c>
      <c r="AL58" t="s">
        <v>222</v>
      </c>
      <c r="AM58" t="s">
        <v>223</v>
      </c>
      <c r="AN58" t="s">
        <v>224</v>
      </c>
      <c r="AO58" t="s">
        <v>225</v>
      </c>
    </row>
    <row r="59" spans="1:41" ht="15.75" outlineLevel="1" x14ac:dyDescent="0.25">
      <c r="A59" s="83" t="str">
        <f t="shared" ca="1" si="98"/>
        <v>Other</v>
      </c>
      <c r="B59" s="94" t="s">
        <v>36</v>
      </c>
      <c r="C59" s="95">
        <f ca="1">INDIRECT($V59&amp;"!"&amp;X59)</f>
        <v>0</v>
      </c>
      <c r="D59" s="85">
        <f t="shared" ca="1" si="99"/>
        <v>0</v>
      </c>
      <c r="E59" s="86">
        <f t="shared" ca="1" si="83"/>
        <v>0</v>
      </c>
      <c r="F59" s="87">
        <f t="shared" ca="1" si="100"/>
        <v>0</v>
      </c>
      <c r="G59" s="87">
        <f t="shared" ca="1" si="84"/>
        <v>0</v>
      </c>
      <c r="H59" s="87">
        <f t="shared" ca="1" si="85"/>
        <v>0</v>
      </c>
      <c r="I59" s="87">
        <f t="shared" ca="1" si="86"/>
        <v>0</v>
      </c>
      <c r="J59" s="87">
        <f t="shared" ca="1" si="87"/>
        <v>0</v>
      </c>
      <c r="K59" s="87">
        <f t="shared" ca="1" si="88"/>
        <v>0</v>
      </c>
      <c r="L59" s="87">
        <f t="shared" ca="1" si="89"/>
        <v>0</v>
      </c>
      <c r="M59" s="87">
        <f t="shared" ca="1" si="90"/>
        <v>0</v>
      </c>
      <c r="N59" s="87">
        <f t="shared" ca="1" si="91"/>
        <v>0</v>
      </c>
      <c r="O59" s="87">
        <f t="shared" ca="1" si="92"/>
        <v>0</v>
      </c>
      <c r="P59" s="87">
        <f t="shared" ca="1" si="93"/>
        <v>0</v>
      </c>
      <c r="Q59" s="87">
        <f t="shared" ca="1" si="94"/>
        <v>0</v>
      </c>
      <c r="R59" s="87">
        <f t="shared" ca="1" si="95"/>
        <v>0</v>
      </c>
      <c r="S59" s="87">
        <f t="shared" ca="1" si="96"/>
        <v>0</v>
      </c>
      <c r="T59" s="87">
        <f t="shared" ca="1" si="97"/>
        <v>0</v>
      </c>
      <c r="V59" t="str">
        <f t="shared" si="101"/>
        <v>Mustermensch</v>
      </c>
      <c r="W59" t="s">
        <v>82</v>
      </c>
      <c r="X59" t="s">
        <v>226</v>
      </c>
      <c r="Y59" s="63" t="s">
        <v>227</v>
      </c>
      <c r="Z59" s="63" t="s">
        <v>228</v>
      </c>
      <c r="AA59" t="s">
        <v>229</v>
      </c>
      <c r="AB59" t="s">
        <v>230</v>
      </c>
      <c r="AC59" t="s">
        <v>231</v>
      </c>
      <c r="AD59" t="s">
        <v>232</v>
      </c>
      <c r="AE59" t="s">
        <v>233</v>
      </c>
      <c r="AF59" t="s">
        <v>234</v>
      </c>
      <c r="AG59" t="s">
        <v>235</v>
      </c>
      <c r="AH59" t="s">
        <v>236</v>
      </c>
      <c r="AI59" t="s">
        <v>237</v>
      </c>
      <c r="AJ59" t="s">
        <v>238</v>
      </c>
      <c r="AK59" t="s">
        <v>239</v>
      </c>
      <c r="AL59" t="s">
        <v>240</v>
      </c>
      <c r="AM59" t="s">
        <v>241</v>
      </c>
      <c r="AN59" t="s">
        <v>242</v>
      </c>
      <c r="AO59" t="s">
        <v>243</v>
      </c>
    </row>
    <row r="60" spans="1:41" s="100" customFormat="1" ht="15.75" outlineLevel="1" x14ac:dyDescent="0.25">
      <c r="A60" s="83" t="str">
        <f t="shared" ca="1" si="98"/>
        <v>Other</v>
      </c>
      <c r="B60" s="96" t="s">
        <v>60</v>
      </c>
      <c r="C60" s="97">
        <f t="shared" ref="C60:T60" ca="1" si="102">SUM(C51:C59)</f>
        <v>66131.51999999999</v>
      </c>
      <c r="D60" s="98">
        <f t="shared" ca="1" si="102"/>
        <v>67322.929999999993</v>
      </c>
      <c r="E60" s="99">
        <f t="shared" ca="1" si="102"/>
        <v>10.99</v>
      </c>
      <c r="F60" s="99">
        <f t="shared" ca="1" si="102"/>
        <v>1.62</v>
      </c>
      <c r="G60" s="99">
        <f t="shared" ca="1" si="102"/>
        <v>3.2199999999999998</v>
      </c>
      <c r="H60" s="99">
        <f t="shared" ca="1" si="102"/>
        <v>4.32</v>
      </c>
      <c r="I60" s="99">
        <f t="shared" ca="1" si="102"/>
        <v>1.1400000000000001</v>
      </c>
      <c r="J60" s="99">
        <f t="shared" ca="1" si="102"/>
        <v>0.69</v>
      </c>
      <c r="K60" s="99">
        <f t="shared" ca="1" si="102"/>
        <v>0</v>
      </c>
      <c r="L60" s="99">
        <f t="shared" ca="1" si="102"/>
        <v>0</v>
      </c>
      <c r="M60" s="99">
        <f t="shared" ca="1" si="102"/>
        <v>0</v>
      </c>
      <c r="N60" s="99">
        <f t="shared" ca="1" si="102"/>
        <v>0</v>
      </c>
      <c r="O60" s="99">
        <f t="shared" ca="1" si="102"/>
        <v>0</v>
      </c>
      <c r="P60" s="99">
        <f t="shared" ca="1" si="102"/>
        <v>0</v>
      </c>
      <c r="Q60" s="99">
        <f t="shared" ca="1" si="102"/>
        <v>0</v>
      </c>
      <c r="R60" s="99">
        <f t="shared" ca="1" si="102"/>
        <v>0</v>
      </c>
      <c r="S60" s="99">
        <f t="shared" ca="1" si="102"/>
        <v>0</v>
      </c>
      <c r="T60" s="99">
        <f t="shared" ca="1" si="102"/>
        <v>0</v>
      </c>
      <c r="Y60" s="101"/>
      <c r="Z60" s="101"/>
    </row>
    <row r="61" spans="1:41" ht="15.75" x14ac:dyDescent="0.25">
      <c r="A61" s="79" t="s">
        <v>248</v>
      </c>
      <c r="B61" s="81"/>
      <c r="C61" s="102"/>
      <c r="D61" s="81"/>
      <c r="E61" s="103"/>
      <c r="F61" s="81"/>
      <c r="G61" s="81"/>
      <c r="H61" s="81"/>
      <c r="I61" s="81"/>
      <c r="J61" s="81"/>
      <c r="K61" s="81"/>
      <c r="L61" s="81"/>
      <c r="M61" s="81"/>
      <c r="N61" s="81"/>
      <c r="O61" s="81"/>
      <c r="P61" s="81"/>
      <c r="Q61" s="81"/>
      <c r="R61" s="81"/>
      <c r="S61" s="81"/>
      <c r="T61" s="81"/>
    </row>
    <row r="62" spans="1:41" ht="15.75" outlineLevel="1" x14ac:dyDescent="0.25">
      <c r="A62" s="83">
        <f ca="1">INDIRECT($V62&amp;"!"&amp;W62)</f>
        <v>0</v>
      </c>
      <c r="B62" s="84" t="s">
        <v>32</v>
      </c>
      <c r="C62" s="402">
        <f ca="1">INDIRECT($V62&amp;"!"&amp;X62)</f>
        <v>1577.28</v>
      </c>
      <c r="D62" s="85">
        <f ca="1">INDIRECT($V62&amp;"!"&amp;Y62)</f>
        <v>1577.28</v>
      </c>
      <c r="E62" s="86">
        <f t="shared" ref="E62:E70" ca="1" si="103">SUM(F62:T62)</f>
        <v>0.7</v>
      </c>
      <c r="F62" s="87">
        <f ca="1">ROUND(INDIRECT($V62&amp;"!"&amp;AA62)/215*12,2)</f>
        <v>0</v>
      </c>
      <c r="G62" s="87">
        <f t="shared" ref="G62:G70" ca="1" si="104">ROUND(INDIRECT($V62&amp;"!"&amp;AB62)/215*12,2)</f>
        <v>0.35</v>
      </c>
      <c r="H62" s="87">
        <f t="shared" ref="H62:H70" ca="1" si="105">ROUND(INDIRECT($V62&amp;"!"&amp;AC62)/215*12,2)</f>
        <v>0.35</v>
      </c>
      <c r="I62" s="87">
        <f t="shared" ref="I62:I70" ca="1" si="106">ROUND(INDIRECT($V62&amp;"!"&amp;AD62)/215*12,2)</f>
        <v>0</v>
      </c>
      <c r="J62" s="87">
        <f t="shared" ref="J62:J70" ca="1" si="107">ROUND(INDIRECT($V62&amp;"!"&amp;AE62)/215*12,2)</f>
        <v>0</v>
      </c>
      <c r="K62" s="87">
        <f t="shared" ref="K62:K70" ca="1" si="108">ROUND(INDIRECT($V62&amp;"!"&amp;AF62)/215*12,2)</f>
        <v>0</v>
      </c>
      <c r="L62" s="87">
        <f t="shared" ref="L62:L70" ca="1" si="109">ROUND(INDIRECT($V62&amp;"!"&amp;AG62)/215*12,2)</f>
        <v>0</v>
      </c>
      <c r="M62" s="87">
        <f t="shared" ref="M62:M70" ca="1" si="110">ROUND(INDIRECT($V62&amp;"!"&amp;AH62)/215*12,2)</f>
        <v>0</v>
      </c>
      <c r="N62" s="87">
        <f t="shared" ref="N62:N70" ca="1" si="111">ROUND(INDIRECT($V62&amp;"!"&amp;AI62)/215*12,2)</f>
        <v>0</v>
      </c>
      <c r="O62" s="87">
        <f t="shared" ref="O62:O70" ca="1" si="112">ROUND(INDIRECT($V62&amp;"!"&amp;AJ62)/215*12,2)</f>
        <v>0</v>
      </c>
      <c r="P62" s="87">
        <f t="shared" ref="P62:P70" ca="1" si="113">ROUND(INDIRECT($V62&amp;"!"&amp;AK62)/215*12,2)</f>
        <v>0</v>
      </c>
      <c r="Q62" s="87">
        <f t="shared" ref="Q62:Q70" ca="1" si="114">ROUND(INDIRECT($V62&amp;"!"&amp;AL62)/215*12,2)</f>
        <v>0</v>
      </c>
      <c r="R62" s="87">
        <f t="shared" ref="R62:R70" ca="1" si="115">ROUND(INDIRECT($V62&amp;"!"&amp;AM62)/215*12,2)</f>
        <v>0</v>
      </c>
      <c r="S62" s="87">
        <f t="shared" ref="S62:S70" ca="1" si="116">ROUND(INDIRECT($V62&amp;"!"&amp;AN62)/215*12,2)</f>
        <v>0</v>
      </c>
      <c r="T62" s="87">
        <f t="shared" ref="T62:T70" ca="1" si="117">ROUND(INDIRECT($V62&amp;"!"&amp;AO62)/215*12,2)</f>
        <v>0</v>
      </c>
      <c r="V62" t="str">
        <f>A61</f>
        <v>Studi_Mustermensch</v>
      </c>
      <c r="W62" t="s">
        <v>82</v>
      </c>
      <c r="X62" t="s">
        <v>83</v>
      </c>
      <c r="Y62" s="63" t="s">
        <v>84</v>
      </c>
      <c r="Z62" s="63" t="s">
        <v>85</v>
      </c>
      <c r="AA62" t="s">
        <v>36</v>
      </c>
      <c r="AB62" t="s">
        <v>86</v>
      </c>
      <c r="AC62" t="s">
        <v>87</v>
      </c>
      <c r="AD62" t="s">
        <v>88</v>
      </c>
      <c r="AE62" t="s">
        <v>89</v>
      </c>
      <c r="AF62" t="s">
        <v>90</v>
      </c>
      <c r="AG62" t="s">
        <v>91</v>
      </c>
      <c r="AH62" t="s">
        <v>92</v>
      </c>
      <c r="AI62" t="s">
        <v>93</v>
      </c>
      <c r="AJ62" t="s">
        <v>94</v>
      </c>
      <c r="AK62" t="s">
        <v>95</v>
      </c>
      <c r="AL62" t="s">
        <v>96</v>
      </c>
      <c r="AM62" t="s">
        <v>97</v>
      </c>
      <c r="AN62" t="s">
        <v>98</v>
      </c>
      <c r="AO62" t="s">
        <v>99</v>
      </c>
    </row>
    <row r="63" spans="1:41" ht="15.75" outlineLevel="1" x14ac:dyDescent="0.25">
      <c r="A63" s="83">
        <f t="shared" ref="A63:A71" ca="1" si="118">INDIRECT($V62&amp;"!"&amp;W62)</f>
        <v>0</v>
      </c>
      <c r="B63" s="88" t="s">
        <v>100</v>
      </c>
      <c r="C63" s="402"/>
      <c r="D63" s="85">
        <f t="shared" ref="D63:D70" ca="1" si="119">INDIRECT($V63&amp;"!"&amp;Y63)</f>
        <v>0</v>
      </c>
      <c r="E63" s="86">
        <f t="shared" ca="1" si="103"/>
        <v>0</v>
      </c>
      <c r="F63" s="87">
        <f t="shared" ref="F63:F70" ca="1" si="120">ROUND(INDIRECT($V63&amp;"!"&amp;AA63)/215*12,2)</f>
        <v>0</v>
      </c>
      <c r="G63" s="87">
        <f t="shared" ca="1" si="104"/>
        <v>0</v>
      </c>
      <c r="H63" s="87">
        <f t="shared" ca="1" si="105"/>
        <v>0</v>
      </c>
      <c r="I63" s="87">
        <f t="shared" ca="1" si="106"/>
        <v>0</v>
      </c>
      <c r="J63" s="87">
        <f t="shared" ca="1" si="107"/>
        <v>0</v>
      </c>
      <c r="K63" s="87">
        <f t="shared" ca="1" si="108"/>
        <v>0</v>
      </c>
      <c r="L63" s="87">
        <f t="shared" ca="1" si="109"/>
        <v>0</v>
      </c>
      <c r="M63" s="87">
        <f t="shared" ca="1" si="110"/>
        <v>0</v>
      </c>
      <c r="N63" s="87">
        <f t="shared" ca="1" si="111"/>
        <v>0</v>
      </c>
      <c r="O63" s="87">
        <f t="shared" ca="1" si="112"/>
        <v>0</v>
      </c>
      <c r="P63" s="87">
        <f t="shared" ca="1" si="113"/>
        <v>0</v>
      </c>
      <c r="Q63" s="87">
        <f t="shared" ca="1" si="114"/>
        <v>0</v>
      </c>
      <c r="R63" s="87">
        <f t="shared" ca="1" si="115"/>
        <v>0</v>
      </c>
      <c r="S63" s="87">
        <f t="shared" ca="1" si="116"/>
        <v>0</v>
      </c>
      <c r="T63" s="87">
        <f t="shared" ca="1" si="117"/>
        <v>0</v>
      </c>
      <c r="V63" t="str">
        <f t="shared" ref="V63:V70" si="121">V62</f>
        <v>Studi_Mustermensch</v>
      </c>
      <c r="W63" t="s">
        <v>82</v>
      </c>
      <c r="Y63" s="63" t="s">
        <v>101</v>
      </c>
      <c r="Z63" s="63" t="s">
        <v>102</v>
      </c>
      <c r="AA63" t="s">
        <v>103</v>
      </c>
      <c r="AB63" t="s">
        <v>104</v>
      </c>
      <c r="AC63" t="s">
        <v>105</v>
      </c>
      <c r="AD63" t="s">
        <v>106</v>
      </c>
      <c r="AE63" t="s">
        <v>107</v>
      </c>
      <c r="AF63" t="s">
        <v>108</v>
      </c>
      <c r="AG63" t="s">
        <v>109</v>
      </c>
      <c r="AH63" t="s">
        <v>110</v>
      </c>
      <c r="AI63" t="s">
        <v>111</v>
      </c>
      <c r="AJ63" t="s">
        <v>112</v>
      </c>
      <c r="AK63" t="s">
        <v>113</v>
      </c>
      <c r="AL63" t="s">
        <v>114</v>
      </c>
      <c r="AM63" t="s">
        <v>115</v>
      </c>
      <c r="AN63" t="s">
        <v>116</v>
      </c>
      <c r="AO63" t="s">
        <v>117</v>
      </c>
    </row>
    <row r="64" spans="1:41" ht="15.75" outlineLevel="1" x14ac:dyDescent="0.25">
      <c r="A64" s="83">
        <f t="shared" ca="1" si="118"/>
        <v>0</v>
      </c>
      <c r="B64" s="89" t="s">
        <v>33</v>
      </c>
      <c r="C64" s="402">
        <f ca="1">INDIRECT($V64&amp;"!"&amp;X64)</f>
        <v>0</v>
      </c>
      <c r="D64" s="85">
        <f t="shared" ca="1" si="119"/>
        <v>0</v>
      </c>
      <c r="E64" s="86">
        <f t="shared" ca="1" si="103"/>
        <v>0</v>
      </c>
      <c r="F64" s="87">
        <f t="shared" ca="1" si="120"/>
        <v>0</v>
      </c>
      <c r="G64" s="87">
        <f t="shared" ca="1" si="104"/>
        <v>0</v>
      </c>
      <c r="H64" s="87">
        <f t="shared" ca="1" si="105"/>
        <v>0</v>
      </c>
      <c r="I64" s="87">
        <f t="shared" ca="1" si="106"/>
        <v>0</v>
      </c>
      <c r="J64" s="87">
        <f t="shared" ca="1" si="107"/>
        <v>0</v>
      </c>
      <c r="K64" s="87">
        <f t="shared" ca="1" si="108"/>
        <v>0</v>
      </c>
      <c r="L64" s="87">
        <f t="shared" ca="1" si="109"/>
        <v>0</v>
      </c>
      <c r="M64" s="87">
        <f t="shared" ca="1" si="110"/>
        <v>0</v>
      </c>
      <c r="N64" s="87">
        <f t="shared" ca="1" si="111"/>
        <v>0</v>
      </c>
      <c r="O64" s="87">
        <f t="shared" ca="1" si="112"/>
        <v>0</v>
      </c>
      <c r="P64" s="87">
        <f t="shared" ca="1" si="113"/>
        <v>0</v>
      </c>
      <c r="Q64" s="87">
        <f t="shared" ca="1" si="114"/>
        <v>0</v>
      </c>
      <c r="R64" s="87">
        <f t="shared" ca="1" si="115"/>
        <v>0</v>
      </c>
      <c r="S64" s="87">
        <f t="shared" ca="1" si="116"/>
        <v>0</v>
      </c>
      <c r="T64" s="87">
        <f t="shared" ca="1" si="117"/>
        <v>0</v>
      </c>
      <c r="V64" t="str">
        <f t="shared" si="121"/>
        <v>Studi_Mustermensch</v>
      </c>
      <c r="W64" t="s">
        <v>82</v>
      </c>
      <c r="X64" t="s">
        <v>118</v>
      </c>
      <c r="Y64" s="63" t="s">
        <v>119</v>
      </c>
      <c r="Z64" s="63" t="s">
        <v>120</v>
      </c>
      <c r="AA64" t="s">
        <v>121</v>
      </c>
      <c r="AB64" t="s">
        <v>122</v>
      </c>
      <c r="AC64" t="s">
        <v>123</v>
      </c>
      <c r="AD64" t="s">
        <v>124</v>
      </c>
      <c r="AE64" t="s">
        <v>125</v>
      </c>
      <c r="AF64" t="s">
        <v>126</v>
      </c>
      <c r="AG64" t="s">
        <v>127</v>
      </c>
      <c r="AH64" t="s">
        <v>128</v>
      </c>
      <c r="AI64" t="s">
        <v>129</v>
      </c>
      <c r="AJ64" t="s">
        <v>130</v>
      </c>
      <c r="AK64" t="s">
        <v>131</v>
      </c>
      <c r="AL64" t="s">
        <v>132</v>
      </c>
      <c r="AM64" t="s">
        <v>133</v>
      </c>
      <c r="AN64" t="s">
        <v>134</v>
      </c>
      <c r="AO64" t="s">
        <v>135</v>
      </c>
    </row>
    <row r="65" spans="1:41" ht="15.75" outlineLevel="1" x14ac:dyDescent="0.25">
      <c r="A65" s="83">
        <f t="shared" ca="1" si="118"/>
        <v>0</v>
      </c>
      <c r="B65" s="90" t="s">
        <v>136</v>
      </c>
      <c r="C65" s="402"/>
      <c r="D65" s="85">
        <f t="shared" ca="1" si="119"/>
        <v>0</v>
      </c>
      <c r="E65" s="86">
        <f t="shared" ca="1" si="103"/>
        <v>0</v>
      </c>
      <c r="F65" s="87">
        <f t="shared" ca="1" si="120"/>
        <v>0</v>
      </c>
      <c r="G65" s="87">
        <f t="shared" ca="1" si="104"/>
        <v>0</v>
      </c>
      <c r="H65" s="87">
        <f t="shared" ca="1" si="105"/>
        <v>0</v>
      </c>
      <c r="I65" s="87">
        <f t="shared" ca="1" si="106"/>
        <v>0</v>
      </c>
      <c r="J65" s="87">
        <f t="shared" ca="1" si="107"/>
        <v>0</v>
      </c>
      <c r="K65" s="87">
        <f t="shared" ca="1" si="108"/>
        <v>0</v>
      </c>
      <c r="L65" s="87">
        <f t="shared" ca="1" si="109"/>
        <v>0</v>
      </c>
      <c r="M65" s="87">
        <f t="shared" ca="1" si="110"/>
        <v>0</v>
      </c>
      <c r="N65" s="87">
        <f t="shared" ca="1" si="111"/>
        <v>0</v>
      </c>
      <c r="O65" s="87">
        <f t="shared" ca="1" si="112"/>
        <v>0</v>
      </c>
      <c r="P65" s="87">
        <f t="shared" ca="1" si="113"/>
        <v>0</v>
      </c>
      <c r="Q65" s="87">
        <f t="shared" ca="1" si="114"/>
        <v>0</v>
      </c>
      <c r="R65" s="87">
        <f t="shared" ca="1" si="115"/>
        <v>0</v>
      </c>
      <c r="S65" s="87">
        <f t="shared" ca="1" si="116"/>
        <v>0</v>
      </c>
      <c r="T65" s="87">
        <f t="shared" ca="1" si="117"/>
        <v>0</v>
      </c>
      <c r="V65" t="str">
        <f t="shared" si="121"/>
        <v>Studi_Mustermensch</v>
      </c>
      <c r="W65" t="s">
        <v>82</v>
      </c>
      <c r="Y65" s="63" t="s">
        <v>137</v>
      </c>
      <c r="Z65" s="63" t="s">
        <v>138</v>
      </c>
      <c r="AA65" t="s">
        <v>139</v>
      </c>
      <c r="AB65" t="s">
        <v>140</v>
      </c>
      <c r="AC65" t="s">
        <v>141</v>
      </c>
      <c r="AD65" t="s">
        <v>142</v>
      </c>
      <c r="AE65" t="s">
        <v>143</v>
      </c>
      <c r="AF65" t="s">
        <v>144</v>
      </c>
      <c r="AG65" t="s">
        <v>145</v>
      </c>
      <c r="AH65" t="s">
        <v>146</v>
      </c>
      <c r="AI65" t="s">
        <v>147</v>
      </c>
      <c r="AJ65" t="s">
        <v>148</v>
      </c>
      <c r="AK65" t="s">
        <v>149</v>
      </c>
      <c r="AL65" t="s">
        <v>150</v>
      </c>
      <c r="AM65" t="s">
        <v>151</v>
      </c>
      <c r="AN65" t="s">
        <v>152</v>
      </c>
      <c r="AO65" t="s">
        <v>153</v>
      </c>
    </row>
    <row r="66" spans="1:41" ht="15.75" outlineLevel="1" x14ac:dyDescent="0.25">
      <c r="A66" s="83">
        <f t="shared" ca="1" si="118"/>
        <v>0</v>
      </c>
      <c r="B66" s="91" t="s">
        <v>34</v>
      </c>
      <c r="C66" s="402">
        <f ca="1">INDIRECT($V66&amp;"!"&amp;X66)</f>
        <v>0</v>
      </c>
      <c r="D66" s="85">
        <f t="shared" ca="1" si="119"/>
        <v>0</v>
      </c>
      <c r="E66" s="86">
        <f t="shared" ca="1" si="103"/>
        <v>0</v>
      </c>
      <c r="F66" s="87">
        <f t="shared" ca="1" si="120"/>
        <v>0</v>
      </c>
      <c r="G66" s="87">
        <f t="shared" ca="1" si="104"/>
        <v>0</v>
      </c>
      <c r="H66" s="87">
        <f t="shared" ca="1" si="105"/>
        <v>0</v>
      </c>
      <c r="I66" s="87">
        <f t="shared" ca="1" si="106"/>
        <v>0</v>
      </c>
      <c r="J66" s="87">
        <f t="shared" ca="1" si="107"/>
        <v>0</v>
      </c>
      <c r="K66" s="87">
        <f t="shared" ca="1" si="108"/>
        <v>0</v>
      </c>
      <c r="L66" s="87">
        <f t="shared" ca="1" si="109"/>
        <v>0</v>
      </c>
      <c r="M66" s="87">
        <f t="shared" ca="1" si="110"/>
        <v>0</v>
      </c>
      <c r="N66" s="87">
        <f t="shared" ca="1" si="111"/>
        <v>0</v>
      </c>
      <c r="O66" s="87">
        <f t="shared" ca="1" si="112"/>
        <v>0</v>
      </c>
      <c r="P66" s="87">
        <f t="shared" ca="1" si="113"/>
        <v>0</v>
      </c>
      <c r="Q66" s="87">
        <f t="shared" ca="1" si="114"/>
        <v>0</v>
      </c>
      <c r="R66" s="87">
        <f t="shared" ca="1" si="115"/>
        <v>0</v>
      </c>
      <c r="S66" s="87">
        <f t="shared" ca="1" si="116"/>
        <v>0</v>
      </c>
      <c r="T66" s="87">
        <f t="shared" ca="1" si="117"/>
        <v>0</v>
      </c>
      <c r="V66" t="str">
        <f t="shared" si="121"/>
        <v>Studi_Mustermensch</v>
      </c>
      <c r="W66" t="s">
        <v>82</v>
      </c>
      <c r="X66" t="s">
        <v>154</v>
      </c>
      <c r="Y66" s="63" t="s">
        <v>155</v>
      </c>
      <c r="Z66" s="63" t="s">
        <v>156</v>
      </c>
      <c r="AA66" t="s">
        <v>157</v>
      </c>
      <c r="AB66" t="s">
        <v>158</v>
      </c>
      <c r="AC66" t="s">
        <v>159</v>
      </c>
      <c r="AD66" t="s">
        <v>160</v>
      </c>
      <c r="AE66" t="s">
        <v>161</v>
      </c>
      <c r="AF66" t="s">
        <v>162</v>
      </c>
      <c r="AG66" t="s">
        <v>163</v>
      </c>
      <c r="AH66" t="s">
        <v>164</v>
      </c>
      <c r="AI66" t="s">
        <v>165</v>
      </c>
      <c r="AJ66" t="s">
        <v>166</v>
      </c>
      <c r="AK66" t="s">
        <v>167</v>
      </c>
      <c r="AL66" t="s">
        <v>168</v>
      </c>
      <c r="AM66" t="s">
        <v>169</v>
      </c>
      <c r="AN66" t="s">
        <v>170</v>
      </c>
      <c r="AO66" t="s">
        <v>171</v>
      </c>
    </row>
    <row r="67" spans="1:41" ht="15.75" outlineLevel="1" x14ac:dyDescent="0.25">
      <c r="A67" s="83">
        <f t="shared" ca="1" si="118"/>
        <v>0</v>
      </c>
      <c r="B67" s="92" t="s">
        <v>172</v>
      </c>
      <c r="C67" s="402"/>
      <c r="D67" s="85">
        <f t="shared" ca="1" si="119"/>
        <v>0</v>
      </c>
      <c r="E67" s="86">
        <f t="shared" ca="1" si="103"/>
        <v>0</v>
      </c>
      <c r="F67" s="87">
        <f t="shared" ca="1" si="120"/>
        <v>0</v>
      </c>
      <c r="G67" s="87">
        <f t="shared" ca="1" si="104"/>
        <v>0</v>
      </c>
      <c r="H67" s="87">
        <f t="shared" ca="1" si="105"/>
        <v>0</v>
      </c>
      <c r="I67" s="87">
        <f t="shared" ca="1" si="106"/>
        <v>0</v>
      </c>
      <c r="J67" s="87">
        <f t="shared" ca="1" si="107"/>
        <v>0</v>
      </c>
      <c r="K67" s="87">
        <f t="shared" ca="1" si="108"/>
        <v>0</v>
      </c>
      <c r="L67" s="87">
        <f t="shared" ca="1" si="109"/>
        <v>0</v>
      </c>
      <c r="M67" s="87">
        <f t="shared" ca="1" si="110"/>
        <v>0</v>
      </c>
      <c r="N67" s="87">
        <f t="shared" ca="1" si="111"/>
        <v>0</v>
      </c>
      <c r="O67" s="87">
        <f t="shared" ca="1" si="112"/>
        <v>0</v>
      </c>
      <c r="P67" s="87">
        <f t="shared" ca="1" si="113"/>
        <v>0</v>
      </c>
      <c r="Q67" s="87">
        <f t="shared" ca="1" si="114"/>
        <v>0</v>
      </c>
      <c r="R67" s="87">
        <f t="shared" ca="1" si="115"/>
        <v>0</v>
      </c>
      <c r="S67" s="87">
        <f t="shared" ca="1" si="116"/>
        <v>0</v>
      </c>
      <c r="T67" s="87">
        <f t="shared" ca="1" si="117"/>
        <v>0</v>
      </c>
      <c r="V67" t="str">
        <f t="shared" si="121"/>
        <v>Studi_Mustermensch</v>
      </c>
      <c r="W67" t="s">
        <v>82</v>
      </c>
      <c r="Y67" s="63" t="s">
        <v>173</v>
      </c>
      <c r="Z67" s="63" t="s">
        <v>174</v>
      </c>
      <c r="AA67" t="s">
        <v>175</v>
      </c>
      <c r="AB67" t="s">
        <v>176</v>
      </c>
      <c r="AC67" t="s">
        <v>177</v>
      </c>
      <c r="AD67" t="s">
        <v>178</v>
      </c>
      <c r="AE67" t="s">
        <v>179</v>
      </c>
      <c r="AF67" t="s">
        <v>180</v>
      </c>
      <c r="AG67" t="s">
        <v>181</v>
      </c>
      <c r="AH67" t="s">
        <v>182</v>
      </c>
      <c r="AI67" t="s">
        <v>183</v>
      </c>
      <c r="AJ67" t="s">
        <v>184</v>
      </c>
      <c r="AK67" t="s">
        <v>185</v>
      </c>
      <c r="AL67" t="s">
        <v>186</v>
      </c>
      <c r="AM67" t="s">
        <v>187</v>
      </c>
      <c r="AN67" t="s">
        <v>188</v>
      </c>
      <c r="AO67" t="s">
        <v>189</v>
      </c>
    </row>
    <row r="68" spans="1:41" ht="15.75" outlineLevel="1" x14ac:dyDescent="0.25">
      <c r="A68" s="83">
        <f t="shared" ca="1" si="118"/>
        <v>0</v>
      </c>
      <c r="B68" s="93" t="s">
        <v>35</v>
      </c>
      <c r="C68" s="402">
        <f ca="1">INDIRECT($V68&amp;"!"&amp;X68)</f>
        <v>0</v>
      </c>
      <c r="D68" s="85">
        <f t="shared" ca="1" si="119"/>
        <v>0</v>
      </c>
      <c r="E68" s="86">
        <f t="shared" ca="1" si="103"/>
        <v>0</v>
      </c>
      <c r="F68" s="87">
        <f t="shared" ca="1" si="120"/>
        <v>0</v>
      </c>
      <c r="G68" s="87">
        <f t="shared" ca="1" si="104"/>
        <v>0</v>
      </c>
      <c r="H68" s="87">
        <f t="shared" ca="1" si="105"/>
        <v>0</v>
      </c>
      <c r="I68" s="87">
        <f t="shared" ca="1" si="106"/>
        <v>0</v>
      </c>
      <c r="J68" s="87">
        <f t="shared" ca="1" si="107"/>
        <v>0</v>
      </c>
      <c r="K68" s="87">
        <f t="shared" ca="1" si="108"/>
        <v>0</v>
      </c>
      <c r="L68" s="87">
        <f t="shared" ca="1" si="109"/>
        <v>0</v>
      </c>
      <c r="M68" s="87">
        <f t="shared" ca="1" si="110"/>
        <v>0</v>
      </c>
      <c r="N68" s="87">
        <f t="shared" ca="1" si="111"/>
        <v>0</v>
      </c>
      <c r="O68" s="87">
        <f t="shared" ca="1" si="112"/>
        <v>0</v>
      </c>
      <c r="P68" s="87">
        <f t="shared" ca="1" si="113"/>
        <v>0</v>
      </c>
      <c r="Q68" s="87">
        <f t="shared" ca="1" si="114"/>
        <v>0</v>
      </c>
      <c r="R68" s="87">
        <f t="shared" ca="1" si="115"/>
        <v>0</v>
      </c>
      <c r="S68" s="87">
        <f t="shared" ca="1" si="116"/>
        <v>0</v>
      </c>
      <c r="T68" s="87">
        <f t="shared" ca="1" si="117"/>
        <v>0</v>
      </c>
      <c r="V68" t="str">
        <f t="shared" si="121"/>
        <v>Studi_Mustermensch</v>
      </c>
      <c r="W68" t="s">
        <v>82</v>
      </c>
      <c r="X68" t="s">
        <v>190</v>
      </c>
      <c r="Y68" s="63" t="s">
        <v>191</v>
      </c>
      <c r="Z68" s="63" t="s">
        <v>192</v>
      </c>
      <c r="AA68" t="s">
        <v>193</v>
      </c>
      <c r="AB68" t="s">
        <v>194</v>
      </c>
      <c r="AC68" t="s">
        <v>195</v>
      </c>
      <c r="AD68" t="s">
        <v>196</v>
      </c>
      <c r="AE68" t="s">
        <v>197</v>
      </c>
      <c r="AF68" t="s">
        <v>198</v>
      </c>
      <c r="AG68" t="s">
        <v>199</v>
      </c>
      <c r="AH68" t="s">
        <v>200</v>
      </c>
      <c r="AI68" t="s">
        <v>201</v>
      </c>
      <c r="AJ68" t="s">
        <v>202</v>
      </c>
      <c r="AK68" t="s">
        <v>203</v>
      </c>
      <c r="AL68" t="s">
        <v>204</v>
      </c>
      <c r="AM68" t="s">
        <v>205</v>
      </c>
      <c r="AN68" t="s">
        <v>206</v>
      </c>
      <c r="AO68" t="s">
        <v>207</v>
      </c>
    </row>
    <row r="69" spans="1:41" ht="15.75" outlineLevel="1" x14ac:dyDescent="0.25">
      <c r="A69" s="83">
        <f t="shared" ca="1" si="118"/>
        <v>0</v>
      </c>
      <c r="B69" s="93" t="s">
        <v>208</v>
      </c>
      <c r="C69" s="402"/>
      <c r="D69" s="85">
        <f t="shared" ca="1" si="119"/>
        <v>0</v>
      </c>
      <c r="E69" s="86">
        <f t="shared" ca="1" si="103"/>
        <v>0</v>
      </c>
      <c r="F69" s="87">
        <f t="shared" ca="1" si="120"/>
        <v>0</v>
      </c>
      <c r="G69" s="87">
        <f t="shared" ca="1" si="104"/>
        <v>0</v>
      </c>
      <c r="H69" s="87">
        <f t="shared" ca="1" si="105"/>
        <v>0</v>
      </c>
      <c r="I69" s="87">
        <f t="shared" ca="1" si="106"/>
        <v>0</v>
      </c>
      <c r="J69" s="87">
        <f t="shared" ca="1" si="107"/>
        <v>0</v>
      </c>
      <c r="K69" s="87">
        <f t="shared" ca="1" si="108"/>
        <v>0</v>
      </c>
      <c r="L69" s="87">
        <f t="shared" ca="1" si="109"/>
        <v>0</v>
      </c>
      <c r="M69" s="87">
        <f t="shared" ca="1" si="110"/>
        <v>0</v>
      </c>
      <c r="N69" s="87">
        <f t="shared" ca="1" si="111"/>
        <v>0</v>
      </c>
      <c r="O69" s="87">
        <f t="shared" ca="1" si="112"/>
        <v>0</v>
      </c>
      <c r="P69" s="87">
        <f t="shared" ca="1" si="113"/>
        <v>0</v>
      </c>
      <c r="Q69" s="87">
        <f t="shared" ca="1" si="114"/>
        <v>0</v>
      </c>
      <c r="R69" s="87">
        <f t="shared" ca="1" si="115"/>
        <v>0</v>
      </c>
      <c r="S69" s="87">
        <f t="shared" ca="1" si="116"/>
        <v>0</v>
      </c>
      <c r="T69" s="87">
        <f t="shared" ca="1" si="117"/>
        <v>0</v>
      </c>
      <c r="V69" t="str">
        <f t="shared" si="121"/>
        <v>Studi_Mustermensch</v>
      </c>
      <c r="W69" t="s">
        <v>82</v>
      </c>
      <c r="Y69" s="63" t="s">
        <v>209</v>
      </c>
      <c r="Z69" s="63" t="s">
        <v>210</v>
      </c>
      <c r="AA69" t="s">
        <v>211</v>
      </c>
      <c r="AB69" t="s">
        <v>212</v>
      </c>
      <c r="AC69" t="s">
        <v>213</v>
      </c>
      <c r="AD69" t="s">
        <v>214</v>
      </c>
      <c r="AE69" t="s">
        <v>215</v>
      </c>
      <c r="AF69" t="s">
        <v>216</v>
      </c>
      <c r="AG69" t="s">
        <v>217</v>
      </c>
      <c r="AH69" t="s">
        <v>218</v>
      </c>
      <c r="AI69" t="s">
        <v>219</v>
      </c>
      <c r="AJ69" t="s">
        <v>220</v>
      </c>
      <c r="AK69" t="s">
        <v>221</v>
      </c>
      <c r="AL69" t="s">
        <v>222</v>
      </c>
      <c r="AM69" t="s">
        <v>223</v>
      </c>
      <c r="AN69" t="s">
        <v>224</v>
      </c>
      <c r="AO69" t="s">
        <v>225</v>
      </c>
    </row>
    <row r="70" spans="1:41" ht="15.75" outlineLevel="1" x14ac:dyDescent="0.25">
      <c r="A70" s="83">
        <f t="shared" ca="1" si="118"/>
        <v>0</v>
      </c>
      <c r="B70" s="94" t="s">
        <v>36</v>
      </c>
      <c r="C70" s="95">
        <f ca="1">INDIRECT($V70&amp;"!"&amp;X70)</f>
        <v>0</v>
      </c>
      <c r="D70" s="85">
        <f t="shared" ca="1" si="119"/>
        <v>0</v>
      </c>
      <c r="E70" s="86">
        <f t="shared" ca="1" si="103"/>
        <v>0</v>
      </c>
      <c r="F70" s="87">
        <f t="shared" ca="1" si="120"/>
        <v>0</v>
      </c>
      <c r="G70" s="87">
        <f t="shared" ca="1" si="104"/>
        <v>0</v>
      </c>
      <c r="H70" s="87">
        <f t="shared" ca="1" si="105"/>
        <v>0</v>
      </c>
      <c r="I70" s="87">
        <f t="shared" ca="1" si="106"/>
        <v>0</v>
      </c>
      <c r="J70" s="87">
        <f t="shared" ca="1" si="107"/>
        <v>0</v>
      </c>
      <c r="K70" s="87">
        <f t="shared" ca="1" si="108"/>
        <v>0</v>
      </c>
      <c r="L70" s="87">
        <f t="shared" ca="1" si="109"/>
        <v>0</v>
      </c>
      <c r="M70" s="87">
        <f t="shared" ca="1" si="110"/>
        <v>0</v>
      </c>
      <c r="N70" s="87">
        <f t="shared" ca="1" si="111"/>
        <v>0</v>
      </c>
      <c r="O70" s="87">
        <f t="shared" ca="1" si="112"/>
        <v>0</v>
      </c>
      <c r="P70" s="87">
        <f t="shared" ca="1" si="113"/>
        <v>0</v>
      </c>
      <c r="Q70" s="87">
        <f t="shared" ca="1" si="114"/>
        <v>0</v>
      </c>
      <c r="R70" s="87">
        <f t="shared" ca="1" si="115"/>
        <v>0</v>
      </c>
      <c r="S70" s="87">
        <f t="shared" ca="1" si="116"/>
        <v>0</v>
      </c>
      <c r="T70" s="87">
        <f t="shared" ca="1" si="117"/>
        <v>0</v>
      </c>
      <c r="V70" t="str">
        <f t="shared" si="121"/>
        <v>Studi_Mustermensch</v>
      </c>
      <c r="W70" t="s">
        <v>82</v>
      </c>
      <c r="X70" t="s">
        <v>226</v>
      </c>
      <c r="Y70" s="63" t="s">
        <v>227</v>
      </c>
      <c r="Z70" s="63" t="s">
        <v>228</v>
      </c>
      <c r="AA70" t="s">
        <v>229</v>
      </c>
      <c r="AB70" t="s">
        <v>230</v>
      </c>
      <c r="AC70" t="s">
        <v>231</v>
      </c>
      <c r="AD70" t="s">
        <v>232</v>
      </c>
      <c r="AE70" t="s">
        <v>233</v>
      </c>
      <c r="AF70" t="s">
        <v>234</v>
      </c>
      <c r="AG70" t="s">
        <v>235</v>
      </c>
      <c r="AH70" t="s">
        <v>236</v>
      </c>
      <c r="AI70" t="s">
        <v>237</v>
      </c>
      <c r="AJ70" t="s">
        <v>238</v>
      </c>
      <c r="AK70" t="s">
        <v>239</v>
      </c>
      <c r="AL70" t="s">
        <v>240</v>
      </c>
      <c r="AM70" t="s">
        <v>241</v>
      </c>
      <c r="AN70" t="s">
        <v>242</v>
      </c>
      <c r="AO70" t="s">
        <v>243</v>
      </c>
    </row>
    <row r="71" spans="1:41" s="100" customFormat="1" ht="15.75" outlineLevel="1" x14ac:dyDescent="0.25">
      <c r="A71" s="83">
        <f t="shared" ca="1" si="118"/>
        <v>0</v>
      </c>
      <c r="B71" s="96" t="s">
        <v>60</v>
      </c>
      <c r="C71" s="97">
        <f t="shared" ref="C71:T71" ca="1" si="122">SUM(C62:C70)</f>
        <v>1577.28</v>
      </c>
      <c r="D71" s="98">
        <f t="shared" ca="1" si="122"/>
        <v>1577.28</v>
      </c>
      <c r="E71" s="99">
        <f t="shared" ca="1" si="122"/>
        <v>0.7</v>
      </c>
      <c r="F71" s="99">
        <f t="shared" ca="1" si="122"/>
        <v>0</v>
      </c>
      <c r="G71" s="99">
        <f t="shared" ca="1" si="122"/>
        <v>0.35</v>
      </c>
      <c r="H71" s="99">
        <f t="shared" ca="1" si="122"/>
        <v>0.35</v>
      </c>
      <c r="I71" s="99">
        <f t="shared" ca="1" si="122"/>
        <v>0</v>
      </c>
      <c r="J71" s="99">
        <f t="shared" ca="1" si="122"/>
        <v>0</v>
      </c>
      <c r="K71" s="99">
        <f t="shared" ca="1" si="122"/>
        <v>0</v>
      </c>
      <c r="L71" s="99">
        <f t="shared" ca="1" si="122"/>
        <v>0</v>
      </c>
      <c r="M71" s="99">
        <f t="shared" ca="1" si="122"/>
        <v>0</v>
      </c>
      <c r="N71" s="99">
        <f t="shared" ca="1" si="122"/>
        <v>0</v>
      </c>
      <c r="O71" s="99">
        <f t="shared" ca="1" si="122"/>
        <v>0</v>
      </c>
      <c r="P71" s="99">
        <f t="shared" ca="1" si="122"/>
        <v>0</v>
      </c>
      <c r="Q71" s="99">
        <f t="shared" ca="1" si="122"/>
        <v>0</v>
      </c>
      <c r="R71" s="99">
        <f t="shared" ca="1" si="122"/>
        <v>0</v>
      </c>
      <c r="S71" s="99">
        <f t="shared" ca="1" si="122"/>
        <v>0</v>
      </c>
      <c r="T71" s="99">
        <f t="shared" ca="1" si="122"/>
        <v>0</v>
      </c>
      <c r="Y71" s="101"/>
      <c r="Z71" s="101"/>
    </row>
    <row r="72" spans="1:41" ht="15.75" x14ac:dyDescent="0.25">
      <c r="A72" s="79" t="s">
        <v>249</v>
      </c>
      <c r="B72" s="81"/>
      <c r="C72" s="102"/>
      <c r="D72" s="81"/>
      <c r="E72" s="103"/>
      <c r="F72" s="81"/>
      <c r="G72" s="81"/>
      <c r="H72" s="81"/>
      <c r="I72" s="81"/>
      <c r="J72" s="81"/>
      <c r="K72" s="81"/>
      <c r="L72" s="81"/>
      <c r="M72" s="81"/>
      <c r="N72" s="81"/>
      <c r="O72" s="81"/>
      <c r="P72" s="81"/>
      <c r="Q72" s="81"/>
      <c r="R72" s="81"/>
      <c r="S72" s="81"/>
      <c r="T72" s="81"/>
    </row>
    <row r="73" spans="1:41" ht="15.75" outlineLevel="1" x14ac:dyDescent="0.25">
      <c r="A73" s="83">
        <f ca="1">INDIRECT($V73&amp;"!"&amp;W73)</f>
        <v>0</v>
      </c>
      <c r="B73" s="84" t="s">
        <v>32</v>
      </c>
      <c r="C73" s="402">
        <f ca="1">INDIRECT($V73&amp;"!"&amp;X73)</f>
        <v>7707.1555303460018</v>
      </c>
      <c r="D73" s="85">
        <f ca="1">INDIRECT($V73&amp;"!"&amp;Y73)</f>
        <v>7735.25</v>
      </c>
      <c r="E73" s="86">
        <f t="shared" ref="E73:E81" ca="1" si="123">SUM(F73:T73)</f>
        <v>1.31</v>
      </c>
      <c r="F73" s="87">
        <f ca="1">ROUND(INDIRECT($V73&amp;"!"&amp;AA73)/215*12,2)</f>
        <v>0</v>
      </c>
      <c r="G73" s="87">
        <f t="shared" ref="G73:G81" ca="1" si="124">ROUND(INDIRECT($V73&amp;"!"&amp;AB73)/215*12,2)</f>
        <v>1.31</v>
      </c>
      <c r="H73" s="87">
        <f t="shared" ref="H73:H81" ca="1" si="125">ROUND(INDIRECT($V73&amp;"!"&amp;AC73)/215*12,2)</f>
        <v>0</v>
      </c>
      <c r="I73" s="87">
        <f t="shared" ref="I73:I81" ca="1" si="126">ROUND(INDIRECT($V73&amp;"!"&amp;AD73)/215*12,2)</f>
        <v>0</v>
      </c>
      <c r="J73" s="87">
        <f t="shared" ref="J73:J81" ca="1" si="127">ROUND(INDIRECT($V73&amp;"!"&amp;AE73)/215*12,2)</f>
        <v>0</v>
      </c>
      <c r="K73" s="87">
        <f t="shared" ref="K73:K81" ca="1" si="128">ROUND(INDIRECT($V73&amp;"!"&amp;AF73)/215*12,2)</f>
        <v>0</v>
      </c>
      <c r="L73" s="87">
        <f t="shared" ref="L73:L81" ca="1" si="129">ROUND(INDIRECT($V73&amp;"!"&amp;AG73)/215*12,2)</f>
        <v>0</v>
      </c>
      <c r="M73" s="87">
        <f t="shared" ref="M73:M81" ca="1" si="130">ROUND(INDIRECT($V73&amp;"!"&amp;AH73)/215*12,2)</f>
        <v>0</v>
      </c>
      <c r="N73" s="87">
        <f t="shared" ref="N73:N81" ca="1" si="131">ROUND(INDIRECT($V73&amp;"!"&amp;AI73)/215*12,2)</f>
        <v>0</v>
      </c>
      <c r="O73" s="87">
        <f t="shared" ref="O73:O81" ca="1" si="132">ROUND(INDIRECT($V73&amp;"!"&amp;AJ73)/215*12,2)</f>
        <v>0</v>
      </c>
      <c r="P73" s="87">
        <f t="shared" ref="P73:P81" ca="1" si="133">ROUND(INDIRECT($V73&amp;"!"&amp;AK73)/215*12,2)</f>
        <v>0</v>
      </c>
      <c r="Q73" s="87">
        <f t="shared" ref="Q73:Q81" ca="1" si="134">ROUND(INDIRECT($V73&amp;"!"&amp;AL73)/215*12,2)</f>
        <v>0</v>
      </c>
      <c r="R73" s="87">
        <f t="shared" ref="R73:R81" ca="1" si="135">ROUND(INDIRECT($V73&amp;"!"&amp;AM73)/215*12,2)</f>
        <v>0</v>
      </c>
      <c r="S73" s="87">
        <f t="shared" ref="S73:S81" ca="1" si="136">ROUND(INDIRECT($V73&amp;"!"&amp;AN73)/215*12,2)</f>
        <v>0</v>
      </c>
      <c r="T73" s="87">
        <f t="shared" ref="T73:T81" ca="1" si="137">ROUND(INDIRECT($V73&amp;"!"&amp;AO73)/215*12,2)</f>
        <v>0</v>
      </c>
      <c r="V73" t="str">
        <f>A72</f>
        <v>fester_Mustermitarbeiter</v>
      </c>
      <c r="W73" t="s">
        <v>82</v>
      </c>
      <c r="X73" t="s">
        <v>83</v>
      </c>
      <c r="Y73" s="63" t="s">
        <v>84</v>
      </c>
      <c r="Z73" s="63" t="s">
        <v>85</v>
      </c>
      <c r="AA73" t="s">
        <v>36</v>
      </c>
      <c r="AB73" t="s">
        <v>86</v>
      </c>
      <c r="AC73" t="s">
        <v>87</v>
      </c>
      <c r="AD73" t="s">
        <v>88</v>
      </c>
      <c r="AE73" t="s">
        <v>89</v>
      </c>
      <c r="AF73" t="s">
        <v>90</v>
      </c>
      <c r="AG73" t="s">
        <v>91</v>
      </c>
      <c r="AH73" t="s">
        <v>92</v>
      </c>
      <c r="AI73" t="s">
        <v>93</v>
      </c>
      <c r="AJ73" t="s">
        <v>94</v>
      </c>
      <c r="AK73" t="s">
        <v>95</v>
      </c>
      <c r="AL73" t="s">
        <v>96</v>
      </c>
      <c r="AM73" t="s">
        <v>97</v>
      </c>
      <c r="AN73" t="s">
        <v>98</v>
      </c>
      <c r="AO73" t="s">
        <v>99</v>
      </c>
    </row>
    <row r="74" spans="1:41" ht="15.75" outlineLevel="1" x14ac:dyDescent="0.25">
      <c r="A74" s="83">
        <f t="shared" ref="A74:A82" ca="1" si="138">INDIRECT($V73&amp;"!"&amp;W73)</f>
        <v>0</v>
      </c>
      <c r="B74" s="88" t="s">
        <v>100</v>
      </c>
      <c r="C74" s="402"/>
      <c r="D74" s="85">
        <f t="shared" ref="D74:D81" ca="1" si="139">INDIRECT($V74&amp;"!"&amp;Y74)</f>
        <v>0</v>
      </c>
      <c r="E74" s="86">
        <f t="shared" ca="1" si="123"/>
        <v>0</v>
      </c>
      <c r="F74" s="87">
        <f t="shared" ref="F74:F81" ca="1" si="140">ROUND(INDIRECT($V74&amp;"!"&amp;AA74)/215*12,2)</f>
        <v>0</v>
      </c>
      <c r="G74" s="87">
        <f t="shared" ca="1" si="124"/>
        <v>0</v>
      </c>
      <c r="H74" s="87">
        <f t="shared" ca="1" si="125"/>
        <v>0</v>
      </c>
      <c r="I74" s="87">
        <f t="shared" ca="1" si="126"/>
        <v>0</v>
      </c>
      <c r="J74" s="87">
        <f t="shared" ca="1" si="127"/>
        <v>0</v>
      </c>
      <c r="K74" s="87">
        <f t="shared" ca="1" si="128"/>
        <v>0</v>
      </c>
      <c r="L74" s="87">
        <f t="shared" ca="1" si="129"/>
        <v>0</v>
      </c>
      <c r="M74" s="87">
        <f t="shared" ca="1" si="130"/>
        <v>0</v>
      </c>
      <c r="N74" s="87">
        <f t="shared" ca="1" si="131"/>
        <v>0</v>
      </c>
      <c r="O74" s="87">
        <f t="shared" ca="1" si="132"/>
        <v>0</v>
      </c>
      <c r="P74" s="87">
        <f t="shared" ca="1" si="133"/>
        <v>0</v>
      </c>
      <c r="Q74" s="87">
        <f t="shared" ca="1" si="134"/>
        <v>0</v>
      </c>
      <c r="R74" s="87">
        <f t="shared" ca="1" si="135"/>
        <v>0</v>
      </c>
      <c r="S74" s="87">
        <f t="shared" ca="1" si="136"/>
        <v>0</v>
      </c>
      <c r="T74" s="87">
        <f t="shared" ca="1" si="137"/>
        <v>0</v>
      </c>
      <c r="V74" t="str">
        <f t="shared" ref="V74:V81" si="141">V73</f>
        <v>fester_Mustermitarbeiter</v>
      </c>
      <c r="W74" t="s">
        <v>82</v>
      </c>
      <c r="Y74" s="63" t="s">
        <v>101</v>
      </c>
      <c r="Z74" s="63" t="s">
        <v>102</v>
      </c>
      <c r="AA74" t="s">
        <v>103</v>
      </c>
      <c r="AB74" t="s">
        <v>104</v>
      </c>
      <c r="AC74" t="s">
        <v>105</v>
      </c>
      <c r="AD74" t="s">
        <v>106</v>
      </c>
      <c r="AE74" t="s">
        <v>107</v>
      </c>
      <c r="AF74" t="s">
        <v>108</v>
      </c>
      <c r="AG74" t="s">
        <v>109</v>
      </c>
      <c r="AH74" t="s">
        <v>110</v>
      </c>
      <c r="AI74" t="s">
        <v>111</v>
      </c>
      <c r="AJ74" t="s">
        <v>112</v>
      </c>
      <c r="AK74" t="s">
        <v>113</v>
      </c>
      <c r="AL74" t="s">
        <v>114</v>
      </c>
      <c r="AM74" t="s">
        <v>115</v>
      </c>
      <c r="AN74" t="s">
        <v>116</v>
      </c>
      <c r="AO74" t="s">
        <v>117</v>
      </c>
    </row>
    <row r="75" spans="1:41" ht="15.75" outlineLevel="1" x14ac:dyDescent="0.25">
      <c r="A75" s="83">
        <f t="shared" ca="1" si="138"/>
        <v>0</v>
      </c>
      <c r="B75" s="89" t="s">
        <v>33</v>
      </c>
      <c r="C75" s="402">
        <f ca="1">INDIRECT($V75&amp;"!"&amp;X75)</f>
        <v>0</v>
      </c>
      <c r="D75" s="85">
        <f t="shared" ca="1" si="139"/>
        <v>0</v>
      </c>
      <c r="E75" s="86">
        <f t="shared" ca="1" si="123"/>
        <v>0</v>
      </c>
      <c r="F75" s="87">
        <f t="shared" ca="1" si="140"/>
        <v>0</v>
      </c>
      <c r="G75" s="87">
        <f t="shared" ca="1" si="124"/>
        <v>0</v>
      </c>
      <c r="H75" s="87">
        <f t="shared" ca="1" si="125"/>
        <v>0</v>
      </c>
      <c r="I75" s="87">
        <f t="shared" ca="1" si="126"/>
        <v>0</v>
      </c>
      <c r="J75" s="87">
        <f t="shared" ca="1" si="127"/>
        <v>0</v>
      </c>
      <c r="K75" s="87">
        <f t="shared" ca="1" si="128"/>
        <v>0</v>
      </c>
      <c r="L75" s="87">
        <f t="shared" ca="1" si="129"/>
        <v>0</v>
      </c>
      <c r="M75" s="87">
        <f t="shared" ca="1" si="130"/>
        <v>0</v>
      </c>
      <c r="N75" s="87">
        <f t="shared" ca="1" si="131"/>
        <v>0</v>
      </c>
      <c r="O75" s="87">
        <f t="shared" ca="1" si="132"/>
        <v>0</v>
      </c>
      <c r="P75" s="87">
        <f t="shared" ca="1" si="133"/>
        <v>0</v>
      </c>
      <c r="Q75" s="87">
        <f t="shared" ca="1" si="134"/>
        <v>0</v>
      </c>
      <c r="R75" s="87">
        <f t="shared" ca="1" si="135"/>
        <v>0</v>
      </c>
      <c r="S75" s="87">
        <f t="shared" ca="1" si="136"/>
        <v>0</v>
      </c>
      <c r="T75" s="87">
        <f t="shared" ca="1" si="137"/>
        <v>0</v>
      </c>
      <c r="V75" t="str">
        <f t="shared" si="141"/>
        <v>fester_Mustermitarbeiter</v>
      </c>
      <c r="W75" t="s">
        <v>82</v>
      </c>
      <c r="X75" t="s">
        <v>118</v>
      </c>
      <c r="Y75" s="63" t="s">
        <v>119</v>
      </c>
      <c r="Z75" s="63" t="s">
        <v>120</v>
      </c>
      <c r="AA75" t="s">
        <v>121</v>
      </c>
      <c r="AB75" t="s">
        <v>122</v>
      </c>
      <c r="AC75" t="s">
        <v>123</v>
      </c>
      <c r="AD75" t="s">
        <v>124</v>
      </c>
      <c r="AE75" t="s">
        <v>125</v>
      </c>
      <c r="AF75" t="s">
        <v>126</v>
      </c>
      <c r="AG75" t="s">
        <v>127</v>
      </c>
      <c r="AH75" t="s">
        <v>128</v>
      </c>
      <c r="AI75" t="s">
        <v>129</v>
      </c>
      <c r="AJ75" t="s">
        <v>130</v>
      </c>
      <c r="AK75" t="s">
        <v>131</v>
      </c>
      <c r="AL75" t="s">
        <v>132</v>
      </c>
      <c r="AM75" t="s">
        <v>133</v>
      </c>
      <c r="AN75" t="s">
        <v>134</v>
      </c>
      <c r="AO75" t="s">
        <v>135</v>
      </c>
    </row>
    <row r="76" spans="1:41" ht="15.75" outlineLevel="1" x14ac:dyDescent="0.25">
      <c r="A76" s="83">
        <f t="shared" ca="1" si="138"/>
        <v>0</v>
      </c>
      <c r="B76" s="90" t="s">
        <v>136</v>
      </c>
      <c r="C76" s="402"/>
      <c r="D76" s="85">
        <f t="shared" ca="1" si="139"/>
        <v>0</v>
      </c>
      <c r="E76" s="86">
        <f t="shared" ca="1" si="123"/>
        <v>0</v>
      </c>
      <c r="F76" s="87">
        <f t="shared" ca="1" si="140"/>
        <v>0</v>
      </c>
      <c r="G76" s="87">
        <f t="shared" ca="1" si="124"/>
        <v>0</v>
      </c>
      <c r="H76" s="87">
        <f t="shared" ca="1" si="125"/>
        <v>0</v>
      </c>
      <c r="I76" s="87">
        <f t="shared" ca="1" si="126"/>
        <v>0</v>
      </c>
      <c r="J76" s="87">
        <f t="shared" ca="1" si="127"/>
        <v>0</v>
      </c>
      <c r="K76" s="87">
        <f t="shared" ca="1" si="128"/>
        <v>0</v>
      </c>
      <c r="L76" s="87">
        <f t="shared" ca="1" si="129"/>
        <v>0</v>
      </c>
      <c r="M76" s="87">
        <f t="shared" ca="1" si="130"/>
        <v>0</v>
      </c>
      <c r="N76" s="87">
        <f t="shared" ca="1" si="131"/>
        <v>0</v>
      </c>
      <c r="O76" s="87">
        <f t="shared" ca="1" si="132"/>
        <v>0</v>
      </c>
      <c r="P76" s="87">
        <f t="shared" ca="1" si="133"/>
        <v>0</v>
      </c>
      <c r="Q76" s="87">
        <f t="shared" ca="1" si="134"/>
        <v>0</v>
      </c>
      <c r="R76" s="87">
        <f t="shared" ca="1" si="135"/>
        <v>0</v>
      </c>
      <c r="S76" s="87">
        <f t="shared" ca="1" si="136"/>
        <v>0</v>
      </c>
      <c r="T76" s="87">
        <f t="shared" ca="1" si="137"/>
        <v>0</v>
      </c>
      <c r="V76" t="str">
        <f t="shared" si="141"/>
        <v>fester_Mustermitarbeiter</v>
      </c>
      <c r="W76" t="s">
        <v>82</v>
      </c>
      <c r="Y76" s="63" t="s">
        <v>137</v>
      </c>
      <c r="Z76" s="63" t="s">
        <v>138</v>
      </c>
      <c r="AA76" t="s">
        <v>139</v>
      </c>
      <c r="AB76" t="s">
        <v>140</v>
      </c>
      <c r="AC76" t="s">
        <v>141</v>
      </c>
      <c r="AD76" t="s">
        <v>142</v>
      </c>
      <c r="AE76" t="s">
        <v>143</v>
      </c>
      <c r="AF76" t="s">
        <v>144</v>
      </c>
      <c r="AG76" t="s">
        <v>145</v>
      </c>
      <c r="AH76" t="s">
        <v>146</v>
      </c>
      <c r="AI76" t="s">
        <v>147</v>
      </c>
      <c r="AJ76" t="s">
        <v>148</v>
      </c>
      <c r="AK76" t="s">
        <v>149</v>
      </c>
      <c r="AL76" t="s">
        <v>150</v>
      </c>
      <c r="AM76" t="s">
        <v>151</v>
      </c>
      <c r="AN76" t="s">
        <v>152</v>
      </c>
      <c r="AO76" t="s">
        <v>153</v>
      </c>
    </row>
    <row r="77" spans="1:41" ht="15.75" outlineLevel="1" x14ac:dyDescent="0.25">
      <c r="A77" s="83">
        <f t="shared" ca="1" si="138"/>
        <v>0</v>
      </c>
      <c r="B77" s="91" t="s">
        <v>34</v>
      </c>
      <c r="C77" s="402">
        <f ca="1">INDIRECT($V77&amp;"!"&amp;X77)</f>
        <v>0</v>
      </c>
      <c r="D77" s="85">
        <f t="shared" ca="1" si="139"/>
        <v>0</v>
      </c>
      <c r="E77" s="86">
        <f t="shared" ca="1" si="123"/>
        <v>0</v>
      </c>
      <c r="F77" s="87">
        <f t="shared" ca="1" si="140"/>
        <v>0</v>
      </c>
      <c r="G77" s="87">
        <f t="shared" ca="1" si="124"/>
        <v>0</v>
      </c>
      <c r="H77" s="87">
        <f t="shared" ca="1" si="125"/>
        <v>0</v>
      </c>
      <c r="I77" s="87">
        <f t="shared" ca="1" si="126"/>
        <v>0</v>
      </c>
      <c r="J77" s="87">
        <f t="shared" ca="1" si="127"/>
        <v>0</v>
      </c>
      <c r="K77" s="87">
        <f t="shared" ca="1" si="128"/>
        <v>0</v>
      </c>
      <c r="L77" s="87">
        <f t="shared" ca="1" si="129"/>
        <v>0</v>
      </c>
      <c r="M77" s="87">
        <f t="shared" ca="1" si="130"/>
        <v>0</v>
      </c>
      <c r="N77" s="87">
        <f t="shared" ca="1" si="131"/>
        <v>0</v>
      </c>
      <c r="O77" s="87">
        <f t="shared" ca="1" si="132"/>
        <v>0</v>
      </c>
      <c r="P77" s="87">
        <f t="shared" ca="1" si="133"/>
        <v>0</v>
      </c>
      <c r="Q77" s="87">
        <f t="shared" ca="1" si="134"/>
        <v>0</v>
      </c>
      <c r="R77" s="87">
        <f t="shared" ca="1" si="135"/>
        <v>0</v>
      </c>
      <c r="S77" s="87">
        <f t="shared" ca="1" si="136"/>
        <v>0</v>
      </c>
      <c r="T77" s="87">
        <f t="shared" ca="1" si="137"/>
        <v>0</v>
      </c>
      <c r="V77" t="str">
        <f t="shared" si="141"/>
        <v>fester_Mustermitarbeiter</v>
      </c>
      <c r="W77" t="s">
        <v>82</v>
      </c>
      <c r="X77" t="s">
        <v>154</v>
      </c>
      <c r="Y77" s="63" t="s">
        <v>155</v>
      </c>
      <c r="Z77" s="63" t="s">
        <v>156</v>
      </c>
      <c r="AA77" t="s">
        <v>157</v>
      </c>
      <c r="AB77" t="s">
        <v>158</v>
      </c>
      <c r="AC77" t="s">
        <v>159</v>
      </c>
      <c r="AD77" t="s">
        <v>160</v>
      </c>
      <c r="AE77" t="s">
        <v>161</v>
      </c>
      <c r="AF77" t="s">
        <v>162</v>
      </c>
      <c r="AG77" t="s">
        <v>163</v>
      </c>
      <c r="AH77" t="s">
        <v>164</v>
      </c>
      <c r="AI77" t="s">
        <v>165</v>
      </c>
      <c r="AJ77" t="s">
        <v>166</v>
      </c>
      <c r="AK77" t="s">
        <v>167</v>
      </c>
      <c r="AL77" t="s">
        <v>168</v>
      </c>
      <c r="AM77" t="s">
        <v>169</v>
      </c>
      <c r="AN77" t="s">
        <v>170</v>
      </c>
      <c r="AO77" t="s">
        <v>171</v>
      </c>
    </row>
    <row r="78" spans="1:41" ht="15.75" outlineLevel="1" x14ac:dyDescent="0.25">
      <c r="A78" s="83">
        <f t="shared" ca="1" si="138"/>
        <v>0</v>
      </c>
      <c r="B78" s="92" t="s">
        <v>172</v>
      </c>
      <c r="C78" s="402"/>
      <c r="D78" s="85">
        <f t="shared" ca="1" si="139"/>
        <v>0</v>
      </c>
      <c r="E78" s="86">
        <f t="shared" ca="1" si="123"/>
        <v>0</v>
      </c>
      <c r="F78" s="87">
        <f t="shared" ca="1" si="140"/>
        <v>0</v>
      </c>
      <c r="G78" s="87">
        <f t="shared" ca="1" si="124"/>
        <v>0</v>
      </c>
      <c r="H78" s="87">
        <f t="shared" ca="1" si="125"/>
        <v>0</v>
      </c>
      <c r="I78" s="87">
        <f t="shared" ca="1" si="126"/>
        <v>0</v>
      </c>
      <c r="J78" s="87">
        <f t="shared" ca="1" si="127"/>
        <v>0</v>
      </c>
      <c r="K78" s="87">
        <f t="shared" ca="1" si="128"/>
        <v>0</v>
      </c>
      <c r="L78" s="87">
        <f t="shared" ca="1" si="129"/>
        <v>0</v>
      </c>
      <c r="M78" s="87">
        <f t="shared" ca="1" si="130"/>
        <v>0</v>
      </c>
      <c r="N78" s="87">
        <f t="shared" ca="1" si="131"/>
        <v>0</v>
      </c>
      <c r="O78" s="87">
        <f t="shared" ca="1" si="132"/>
        <v>0</v>
      </c>
      <c r="P78" s="87">
        <f t="shared" ca="1" si="133"/>
        <v>0</v>
      </c>
      <c r="Q78" s="87">
        <f t="shared" ca="1" si="134"/>
        <v>0</v>
      </c>
      <c r="R78" s="87">
        <f t="shared" ca="1" si="135"/>
        <v>0</v>
      </c>
      <c r="S78" s="87">
        <f t="shared" ca="1" si="136"/>
        <v>0</v>
      </c>
      <c r="T78" s="87">
        <f t="shared" ca="1" si="137"/>
        <v>0</v>
      </c>
      <c r="V78" t="str">
        <f t="shared" si="141"/>
        <v>fester_Mustermitarbeiter</v>
      </c>
      <c r="W78" t="s">
        <v>82</v>
      </c>
      <c r="Y78" s="63" t="s">
        <v>173</v>
      </c>
      <c r="Z78" s="63" t="s">
        <v>174</v>
      </c>
      <c r="AA78" t="s">
        <v>175</v>
      </c>
      <c r="AB78" t="s">
        <v>176</v>
      </c>
      <c r="AC78" t="s">
        <v>177</v>
      </c>
      <c r="AD78" t="s">
        <v>178</v>
      </c>
      <c r="AE78" t="s">
        <v>179</v>
      </c>
      <c r="AF78" t="s">
        <v>180</v>
      </c>
      <c r="AG78" t="s">
        <v>181</v>
      </c>
      <c r="AH78" t="s">
        <v>182</v>
      </c>
      <c r="AI78" t="s">
        <v>183</v>
      </c>
      <c r="AJ78" t="s">
        <v>184</v>
      </c>
      <c r="AK78" t="s">
        <v>185</v>
      </c>
      <c r="AL78" t="s">
        <v>186</v>
      </c>
      <c r="AM78" t="s">
        <v>187</v>
      </c>
      <c r="AN78" t="s">
        <v>188</v>
      </c>
      <c r="AO78" t="s">
        <v>189</v>
      </c>
    </row>
    <row r="79" spans="1:41" ht="15.75" outlineLevel="1" x14ac:dyDescent="0.25">
      <c r="A79" s="83">
        <f t="shared" ca="1" si="138"/>
        <v>0</v>
      </c>
      <c r="B79" s="93" t="s">
        <v>35</v>
      </c>
      <c r="C79" s="402">
        <f ca="1">INDIRECT($V79&amp;"!"&amp;X79)</f>
        <v>0</v>
      </c>
      <c r="D79" s="85">
        <f t="shared" ca="1" si="139"/>
        <v>0</v>
      </c>
      <c r="E79" s="86">
        <f t="shared" ca="1" si="123"/>
        <v>0</v>
      </c>
      <c r="F79" s="87">
        <f t="shared" ca="1" si="140"/>
        <v>0</v>
      </c>
      <c r="G79" s="87">
        <f t="shared" ca="1" si="124"/>
        <v>0</v>
      </c>
      <c r="H79" s="87">
        <f t="shared" ca="1" si="125"/>
        <v>0</v>
      </c>
      <c r="I79" s="87">
        <f t="shared" ca="1" si="126"/>
        <v>0</v>
      </c>
      <c r="J79" s="87">
        <f t="shared" ca="1" si="127"/>
        <v>0</v>
      </c>
      <c r="K79" s="87">
        <f t="shared" ca="1" si="128"/>
        <v>0</v>
      </c>
      <c r="L79" s="87">
        <f t="shared" ca="1" si="129"/>
        <v>0</v>
      </c>
      <c r="M79" s="87">
        <f t="shared" ca="1" si="130"/>
        <v>0</v>
      </c>
      <c r="N79" s="87">
        <f t="shared" ca="1" si="131"/>
        <v>0</v>
      </c>
      <c r="O79" s="87">
        <f t="shared" ca="1" si="132"/>
        <v>0</v>
      </c>
      <c r="P79" s="87">
        <f t="shared" ca="1" si="133"/>
        <v>0</v>
      </c>
      <c r="Q79" s="87">
        <f t="shared" ca="1" si="134"/>
        <v>0</v>
      </c>
      <c r="R79" s="87">
        <f t="shared" ca="1" si="135"/>
        <v>0</v>
      </c>
      <c r="S79" s="87">
        <f t="shared" ca="1" si="136"/>
        <v>0</v>
      </c>
      <c r="T79" s="87">
        <f t="shared" ca="1" si="137"/>
        <v>0</v>
      </c>
      <c r="V79" t="str">
        <f t="shared" si="141"/>
        <v>fester_Mustermitarbeiter</v>
      </c>
      <c r="W79" t="s">
        <v>82</v>
      </c>
      <c r="X79" t="s">
        <v>190</v>
      </c>
      <c r="Y79" s="63" t="s">
        <v>191</v>
      </c>
      <c r="Z79" s="63" t="s">
        <v>192</v>
      </c>
      <c r="AA79" t="s">
        <v>193</v>
      </c>
      <c r="AB79" t="s">
        <v>194</v>
      </c>
      <c r="AC79" t="s">
        <v>195</v>
      </c>
      <c r="AD79" t="s">
        <v>196</v>
      </c>
      <c r="AE79" t="s">
        <v>197</v>
      </c>
      <c r="AF79" t="s">
        <v>198</v>
      </c>
      <c r="AG79" t="s">
        <v>199</v>
      </c>
      <c r="AH79" t="s">
        <v>200</v>
      </c>
      <c r="AI79" t="s">
        <v>201</v>
      </c>
      <c r="AJ79" t="s">
        <v>202</v>
      </c>
      <c r="AK79" t="s">
        <v>203</v>
      </c>
      <c r="AL79" t="s">
        <v>204</v>
      </c>
      <c r="AM79" t="s">
        <v>205</v>
      </c>
      <c r="AN79" t="s">
        <v>206</v>
      </c>
      <c r="AO79" t="s">
        <v>207</v>
      </c>
    </row>
    <row r="80" spans="1:41" ht="15.75" outlineLevel="1" x14ac:dyDescent="0.25">
      <c r="A80" s="83">
        <f t="shared" ca="1" si="138"/>
        <v>0</v>
      </c>
      <c r="B80" s="93" t="s">
        <v>208</v>
      </c>
      <c r="C80" s="402"/>
      <c r="D80" s="85">
        <f t="shared" ca="1" si="139"/>
        <v>0</v>
      </c>
      <c r="E80" s="86">
        <f t="shared" ca="1" si="123"/>
        <v>0</v>
      </c>
      <c r="F80" s="87">
        <f t="shared" ca="1" si="140"/>
        <v>0</v>
      </c>
      <c r="G80" s="87">
        <f t="shared" ca="1" si="124"/>
        <v>0</v>
      </c>
      <c r="H80" s="87">
        <f t="shared" ca="1" si="125"/>
        <v>0</v>
      </c>
      <c r="I80" s="87">
        <f t="shared" ca="1" si="126"/>
        <v>0</v>
      </c>
      <c r="J80" s="87">
        <f t="shared" ca="1" si="127"/>
        <v>0</v>
      </c>
      <c r="K80" s="87">
        <f t="shared" ca="1" si="128"/>
        <v>0</v>
      </c>
      <c r="L80" s="87">
        <f t="shared" ca="1" si="129"/>
        <v>0</v>
      </c>
      <c r="M80" s="87">
        <f t="shared" ca="1" si="130"/>
        <v>0</v>
      </c>
      <c r="N80" s="87">
        <f t="shared" ca="1" si="131"/>
        <v>0</v>
      </c>
      <c r="O80" s="87">
        <f t="shared" ca="1" si="132"/>
        <v>0</v>
      </c>
      <c r="P80" s="87">
        <f t="shared" ca="1" si="133"/>
        <v>0</v>
      </c>
      <c r="Q80" s="87">
        <f t="shared" ca="1" si="134"/>
        <v>0</v>
      </c>
      <c r="R80" s="87">
        <f t="shared" ca="1" si="135"/>
        <v>0</v>
      </c>
      <c r="S80" s="87">
        <f t="shared" ca="1" si="136"/>
        <v>0</v>
      </c>
      <c r="T80" s="87">
        <f t="shared" ca="1" si="137"/>
        <v>0</v>
      </c>
      <c r="V80" t="str">
        <f t="shared" si="141"/>
        <v>fester_Mustermitarbeiter</v>
      </c>
      <c r="W80" t="s">
        <v>82</v>
      </c>
      <c r="Y80" s="63" t="s">
        <v>209</v>
      </c>
      <c r="Z80" s="63" t="s">
        <v>210</v>
      </c>
      <c r="AA80" t="s">
        <v>211</v>
      </c>
      <c r="AB80" t="s">
        <v>212</v>
      </c>
      <c r="AC80" t="s">
        <v>213</v>
      </c>
      <c r="AD80" t="s">
        <v>214</v>
      </c>
      <c r="AE80" t="s">
        <v>215</v>
      </c>
      <c r="AF80" t="s">
        <v>216</v>
      </c>
      <c r="AG80" t="s">
        <v>217</v>
      </c>
      <c r="AH80" t="s">
        <v>218</v>
      </c>
      <c r="AI80" t="s">
        <v>219</v>
      </c>
      <c r="AJ80" t="s">
        <v>220</v>
      </c>
      <c r="AK80" t="s">
        <v>221</v>
      </c>
      <c r="AL80" t="s">
        <v>222</v>
      </c>
      <c r="AM80" t="s">
        <v>223</v>
      </c>
      <c r="AN80" t="s">
        <v>224</v>
      </c>
      <c r="AO80" t="s">
        <v>225</v>
      </c>
    </row>
    <row r="81" spans="1:41" ht="15.75" outlineLevel="1" x14ac:dyDescent="0.25">
      <c r="A81" s="83">
        <f t="shared" ca="1" si="138"/>
        <v>0</v>
      </c>
      <c r="B81" s="94" t="s">
        <v>36</v>
      </c>
      <c r="C81" s="95">
        <f ca="1">INDIRECT($V81&amp;"!"&amp;X81)</f>
        <v>0</v>
      </c>
      <c r="D81" s="85">
        <f t="shared" ca="1" si="139"/>
        <v>0</v>
      </c>
      <c r="E81" s="86">
        <f t="shared" ca="1" si="123"/>
        <v>0</v>
      </c>
      <c r="F81" s="87">
        <f t="shared" ca="1" si="140"/>
        <v>0</v>
      </c>
      <c r="G81" s="87">
        <f t="shared" ca="1" si="124"/>
        <v>0</v>
      </c>
      <c r="H81" s="87">
        <f t="shared" ca="1" si="125"/>
        <v>0</v>
      </c>
      <c r="I81" s="87">
        <f t="shared" ca="1" si="126"/>
        <v>0</v>
      </c>
      <c r="J81" s="87">
        <f t="shared" ca="1" si="127"/>
        <v>0</v>
      </c>
      <c r="K81" s="87">
        <f t="shared" ca="1" si="128"/>
        <v>0</v>
      </c>
      <c r="L81" s="87">
        <f t="shared" ca="1" si="129"/>
        <v>0</v>
      </c>
      <c r="M81" s="87">
        <f t="shared" ca="1" si="130"/>
        <v>0</v>
      </c>
      <c r="N81" s="87">
        <f t="shared" ca="1" si="131"/>
        <v>0</v>
      </c>
      <c r="O81" s="87">
        <f t="shared" ca="1" si="132"/>
        <v>0</v>
      </c>
      <c r="P81" s="87">
        <f t="shared" ca="1" si="133"/>
        <v>0</v>
      </c>
      <c r="Q81" s="87">
        <f t="shared" ca="1" si="134"/>
        <v>0</v>
      </c>
      <c r="R81" s="87">
        <f t="shared" ca="1" si="135"/>
        <v>0</v>
      </c>
      <c r="S81" s="87">
        <f t="shared" ca="1" si="136"/>
        <v>0</v>
      </c>
      <c r="T81" s="87">
        <f t="shared" ca="1" si="137"/>
        <v>0</v>
      </c>
      <c r="V81" t="str">
        <f t="shared" si="141"/>
        <v>fester_Mustermitarbeiter</v>
      </c>
      <c r="W81" t="s">
        <v>82</v>
      </c>
      <c r="X81" t="s">
        <v>226</v>
      </c>
      <c r="Y81" s="63" t="s">
        <v>227</v>
      </c>
      <c r="Z81" s="63" t="s">
        <v>228</v>
      </c>
      <c r="AA81" t="s">
        <v>229</v>
      </c>
      <c r="AB81" t="s">
        <v>230</v>
      </c>
      <c r="AC81" t="s">
        <v>231</v>
      </c>
      <c r="AD81" t="s">
        <v>232</v>
      </c>
      <c r="AE81" t="s">
        <v>233</v>
      </c>
      <c r="AF81" t="s">
        <v>234</v>
      </c>
      <c r="AG81" t="s">
        <v>235</v>
      </c>
      <c r="AH81" t="s">
        <v>236</v>
      </c>
      <c r="AI81" t="s">
        <v>237</v>
      </c>
      <c r="AJ81" t="s">
        <v>238</v>
      </c>
      <c r="AK81" t="s">
        <v>239</v>
      </c>
      <c r="AL81" t="s">
        <v>240</v>
      </c>
      <c r="AM81" t="s">
        <v>241</v>
      </c>
      <c r="AN81" t="s">
        <v>242</v>
      </c>
      <c r="AO81" t="s">
        <v>243</v>
      </c>
    </row>
    <row r="82" spans="1:41" s="100" customFormat="1" ht="15.75" outlineLevel="1" x14ac:dyDescent="0.25">
      <c r="A82" s="83">
        <f t="shared" ca="1" si="138"/>
        <v>0</v>
      </c>
      <c r="B82" s="96" t="s">
        <v>60</v>
      </c>
      <c r="C82" s="97">
        <f t="shared" ref="C82:T82" ca="1" si="142">SUM(C73:C81)</f>
        <v>7707.1555303460018</v>
      </c>
      <c r="D82" s="98">
        <f t="shared" ca="1" si="142"/>
        <v>7735.25</v>
      </c>
      <c r="E82" s="99">
        <f t="shared" ca="1" si="142"/>
        <v>1.31</v>
      </c>
      <c r="F82" s="99">
        <f t="shared" ca="1" si="142"/>
        <v>0</v>
      </c>
      <c r="G82" s="99">
        <f t="shared" ca="1" si="142"/>
        <v>1.31</v>
      </c>
      <c r="H82" s="99">
        <f t="shared" ca="1" si="142"/>
        <v>0</v>
      </c>
      <c r="I82" s="99">
        <f t="shared" ca="1" si="142"/>
        <v>0</v>
      </c>
      <c r="J82" s="99">
        <f t="shared" ca="1" si="142"/>
        <v>0</v>
      </c>
      <c r="K82" s="99">
        <f t="shared" ca="1" si="142"/>
        <v>0</v>
      </c>
      <c r="L82" s="99">
        <f t="shared" ca="1" si="142"/>
        <v>0</v>
      </c>
      <c r="M82" s="99">
        <f t="shared" ca="1" si="142"/>
        <v>0</v>
      </c>
      <c r="N82" s="99">
        <f t="shared" ca="1" si="142"/>
        <v>0</v>
      </c>
      <c r="O82" s="99">
        <f t="shared" ca="1" si="142"/>
        <v>0</v>
      </c>
      <c r="P82" s="99">
        <f t="shared" ca="1" si="142"/>
        <v>0</v>
      </c>
      <c r="Q82" s="99">
        <f t="shared" ca="1" si="142"/>
        <v>0</v>
      </c>
      <c r="R82" s="99">
        <f t="shared" ca="1" si="142"/>
        <v>0</v>
      </c>
      <c r="S82" s="99">
        <f t="shared" ca="1" si="142"/>
        <v>0</v>
      </c>
      <c r="T82" s="99">
        <f t="shared" ca="1" si="142"/>
        <v>0</v>
      </c>
      <c r="Y82" s="101"/>
      <c r="Z82" s="101"/>
    </row>
    <row r="83" spans="1:41" ht="15.75" x14ac:dyDescent="0.25">
      <c r="A83" s="79" t="s">
        <v>250</v>
      </c>
      <c r="B83" s="81"/>
      <c r="C83" s="102"/>
      <c r="D83" s="81"/>
      <c r="E83" s="103"/>
      <c r="F83" s="81"/>
      <c r="G83" s="81"/>
      <c r="H83" s="81"/>
      <c r="I83" s="81"/>
      <c r="J83" s="81"/>
      <c r="K83" s="81"/>
      <c r="L83" s="81"/>
      <c r="M83" s="81"/>
      <c r="N83" s="81"/>
      <c r="O83" s="81"/>
      <c r="P83" s="81"/>
      <c r="Q83" s="81"/>
      <c r="R83" s="81"/>
      <c r="S83" s="81"/>
      <c r="T83" s="81"/>
    </row>
    <row r="84" spans="1:41" ht="15.75" hidden="1" outlineLevel="1" x14ac:dyDescent="0.25">
      <c r="A84" s="83">
        <f ca="1">INDIRECT($V84&amp;"!"&amp;W84)</f>
        <v>0</v>
      </c>
      <c r="B84" s="84" t="s">
        <v>32</v>
      </c>
      <c r="C84" s="402">
        <f ca="1">INDIRECT($V84&amp;"!"&amp;X84)</f>
        <v>50861.409999999996</v>
      </c>
      <c r="D84" s="85">
        <f ca="1">INDIRECT($V84&amp;"!"&amp;Y84)</f>
        <v>50861.41</v>
      </c>
      <c r="E84" s="86">
        <f t="shared" ref="E84:E92" ca="1" si="143">SUM(F84:T84)</f>
        <v>8.2604651162790645</v>
      </c>
      <c r="F84" s="87">
        <f t="shared" ref="F84:F92" ca="1" si="144">INDIRECT($V84&amp;"!"&amp;AA84)/215*12</f>
        <v>6.0549534885587715</v>
      </c>
      <c r="G84" s="87">
        <f t="shared" ref="G84:G92" ca="1" si="145">INDIRECT($V84&amp;"!"&amp;AB84)/215*12</f>
        <v>0.15450285150819404</v>
      </c>
      <c r="H84" s="87">
        <f t="shared" ref="H84:H92" ca="1" si="146">INDIRECT($V84&amp;"!"&amp;AC84)/215*12</f>
        <v>0.55007656853485953</v>
      </c>
      <c r="I84" s="87">
        <f t="shared" ref="I84:I92" ca="1" si="147">INDIRECT($V84&amp;"!"&amp;AD84)/215*12</f>
        <v>1.5009322076772391</v>
      </c>
      <c r="J84" s="87">
        <f t="shared" ref="J84:J92" ca="1" si="148">INDIRECT($V84&amp;"!"&amp;AE84)/215*12</f>
        <v>0</v>
      </c>
      <c r="K84" s="87">
        <f t="shared" ref="K84:K92" ca="1" si="149">INDIRECT($V84&amp;"!"&amp;AF84)/215*12</f>
        <v>0</v>
      </c>
      <c r="L84" s="87">
        <f t="shared" ref="L84:L92" ca="1" si="150">INDIRECT($V84&amp;"!"&amp;AG84)/215*12</f>
        <v>0</v>
      </c>
      <c r="M84" s="87">
        <f t="shared" ref="M84:M92" ca="1" si="151">INDIRECT($V84&amp;"!"&amp;AH84)/215*12</f>
        <v>0</v>
      </c>
      <c r="N84" s="87">
        <f t="shared" ref="N84:N92" ca="1" si="152">INDIRECT($V84&amp;"!"&amp;AI84)/215*12</f>
        <v>0</v>
      </c>
      <c r="O84" s="87">
        <f t="shared" ref="O84:O92" ca="1" si="153">INDIRECT($V84&amp;"!"&amp;AJ84)/215*12</f>
        <v>0</v>
      </c>
      <c r="P84" s="87">
        <f t="shared" ref="P84:P92" ca="1" si="154">INDIRECT($V84&amp;"!"&amp;AK84)/215*12</f>
        <v>0</v>
      </c>
      <c r="Q84" s="87">
        <f t="shared" ref="Q84:Q92" ca="1" si="155">INDIRECT($V84&amp;"!"&amp;AL84)/215*12</f>
        <v>0</v>
      </c>
      <c r="R84" s="87">
        <f t="shared" ref="R84:R92" ca="1" si="156">INDIRECT($V84&amp;"!"&amp;AM84)/215*12</f>
        <v>0</v>
      </c>
      <c r="S84" s="87">
        <f t="shared" ref="S84:S92" ca="1" si="157">INDIRECT($V84&amp;"!"&amp;AN84)/215*12</f>
        <v>0</v>
      </c>
      <c r="T84" s="87">
        <f t="shared" ref="T84:T92" ca="1" si="158">INDIRECT($V84&amp;"!"&amp;AO84)/215*12</f>
        <v>0</v>
      </c>
      <c r="V84" t="str">
        <f>A83</f>
        <v>Musterdoktor</v>
      </c>
      <c r="W84" t="s">
        <v>82</v>
      </c>
      <c r="X84" t="s">
        <v>83</v>
      </c>
      <c r="Y84" s="63" t="s">
        <v>84</v>
      </c>
      <c r="Z84" s="63" t="s">
        <v>85</v>
      </c>
      <c r="AA84" t="s">
        <v>36</v>
      </c>
      <c r="AB84" t="s">
        <v>86</v>
      </c>
      <c r="AC84" t="s">
        <v>87</v>
      </c>
      <c r="AD84" t="s">
        <v>88</v>
      </c>
      <c r="AE84" t="s">
        <v>89</v>
      </c>
      <c r="AF84" t="s">
        <v>90</v>
      </c>
      <c r="AG84" t="s">
        <v>91</v>
      </c>
      <c r="AH84" t="s">
        <v>92</v>
      </c>
      <c r="AI84" t="s">
        <v>93</v>
      </c>
      <c r="AJ84" t="s">
        <v>94</v>
      </c>
      <c r="AK84" t="s">
        <v>95</v>
      </c>
      <c r="AL84" t="s">
        <v>96</v>
      </c>
      <c r="AM84" t="s">
        <v>97</v>
      </c>
      <c r="AN84" t="s">
        <v>98</v>
      </c>
      <c r="AO84" t="s">
        <v>99</v>
      </c>
    </row>
    <row r="85" spans="1:41" ht="15.75" hidden="1" outlineLevel="1" x14ac:dyDescent="0.25">
      <c r="A85" s="83">
        <f t="shared" ref="A85:A93" ca="1" si="159">INDIRECT($V84&amp;"!"&amp;W84)</f>
        <v>0</v>
      </c>
      <c r="B85" s="88" t="s">
        <v>100</v>
      </c>
      <c r="C85" s="402"/>
      <c r="D85" s="85">
        <f t="shared" ref="D85:D92" ca="1" si="160">INDIRECT($V85&amp;"!"&amp;Y85)</f>
        <v>0</v>
      </c>
      <c r="E85" s="86">
        <f t="shared" ca="1" si="143"/>
        <v>0</v>
      </c>
      <c r="F85" s="87">
        <f t="shared" ca="1" si="144"/>
        <v>0</v>
      </c>
      <c r="G85" s="87">
        <f t="shared" ca="1" si="145"/>
        <v>0</v>
      </c>
      <c r="H85" s="87">
        <f t="shared" ca="1" si="146"/>
        <v>0</v>
      </c>
      <c r="I85" s="87">
        <f t="shared" ca="1" si="147"/>
        <v>0</v>
      </c>
      <c r="J85" s="87">
        <f t="shared" ca="1" si="148"/>
        <v>0</v>
      </c>
      <c r="K85" s="87">
        <f t="shared" ca="1" si="149"/>
        <v>0</v>
      </c>
      <c r="L85" s="87">
        <f t="shared" ca="1" si="150"/>
        <v>0</v>
      </c>
      <c r="M85" s="87">
        <f t="shared" ca="1" si="151"/>
        <v>0</v>
      </c>
      <c r="N85" s="87">
        <f t="shared" ca="1" si="152"/>
        <v>0</v>
      </c>
      <c r="O85" s="87">
        <f t="shared" ca="1" si="153"/>
        <v>0</v>
      </c>
      <c r="P85" s="87">
        <f t="shared" ca="1" si="154"/>
        <v>0</v>
      </c>
      <c r="Q85" s="87">
        <f t="shared" ca="1" si="155"/>
        <v>0</v>
      </c>
      <c r="R85" s="87">
        <f t="shared" ca="1" si="156"/>
        <v>0</v>
      </c>
      <c r="S85" s="87">
        <f t="shared" ca="1" si="157"/>
        <v>0</v>
      </c>
      <c r="T85" s="87">
        <f t="shared" ca="1" si="158"/>
        <v>0</v>
      </c>
      <c r="V85" t="str">
        <f t="shared" ref="V85:V92" si="161">V84</f>
        <v>Musterdoktor</v>
      </c>
      <c r="W85" t="s">
        <v>82</v>
      </c>
      <c r="Y85" s="63" t="s">
        <v>101</v>
      </c>
      <c r="Z85" s="63" t="s">
        <v>102</v>
      </c>
      <c r="AA85" t="s">
        <v>103</v>
      </c>
      <c r="AB85" t="s">
        <v>104</v>
      </c>
      <c r="AC85" t="s">
        <v>105</v>
      </c>
      <c r="AD85" t="s">
        <v>106</v>
      </c>
      <c r="AE85" t="s">
        <v>107</v>
      </c>
      <c r="AF85" t="s">
        <v>108</v>
      </c>
      <c r="AG85" t="s">
        <v>109</v>
      </c>
      <c r="AH85" t="s">
        <v>110</v>
      </c>
      <c r="AI85" t="s">
        <v>111</v>
      </c>
      <c r="AJ85" t="s">
        <v>112</v>
      </c>
      <c r="AK85" t="s">
        <v>113</v>
      </c>
      <c r="AL85" t="s">
        <v>114</v>
      </c>
      <c r="AM85" t="s">
        <v>115</v>
      </c>
      <c r="AN85" t="s">
        <v>116</v>
      </c>
      <c r="AO85" t="s">
        <v>117</v>
      </c>
    </row>
    <row r="86" spans="1:41" ht="15.75" hidden="1" outlineLevel="1" x14ac:dyDescent="0.25">
      <c r="A86" s="83">
        <f t="shared" ca="1" si="159"/>
        <v>0</v>
      </c>
      <c r="B86" s="89" t="s">
        <v>33</v>
      </c>
      <c r="C86" s="402">
        <f ca="1">INDIRECT($V86&amp;"!"&amp;X86)</f>
        <v>78863.130000000034</v>
      </c>
      <c r="D86" s="85">
        <f t="shared" ca="1" si="160"/>
        <v>78679.649999999994</v>
      </c>
      <c r="E86" s="86">
        <f t="shared" ca="1" si="143"/>
        <v>11.972093023255814</v>
      </c>
      <c r="F86" s="87">
        <f t="shared" ca="1" si="144"/>
        <v>3.2584894799650996</v>
      </c>
      <c r="G86" s="87">
        <f t="shared" ca="1" si="145"/>
        <v>2.5485850558296894</v>
      </c>
      <c r="H86" s="87">
        <f t="shared" ca="1" si="146"/>
        <v>3.0503052683130587</v>
      </c>
      <c r="I86" s="87">
        <f t="shared" ca="1" si="147"/>
        <v>0.7975618960258325</v>
      </c>
      <c r="J86" s="87">
        <f t="shared" ca="1" si="148"/>
        <v>2.3171513231221343</v>
      </c>
      <c r="K86" s="87">
        <f t="shared" ca="1" si="149"/>
        <v>0</v>
      </c>
      <c r="L86" s="87">
        <f t="shared" ca="1" si="150"/>
        <v>0</v>
      </c>
      <c r="M86" s="87">
        <f t="shared" ca="1" si="151"/>
        <v>0</v>
      </c>
      <c r="N86" s="87">
        <f t="shared" ca="1" si="152"/>
        <v>0</v>
      </c>
      <c r="O86" s="87">
        <f t="shared" ca="1" si="153"/>
        <v>0</v>
      </c>
      <c r="P86" s="87">
        <f t="shared" ca="1" si="154"/>
        <v>0</v>
      </c>
      <c r="Q86" s="87">
        <f t="shared" ca="1" si="155"/>
        <v>0</v>
      </c>
      <c r="R86" s="87">
        <f t="shared" ca="1" si="156"/>
        <v>0</v>
      </c>
      <c r="S86" s="87">
        <f t="shared" ca="1" si="157"/>
        <v>0</v>
      </c>
      <c r="T86" s="87">
        <f t="shared" ca="1" si="158"/>
        <v>0</v>
      </c>
      <c r="V86" t="str">
        <f t="shared" si="161"/>
        <v>Musterdoktor</v>
      </c>
      <c r="W86" t="s">
        <v>82</v>
      </c>
      <c r="X86" t="s">
        <v>118</v>
      </c>
      <c r="Y86" s="63" t="s">
        <v>119</v>
      </c>
      <c r="Z86" s="63" t="s">
        <v>120</v>
      </c>
      <c r="AA86" t="s">
        <v>121</v>
      </c>
      <c r="AB86" t="s">
        <v>122</v>
      </c>
      <c r="AC86" t="s">
        <v>123</v>
      </c>
      <c r="AD86" t="s">
        <v>124</v>
      </c>
      <c r="AE86" t="s">
        <v>125</v>
      </c>
      <c r="AF86" t="s">
        <v>126</v>
      </c>
      <c r="AG86" t="s">
        <v>127</v>
      </c>
      <c r="AH86" t="s">
        <v>128</v>
      </c>
      <c r="AI86" t="s">
        <v>129</v>
      </c>
      <c r="AJ86" t="s">
        <v>130</v>
      </c>
      <c r="AK86" t="s">
        <v>131</v>
      </c>
      <c r="AL86" t="s">
        <v>132</v>
      </c>
      <c r="AM86" t="s">
        <v>133</v>
      </c>
      <c r="AN86" t="s">
        <v>134</v>
      </c>
      <c r="AO86" t="s">
        <v>135</v>
      </c>
    </row>
    <row r="87" spans="1:41" ht="15.75" hidden="1" outlineLevel="1" x14ac:dyDescent="0.25">
      <c r="A87" s="83">
        <f t="shared" ca="1" si="159"/>
        <v>0</v>
      </c>
      <c r="B87" s="90" t="s">
        <v>136</v>
      </c>
      <c r="C87" s="402"/>
      <c r="D87" s="85">
        <f t="shared" ca="1" si="160"/>
        <v>0</v>
      </c>
      <c r="E87" s="86">
        <f t="shared" ca="1" si="143"/>
        <v>0</v>
      </c>
      <c r="F87" s="87">
        <f t="shared" ca="1" si="144"/>
        <v>0</v>
      </c>
      <c r="G87" s="87">
        <f t="shared" ca="1" si="145"/>
        <v>0</v>
      </c>
      <c r="H87" s="87">
        <f t="shared" ca="1" si="146"/>
        <v>0</v>
      </c>
      <c r="I87" s="87">
        <f t="shared" ca="1" si="147"/>
        <v>0</v>
      </c>
      <c r="J87" s="87">
        <f t="shared" ca="1" si="148"/>
        <v>0</v>
      </c>
      <c r="K87" s="87">
        <f t="shared" ca="1" si="149"/>
        <v>0</v>
      </c>
      <c r="L87" s="87">
        <f t="shared" ca="1" si="150"/>
        <v>0</v>
      </c>
      <c r="M87" s="87">
        <f t="shared" ca="1" si="151"/>
        <v>0</v>
      </c>
      <c r="N87" s="87">
        <f t="shared" ca="1" si="152"/>
        <v>0</v>
      </c>
      <c r="O87" s="87">
        <f t="shared" ca="1" si="153"/>
        <v>0</v>
      </c>
      <c r="P87" s="87">
        <f t="shared" ca="1" si="154"/>
        <v>0</v>
      </c>
      <c r="Q87" s="87">
        <f t="shared" ca="1" si="155"/>
        <v>0</v>
      </c>
      <c r="R87" s="87">
        <f t="shared" ca="1" si="156"/>
        <v>0</v>
      </c>
      <c r="S87" s="87">
        <f t="shared" ca="1" si="157"/>
        <v>0</v>
      </c>
      <c r="T87" s="87">
        <f t="shared" ca="1" si="158"/>
        <v>0</v>
      </c>
      <c r="V87" t="str">
        <f t="shared" si="161"/>
        <v>Musterdoktor</v>
      </c>
      <c r="W87" t="s">
        <v>82</v>
      </c>
      <c r="Y87" s="63" t="s">
        <v>137</v>
      </c>
      <c r="Z87" s="63" t="s">
        <v>138</v>
      </c>
      <c r="AA87" t="s">
        <v>139</v>
      </c>
      <c r="AB87" t="s">
        <v>140</v>
      </c>
      <c r="AC87" t="s">
        <v>141</v>
      </c>
      <c r="AD87" t="s">
        <v>142</v>
      </c>
      <c r="AE87" t="s">
        <v>143</v>
      </c>
      <c r="AF87" t="s">
        <v>144</v>
      </c>
      <c r="AG87" t="s">
        <v>145</v>
      </c>
      <c r="AH87" t="s">
        <v>146</v>
      </c>
      <c r="AI87" t="s">
        <v>147</v>
      </c>
      <c r="AJ87" t="s">
        <v>148</v>
      </c>
      <c r="AK87" t="s">
        <v>149</v>
      </c>
      <c r="AL87" t="s">
        <v>150</v>
      </c>
      <c r="AM87" t="s">
        <v>151</v>
      </c>
      <c r="AN87" t="s">
        <v>152</v>
      </c>
      <c r="AO87" t="s">
        <v>153</v>
      </c>
    </row>
    <row r="88" spans="1:41" ht="15.75" hidden="1" outlineLevel="1" x14ac:dyDescent="0.25">
      <c r="A88" s="83">
        <f t="shared" ca="1" si="159"/>
        <v>0</v>
      </c>
      <c r="B88" s="91" t="s">
        <v>34</v>
      </c>
      <c r="C88" s="402">
        <f ca="1">INDIRECT($V88&amp;"!"&amp;X88)</f>
        <v>0</v>
      </c>
      <c r="D88" s="85">
        <f t="shared" ca="1" si="160"/>
        <v>0</v>
      </c>
      <c r="E88" s="86">
        <f t="shared" ca="1" si="143"/>
        <v>0</v>
      </c>
      <c r="F88" s="87">
        <f t="shared" ca="1" si="144"/>
        <v>0</v>
      </c>
      <c r="G88" s="87">
        <f t="shared" ca="1" si="145"/>
        <v>0</v>
      </c>
      <c r="H88" s="87">
        <f t="shared" ca="1" si="146"/>
        <v>0</v>
      </c>
      <c r="I88" s="87">
        <f t="shared" ca="1" si="147"/>
        <v>0</v>
      </c>
      <c r="J88" s="87">
        <f t="shared" ca="1" si="148"/>
        <v>0</v>
      </c>
      <c r="K88" s="87">
        <f t="shared" ca="1" si="149"/>
        <v>0</v>
      </c>
      <c r="L88" s="87">
        <f t="shared" ca="1" si="150"/>
        <v>0</v>
      </c>
      <c r="M88" s="87">
        <f t="shared" ca="1" si="151"/>
        <v>0</v>
      </c>
      <c r="N88" s="87">
        <f t="shared" ca="1" si="152"/>
        <v>0</v>
      </c>
      <c r="O88" s="87">
        <f t="shared" ca="1" si="153"/>
        <v>0</v>
      </c>
      <c r="P88" s="87">
        <f t="shared" ca="1" si="154"/>
        <v>0</v>
      </c>
      <c r="Q88" s="87">
        <f t="shared" ca="1" si="155"/>
        <v>0</v>
      </c>
      <c r="R88" s="87">
        <f t="shared" ca="1" si="156"/>
        <v>0</v>
      </c>
      <c r="S88" s="87">
        <f t="shared" ca="1" si="157"/>
        <v>0</v>
      </c>
      <c r="T88" s="87">
        <f t="shared" ca="1" si="158"/>
        <v>0</v>
      </c>
      <c r="V88" t="str">
        <f t="shared" si="161"/>
        <v>Musterdoktor</v>
      </c>
      <c r="W88" t="s">
        <v>82</v>
      </c>
      <c r="X88" t="s">
        <v>154</v>
      </c>
      <c r="Y88" s="63" t="s">
        <v>155</v>
      </c>
      <c r="Z88" s="63" t="s">
        <v>156</v>
      </c>
      <c r="AA88" t="s">
        <v>157</v>
      </c>
      <c r="AB88" t="s">
        <v>158</v>
      </c>
      <c r="AC88" t="s">
        <v>159</v>
      </c>
      <c r="AD88" t="s">
        <v>160</v>
      </c>
      <c r="AE88" t="s">
        <v>161</v>
      </c>
      <c r="AF88" t="s">
        <v>162</v>
      </c>
      <c r="AG88" t="s">
        <v>163</v>
      </c>
      <c r="AH88" t="s">
        <v>164</v>
      </c>
      <c r="AI88" t="s">
        <v>165</v>
      </c>
      <c r="AJ88" t="s">
        <v>166</v>
      </c>
      <c r="AK88" t="s">
        <v>167</v>
      </c>
      <c r="AL88" t="s">
        <v>168</v>
      </c>
      <c r="AM88" t="s">
        <v>169</v>
      </c>
      <c r="AN88" t="s">
        <v>170</v>
      </c>
      <c r="AO88" t="s">
        <v>171</v>
      </c>
    </row>
    <row r="89" spans="1:41" ht="15.75" hidden="1" outlineLevel="1" x14ac:dyDescent="0.25">
      <c r="A89" s="83">
        <f t="shared" ca="1" si="159"/>
        <v>0</v>
      </c>
      <c r="B89" s="92" t="s">
        <v>172</v>
      </c>
      <c r="C89" s="402"/>
      <c r="D89" s="85">
        <f t="shared" ca="1" si="160"/>
        <v>0</v>
      </c>
      <c r="E89" s="86">
        <f t="shared" ca="1" si="143"/>
        <v>0</v>
      </c>
      <c r="F89" s="87">
        <f t="shared" ca="1" si="144"/>
        <v>0</v>
      </c>
      <c r="G89" s="87">
        <f t="shared" ca="1" si="145"/>
        <v>0</v>
      </c>
      <c r="H89" s="87">
        <f t="shared" ca="1" si="146"/>
        <v>0</v>
      </c>
      <c r="I89" s="87">
        <f t="shared" ca="1" si="147"/>
        <v>0</v>
      </c>
      <c r="J89" s="87">
        <f t="shared" ca="1" si="148"/>
        <v>0</v>
      </c>
      <c r="K89" s="87">
        <f t="shared" ca="1" si="149"/>
        <v>0</v>
      </c>
      <c r="L89" s="87">
        <f t="shared" ca="1" si="150"/>
        <v>0</v>
      </c>
      <c r="M89" s="87">
        <f t="shared" ca="1" si="151"/>
        <v>0</v>
      </c>
      <c r="N89" s="87">
        <f t="shared" ca="1" si="152"/>
        <v>0</v>
      </c>
      <c r="O89" s="87">
        <f t="shared" ca="1" si="153"/>
        <v>0</v>
      </c>
      <c r="P89" s="87">
        <f t="shared" ca="1" si="154"/>
        <v>0</v>
      </c>
      <c r="Q89" s="87">
        <f t="shared" ca="1" si="155"/>
        <v>0</v>
      </c>
      <c r="R89" s="87">
        <f t="shared" ca="1" si="156"/>
        <v>0</v>
      </c>
      <c r="S89" s="87">
        <f t="shared" ca="1" si="157"/>
        <v>0</v>
      </c>
      <c r="T89" s="87">
        <f t="shared" ca="1" si="158"/>
        <v>0</v>
      </c>
      <c r="V89" t="str">
        <f t="shared" si="161"/>
        <v>Musterdoktor</v>
      </c>
      <c r="W89" t="s">
        <v>82</v>
      </c>
      <c r="Y89" s="63" t="s">
        <v>173</v>
      </c>
      <c r="Z89" s="63" t="s">
        <v>174</v>
      </c>
      <c r="AA89" t="s">
        <v>175</v>
      </c>
      <c r="AB89" t="s">
        <v>176</v>
      </c>
      <c r="AC89" t="s">
        <v>177</v>
      </c>
      <c r="AD89" t="s">
        <v>178</v>
      </c>
      <c r="AE89" t="s">
        <v>179</v>
      </c>
      <c r="AF89" t="s">
        <v>180</v>
      </c>
      <c r="AG89" t="s">
        <v>181</v>
      </c>
      <c r="AH89" t="s">
        <v>182</v>
      </c>
      <c r="AI89" t="s">
        <v>183</v>
      </c>
      <c r="AJ89" t="s">
        <v>184</v>
      </c>
      <c r="AK89" t="s">
        <v>185</v>
      </c>
      <c r="AL89" t="s">
        <v>186</v>
      </c>
      <c r="AM89" t="s">
        <v>187</v>
      </c>
      <c r="AN89" t="s">
        <v>188</v>
      </c>
      <c r="AO89" t="s">
        <v>189</v>
      </c>
    </row>
    <row r="90" spans="1:41" ht="15.75" hidden="1" outlineLevel="1" x14ac:dyDescent="0.25">
      <c r="A90" s="83">
        <f t="shared" ca="1" si="159"/>
        <v>0</v>
      </c>
      <c r="B90" s="93" t="s">
        <v>35</v>
      </c>
      <c r="C90" s="402">
        <f ca="1">INDIRECT($V90&amp;"!"&amp;X90)</f>
        <v>0</v>
      </c>
      <c r="D90" s="85">
        <f t="shared" ca="1" si="160"/>
        <v>0</v>
      </c>
      <c r="E90" s="86">
        <f t="shared" ca="1" si="143"/>
        <v>0</v>
      </c>
      <c r="F90" s="87">
        <f t="shared" ca="1" si="144"/>
        <v>0</v>
      </c>
      <c r="G90" s="87">
        <f t="shared" ca="1" si="145"/>
        <v>0</v>
      </c>
      <c r="H90" s="87">
        <f t="shared" ca="1" si="146"/>
        <v>0</v>
      </c>
      <c r="I90" s="87">
        <f t="shared" ca="1" si="147"/>
        <v>0</v>
      </c>
      <c r="J90" s="87">
        <f t="shared" ca="1" si="148"/>
        <v>0</v>
      </c>
      <c r="K90" s="87">
        <f t="shared" ca="1" si="149"/>
        <v>0</v>
      </c>
      <c r="L90" s="87">
        <f t="shared" ca="1" si="150"/>
        <v>0</v>
      </c>
      <c r="M90" s="87">
        <f t="shared" ca="1" si="151"/>
        <v>0</v>
      </c>
      <c r="N90" s="87">
        <f t="shared" ca="1" si="152"/>
        <v>0</v>
      </c>
      <c r="O90" s="87">
        <f t="shared" ca="1" si="153"/>
        <v>0</v>
      </c>
      <c r="P90" s="87">
        <f t="shared" ca="1" si="154"/>
        <v>0</v>
      </c>
      <c r="Q90" s="87">
        <f t="shared" ca="1" si="155"/>
        <v>0</v>
      </c>
      <c r="R90" s="87">
        <f t="shared" ca="1" si="156"/>
        <v>0</v>
      </c>
      <c r="S90" s="87">
        <f t="shared" ca="1" si="157"/>
        <v>0</v>
      </c>
      <c r="T90" s="87">
        <f t="shared" ca="1" si="158"/>
        <v>0</v>
      </c>
      <c r="V90" t="str">
        <f t="shared" si="161"/>
        <v>Musterdoktor</v>
      </c>
      <c r="W90" t="s">
        <v>82</v>
      </c>
      <c r="X90" t="s">
        <v>190</v>
      </c>
      <c r="Y90" s="63" t="s">
        <v>191</v>
      </c>
      <c r="Z90" s="63" t="s">
        <v>192</v>
      </c>
      <c r="AA90" t="s">
        <v>193</v>
      </c>
      <c r="AB90" t="s">
        <v>194</v>
      </c>
      <c r="AC90" t="s">
        <v>195</v>
      </c>
      <c r="AD90" t="s">
        <v>196</v>
      </c>
      <c r="AE90" t="s">
        <v>197</v>
      </c>
      <c r="AF90" t="s">
        <v>198</v>
      </c>
      <c r="AG90" t="s">
        <v>199</v>
      </c>
      <c r="AH90" t="s">
        <v>200</v>
      </c>
      <c r="AI90" t="s">
        <v>201</v>
      </c>
      <c r="AJ90" t="s">
        <v>202</v>
      </c>
      <c r="AK90" t="s">
        <v>203</v>
      </c>
      <c r="AL90" t="s">
        <v>204</v>
      </c>
      <c r="AM90" t="s">
        <v>205</v>
      </c>
      <c r="AN90" t="s">
        <v>206</v>
      </c>
      <c r="AO90" t="s">
        <v>207</v>
      </c>
    </row>
    <row r="91" spans="1:41" ht="15.75" hidden="1" outlineLevel="1" x14ac:dyDescent="0.25">
      <c r="A91" s="83">
        <f t="shared" ca="1" si="159"/>
        <v>0</v>
      </c>
      <c r="B91" s="93" t="s">
        <v>208</v>
      </c>
      <c r="C91" s="402"/>
      <c r="D91" s="85">
        <f t="shared" ca="1" si="160"/>
        <v>0</v>
      </c>
      <c r="E91" s="86">
        <f t="shared" ca="1" si="143"/>
        <v>0</v>
      </c>
      <c r="F91" s="87">
        <f t="shared" ca="1" si="144"/>
        <v>0</v>
      </c>
      <c r="G91" s="87">
        <f t="shared" ca="1" si="145"/>
        <v>0</v>
      </c>
      <c r="H91" s="87">
        <f t="shared" ca="1" si="146"/>
        <v>0</v>
      </c>
      <c r="I91" s="87">
        <f t="shared" ca="1" si="147"/>
        <v>0</v>
      </c>
      <c r="J91" s="87">
        <f t="shared" ca="1" si="148"/>
        <v>0</v>
      </c>
      <c r="K91" s="87">
        <f t="shared" ca="1" si="149"/>
        <v>0</v>
      </c>
      <c r="L91" s="87">
        <f t="shared" ca="1" si="150"/>
        <v>0</v>
      </c>
      <c r="M91" s="87">
        <f t="shared" ca="1" si="151"/>
        <v>0</v>
      </c>
      <c r="N91" s="87">
        <f t="shared" ca="1" si="152"/>
        <v>0</v>
      </c>
      <c r="O91" s="87">
        <f t="shared" ca="1" si="153"/>
        <v>0</v>
      </c>
      <c r="P91" s="87">
        <f t="shared" ca="1" si="154"/>
        <v>0</v>
      </c>
      <c r="Q91" s="87">
        <f t="shared" ca="1" si="155"/>
        <v>0</v>
      </c>
      <c r="R91" s="87">
        <f t="shared" ca="1" si="156"/>
        <v>0</v>
      </c>
      <c r="S91" s="87">
        <f t="shared" ca="1" si="157"/>
        <v>0</v>
      </c>
      <c r="T91" s="87">
        <f t="shared" ca="1" si="158"/>
        <v>0</v>
      </c>
      <c r="V91" t="str">
        <f t="shared" si="161"/>
        <v>Musterdoktor</v>
      </c>
      <c r="W91" t="s">
        <v>82</v>
      </c>
      <c r="Y91" s="63" t="s">
        <v>209</v>
      </c>
      <c r="Z91" s="63" t="s">
        <v>210</v>
      </c>
      <c r="AA91" t="s">
        <v>211</v>
      </c>
      <c r="AB91" t="s">
        <v>212</v>
      </c>
      <c r="AC91" t="s">
        <v>213</v>
      </c>
      <c r="AD91" t="s">
        <v>214</v>
      </c>
      <c r="AE91" t="s">
        <v>215</v>
      </c>
      <c r="AF91" t="s">
        <v>216</v>
      </c>
      <c r="AG91" t="s">
        <v>217</v>
      </c>
      <c r="AH91" t="s">
        <v>218</v>
      </c>
      <c r="AI91" t="s">
        <v>219</v>
      </c>
      <c r="AJ91" t="s">
        <v>220</v>
      </c>
      <c r="AK91" t="s">
        <v>221</v>
      </c>
      <c r="AL91" t="s">
        <v>222</v>
      </c>
      <c r="AM91" t="s">
        <v>223</v>
      </c>
      <c r="AN91" t="s">
        <v>224</v>
      </c>
      <c r="AO91" t="s">
        <v>225</v>
      </c>
    </row>
    <row r="92" spans="1:41" ht="15.75" hidden="1" outlineLevel="1" x14ac:dyDescent="0.25">
      <c r="A92" s="83">
        <f t="shared" ca="1" si="159"/>
        <v>0</v>
      </c>
      <c r="B92" s="94" t="s">
        <v>36</v>
      </c>
      <c r="C92" s="95">
        <f ca="1">INDIRECT($V92&amp;"!"&amp;X92)</f>
        <v>0</v>
      </c>
      <c r="D92" s="85">
        <f t="shared" ca="1" si="160"/>
        <v>0</v>
      </c>
      <c r="E92" s="86">
        <f t="shared" ca="1" si="143"/>
        <v>0</v>
      </c>
      <c r="F92" s="87">
        <f t="shared" ca="1" si="144"/>
        <v>0</v>
      </c>
      <c r="G92" s="87">
        <f t="shared" ca="1" si="145"/>
        <v>0</v>
      </c>
      <c r="H92" s="87">
        <f t="shared" ca="1" si="146"/>
        <v>0</v>
      </c>
      <c r="I92" s="87">
        <f t="shared" ca="1" si="147"/>
        <v>0</v>
      </c>
      <c r="J92" s="87">
        <f t="shared" ca="1" si="148"/>
        <v>0</v>
      </c>
      <c r="K92" s="87">
        <f t="shared" ca="1" si="149"/>
        <v>0</v>
      </c>
      <c r="L92" s="87">
        <f t="shared" ca="1" si="150"/>
        <v>0</v>
      </c>
      <c r="M92" s="87">
        <f t="shared" ca="1" si="151"/>
        <v>0</v>
      </c>
      <c r="N92" s="87">
        <f t="shared" ca="1" si="152"/>
        <v>0</v>
      </c>
      <c r="O92" s="87">
        <f t="shared" ca="1" si="153"/>
        <v>0</v>
      </c>
      <c r="P92" s="87">
        <f t="shared" ca="1" si="154"/>
        <v>0</v>
      </c>
      <c r="Q92" s="87">
        <f t="shared" ca="1" si="155"/>
        <v>0</v>
      </c>
      <c r="R92" s="87">
        <f t="shared" ca="1" si="156"/>
        <v>0</v>
      </c>
      <c r="S92" s="87">
        <f t="shared" ca="1" si="157"/>
        <v>0</v>
      </c>
      <c r="T92" s="87">
        <f t="shared" ca="1" si="158"/>
        <v>0</v>
      </c>
      <c r="V92" t="str">
        <f t="shared" si="161"/>
        <v>Musterdoktor</v>
      </c>
      <c r="W92" t="s">
        <v>82</v>
      </c>
      <c r="X92" t="s">
        <v>226</v>
      </c>
      <c r="Y92" s="63" t="s">
        <v>227</v>
      </c>
      <c r="Z92" s="63" t="s">
        <v>228</v>
      </c>
      <c r="AA92" t="s">
        <v>229</v>
      </c>
      <c r="AB92" t="s">
        <v>230</v>
      </c>
      <c r="AC92" t="s">
        <v>231</v>
      </c>
      <c r="AD92" t="s">
        <v>232</v>
      </c>
      <c r="AE92" t="s">
        <v>233</v>
      </c>
      <c r="AF92" t="s">
        <v>234</v>
      </c>
      <c r="AG92" t="s">
        <v>235</v>
      </c>
      <c r="AH92" t="s">
        <v>236</v>
      </c>
      <c r="AI92" t="s">
        <v>237</v>
      </c>
      <c r="AJ92" t="s">
        <v>238</v>
      </c>
      <c r="AK92" t="s">
        <v>239</v>
      </c>
      <c r="AL92" t="s">
        <v>240</v>
      </c>
      <c r="AM92" t="s">
        <v>241</v>
      </c>
      <c r="AN92" t="s">
        <v>242</v>
      </c>
      <c r="AO92" t="s">
        <v>243</v>
      </c>
    </row>
    <row r="93" spans="1:41" s="100" customFormat="1" ht="15.75" hidden="1" outlineLevel="1" x14ac:dyDescent="0.25">
      <c r="A93" s="83">
        <f t="shared" ca="1" si="159"/>
        <v>0</v>
      </c>
      <c r="B93" s="96" t="s">
        <v>60</v>
      </c>
      <c r="C93" s="97">
        <f t="shared" ref="C93:T93" ca="1" si="162">SUM(C84:C92)</f>
        <v>129724.54000000004</v>
      </c>
      <c r="D93" s="98">
        <f t="shared" ca="1" si="162"/>
        <v>129541.06</v>
      </c>
      <c r="E93" s="99">
        <f t="shared" ca="1" si="162"/>
        <v>20.232558139534881</v>
      </c>
      <c r="F93" s="99">
        <f t="shared" ca="1" si="162"/>
        <v>9.3134429685238711</v>
      </c>
      <c r="G93" s="99">
        <f t="shared" ca="1" si="162"/>
        <v>2.7030879073378835</v>
      </c>
      <c r="H93" s="99">
        <f t="shared" ca="1" si="162"/>
        <v>3.6003818368479181</v>
      </c>
      <c r="I93" s="99">
        <f t="shared" ca="1" si="162"/>
        <v>2.2984941037030717</v>
      </c>
      <c r="J93" s="99">
        <f t="shared" ca="1" si="162"/>
        <v>2.3171513231221343</v>
      </c>
      <c r="K93" s="99">
        <f t="shared" ca="1" si="162"/>
        <v>0</v>
      </c>
      <c r="L93" s="99">
        <f t="shared" ca="1" si="162"/>
        <v>0</v>
      </c>
      <c r="M93" s="99">
        <f t="shared" ca="1" si="162"/>
        <v>0</v>
      </c>
      <c r="N93" s="99">
        <f t="shared" ca="1" si="162"/>
        <v>0</v>
      </c>
      <c r="O93" s="99">
        <f t="shared" ca="1" si="162"/>
        <v>0</v>
      </c>
      <c r="P93" s="99">
        <f t="shared" ca="1" si="162"/>
        <v>0</v>
      </c>
      <c r="Q93" s="99">
        <f t="shared" ca="1" si="162"/>
        <v>0</v>
      </c>
      <c r="R93" s="99">
        <f t="shared" ca="1" si="162"/>
        <v>0</v>
      </c>
      <c r="S93" s="99">
        <f t="shared" ca="1" si="162"/>
        <v>0</v>
      </c>
      <c r="T93" s="99">
        <f t="shared" ca="1" si="162"/>
        <v>0</v>
      </c>
      <c r="Y93" s="101"/>
      <c r="Z93" s="101"/>
    </row>
    <row r="94" spans="1:41" ht="15.75" collapsed="1" x14ac:dyDescent="0.25">
      <c r="A94" s="79" t="s">
        <v>251</v>
      </c>
      <c r="B94" s="81"/>
      <c r="C94" s="102"/>
      <c r="D94" s="81"/>
      <c r="E94" s="103"/>
      <c r="F94" s="81"/>
      <c r="G94" s="81"/>
      <c r="H94" s="81"/>
      <c r="I94" s="81"/>
      <c r="J94" s="81"/>
      <c r="K94" s="81"/>
      <c r="L94" s="81"/>
      <c r="M94" s="81"/>
      <c r="N94" s="81"/>
      <c r="O94" s="81"/>
      <c r="P94" s="81"/>
      <c r="Q94" s="81"/>
      <c r="R94" s="81"/>
      <c r="S94" s="81"/>
      <c r="T94" s="81"/>
    </row>
    <row r="95" spans="1:41" ht="15.75" hidden="1" outlineLevel="1" x14ac:dyDescent="0.25">
      <c r="A95" s="83">
        <f ca="1">INDIRECT($V95&amp;"!"&amp;W95)</f>
        <v>0</v>
      </c>
      <c r="B95" s="84" t="s">
        <v>32</v>
      </c>
      <c r="C95" s="402">
        <f ca="1">INDIRECT($V95&amp;"!"&amp;X95)</f>
        <v>50904.502500000002</v>
      </c>
      <c r="D95" s="85">
        <f ca="1">INDIRECT($V95&amp;"!"&amp;Y95)</f>
        <v>50904.5</v>
      </c>
      <c r="E95" s="86">
        <f t="shared" ref="E95:E103" ca="1" si="163">SUM(F95:T95)</f>
        <v>8.2604651162790947</v>
      </c>
      <c r="F95" s="87">
        <f t="shared" ref="F95:F103" ca="1" si="164">INDIRECT($V95&amp;"!"&amp;AA95)/215*12</f>
        <v>6.4823561542481301</v>
      </c>
      <c r="G95" s="87">
        <f t="shared" ref="G95:G103" ca="1" si="165">INDIRECT($V95&amp;"!"&amp;AB95)/215*12</f>
        <v>0.16540878674221063</v>
      </c>
      <c r="H95" s="87">
        <f t="shared" ref="H95:H103" ca="1" si="166">INDIRECT($V95&amp;"!"&amp;AC95)/215*12</f>
        <v>0.58890497442918699</v>
      </c>
      <c r="I95" s="87">
        <f t="shared" ref="I95:I103" ca="1" si="167">INDIRECT($V95&amp;"!"&amp;AD95)/215*12</f>
        <v>1.0237952008595665</v>
      </c>
      <c r="J95" s="87">
        <f t="shared" ref="J95:J103" ca="1" si="168">INDIRECT($V95&amp;"!"&amp;AE95)/215*12</f>
        <v>0</v>
      </c>
      <c r="K95" s="87">
        <f t="shared" ref="K95:K103" ca="1" si="169">INDIRECT($V95&amp;"!"&amp;AF95)/215*12</f>
        <v>0</v>
      </c>
      <c r="L95" s="87">
        <f t="shared" ref="L95:L103" ca="1" si="170">INDIRECT($V95&amp;"!"&amp;AG95)/215*12</f>
        <v>0</v>
      </c>
      <c r="M95" s="87">
        <f t="shared" ref="M95:M103" ca="1" si="171">INDIRECT($V95&amp;"!"&amp;AH95)/215*12</f>
        <v>0</v>
      </c>
      <c r="N95" s="87">
        <f t="shared" ref="N95:N103" ca="1" si="172">INDIRECT($V95&amp;"!"&amp;AI95)/215*12</f>
        <v>0</v>
      </c>
      <c r="O95" s="87">
        <f t="shared" ref="O95:O103" ca="1" si="173">INDIRECT($V95&amp;"!"&amp;AJ95)/215*12</f>
        <v>0</v>
      </c>
      <c r="P95" s="87">
        <f t="shared" ref="P95:P103" ca="1" si="174">INDIRECT($V95&amp;"!"&amp;AK95)/215*12</f>
        <v>0</v>
      </c>
      <c r="Q95" s="87">
        <f t="shared" ref="Q95:Q103" ca="1" si="175">INDIRECT($V95&amp;"!"&amp;AL95)/215*12</f>
        <v>0</v>
      </c>
      <c r="R95" s="87">
        <f t="shared" ref="R95:R103" ca="1" si="176">INDIRECT($V95&amp;"!"&amp;AM95)/215*12</f>
        <v>0</v>
      </c>
      <c r="S95" s="87">
        <f t="shared" ref="S95:S103" ca="1" si="177">INDIRECT($V95&amp;"!"&amp;AN95)/215*12</f>
        <v>0</v>
      </c>
      <c r="T95" s="87">
        <f t="shared" ref="T95:T103" ca="1" si="178">INDIRECT($V95&amp;"!"&amp;AO95)/215*12</f>
        <v>0</v>
      </c>
      <c r="V95" t="str">
        <f>A94</f>
        <v>Musterreport</v>
      </c>
      <c r="W95" t="s">
        <v>82</v>
      </c>
      <c r="X95" t="s">
        <v>83</v>
      </c>
      <c r="Y95" s="63" t="s">
        <v>84</v>
      </c>
      <c r="Z95" s="63" t="s">
        <v>85</v>
      </c>
      <c r="AA95" t="s">
        <v>36</v>
      </c>
      <c r="AB95" t="s">
        <v>86</v>
      </c>
      <c r="AC95" t="s">
        <v>87</v>
      </c>
      <c r="AD95" t="s">
        <v>88</v>
      </c>
      <c r="AE95" t="s">
        <v>89</v>
      </c>
      <c r="AF95" t="s">
        <v>90</v>
      </c>
      <c r="AG95" t="s">
        <v>91</v>
      </c>
      <c r="AH95" t="s">
        <v>92</v>
      </c>
      <c r="AI95" t="s">
        <v>93</v>
      </c>
      <c r="AJ95" t="s">
        <v>94</v>
      </c>
      <c r="AK95" t="s">
        <v>95</v>
      </c>
      <c r="AL95" t="s">
        <v>96</v>
      </c>
      <c r="AM95" t="s">
        <v>97</v>
      </c>
      <c r="AN95" t="s">
        <v>98</v>
      </c>
      <c r="AO95" t="s">
        <v>99</v>
      </c>
    </row>
    <row r="96" spans="1:41" ht="15.75" hidden="1" outlineLevel="1" x14ac:dyDescent="0.25">
      <c r="A96" s="83">
        <f t="shared" ref="A96:A104" ca="1" si="179">INDIRECT($V95&amp;"!"&amp;W95)</f>
        <v>0</v>
      </c>
      <c r="B96" s="88" t="s">
        <v>100</v>
      </c>
      <c r="C96" s="402"/>
      <c r="D96" s="85">
        <f t="shared" ref="D96:D103" ca="1" si="180">INDIRECT($V96&amp;"!"&amp;Y96)</f>
        <v>0</v>
      </c>
      <c r="E96" s="86">
        <f t="shared" ca="1" si="163"/>
        <v>0</v>
      </c>
      <c r="F96" s="87">
        <f t="shared" ca="1" si="164"/>
        <v>0</v>
      </c>
      <c r="G96" s="87">
        <f t="shared" ca="1" si="165"/>
        <v>0</v>
      </c>
      <c r="H96" s="87">
        <f t="shared" ca="1" si="166"/>
        <v>0</v>
      </c>
      <c r="I96" s="87">
        <f t="shared" ca="1" si="167"/>
        <v>0</v>
      </c>
      <c r="J96" s="87">
        <f t="shared" ca="1" si="168"/>
        <v>0</v>
      </c>
      <c r="K96" s="87">
        <f t="shared" ca="1" si="169"/>
        <v>0</v>
      </c>
      <c r="L96" s="87">
        <f t="shared" ca="1" si="170"/>
        <v>0</v>
      </c>
      <c r="M96" s="87">
        <f t="shared" ca="1" si="171"/>
        <v>0</v>
      </c>
      <c r="N96" s="87">
        <f t="shared" ca="1" si="172"/>
        <v>0</v>
      </c>
      <c r="O96" s="87">
        <f t="shared" ca="1" si="173"/>
        <v>0</v>
      </c>
      <c r="P96" s="87">
        <f t="shared" ca="1" si="174"/>
        <v>0</v>
      </c>
      <c r="Q96" s="87">
        <f t="shared" ca="1" si="175"/>
        <v>0</v>
      </c>
      <c r="R96" s="87">
        <f t="shared" ca="1" si="176"/>
        <v>0</v>
      </c>
      <c r="S96" s="87">
        <f t="shared" ca="1" si="177"/>
        <v>0</v>
      </c>
      <c r="T96" s="87">
        <f t="shared" ca="1" si="178"/>
        <v>0</v>
      </c>
      <c r="V96" t="str">
        <f t="shared" ref="V96:V103" si="181">V95</f>
        <v>Musterreport</v>
      </c>
      <c r="W96" t="s">
        <v>82</v>
      </c>
      <c r="Y96" s="63" t="s">
        <v>101</v>
      </c>
      <c r="Z96" s="63" t="s">
        <v>102</v>
      </c>
      <c r="AA96" t="s">
        <v>103</v>
      </c>
      <c r="AB96" t="s">
        <v>104</v>
      </c>
      <c r="AC96" t="s">
        <v>105</v>
      </c>
      <c r="AD96" t="s">
        <v>106</v>
      </c>
      <c r="AE96" t="s">
        <v>107</v>
      </c>
      <c r="AF96" t="s">
        <v>108</v>
      </c>
      <c r="AG96" t="s">
        <v>109</v>
      </c>
      <c r="AH96" t="s">
        <v>110</v>
      </c>
      <c r="AI96" t="s">
        <v>111</v>
      </c>
      <c r="AJ96" t="s">
        <v>112</v>
      </c>
      <c r="AK96" t="s">
        <v>113</v>
      </c>
      <c r="AL96" t="s">
        <v>114</v>
      </c>
      <c r="AM96" t="s">
        <v>115</v>
      </c>
      <c r="AN96" t="s">
        <v>116</v>
      </c>
      <c r="AO96" t="s">
        <v>117</v>
      </c>
    </row>
    <row r="97" spans="1:41" ht="15.75" hidden="1" outlineLevel="1" x14ac:dyDescent="0.25">
      <c r="A97" s="83">
        <f t="shared" ca="1" si="179"/>
        <v>0</v>
      </c>
      <c r="B97" s="89" t="s">
        <v>33</v>
      </c>
      <c r="C97" s="402">
        <f ca="1">INDIRECT($V97&amp;"!"&amp;X97)</f>
        <v>82164.291835093172</v>
      </c>
      <c r="D97" s="85">
        <f t="shared" ca="1" si="180"/>
        <v>82164.289999999994</v>
      </c>
      <c r="E97" s="86">
        <f t="shared" ca="1" si="163"/>
        <v>12.502325581395354</v>
      </c>
      <c r="F97" s="87">
        <f t="shared" ca="1" si="164"/>
        <v>3.5626282768986863</v>
      </c>
      <c r="G97" s="87">
        <f t="shared" ca="1" si="165"/>
        <v>2.7209437813083905</v>
      </c>
      <c r="H97" s="87">
        <f t="shared" ca="1" si="166"/>
        <v>2.9601690555576781</v>
      </c>
      <c r="I97" s="87">
        <f t="shared" ca="1" si="167"/>
        <v>0.66032503041284085</v>
      </c>
      <c r="J97" s="87">
        <f t="shared" ca="1" si="168"/>
        <v>2.5982594372177577</v>
      </c>
      <c r="K97" s="87">
        <f t="shared" ca="1" si="169"/>
        <v>0</v>
      </c>
      <c r="L97" s="87">
        <f t="shared" ca="1" si="170"/>
        <v>0</v>
      </c>
      <c r="M97" s="87">
        <f t="shared" ca="1" si="171"/>
        <v>0</v>
      </c>
      <c r="N97" s="87">
        <f t="shared" ca="1" si="172"/>
        <v>0</v>
      </c>
      <c r="O97" s="87">
        <f t="shared" ca="1" si="173"/>
        <v>0</v>
      </c>
      <c r="P97" s="87">
        <f t="shared" ca="1" si="174"/>
        <v>0</v>
      </c>
      <c r="Q97" s="87">
        <f t="shared" ca="1" si="175"/>
        <v>0</v>
      </c>
      <c r="R97" s="87">
        <f t="shared" ca="1" si="176"/>
        <v>0</v>
      </c>
      <c r="S97" s="87">
        <f t="shared" ca="1" si="177"/>
        <v>0</v>
      </c>
      <c r="T97" s="87">
        <f t="shared" ca="1" si="178"/>
        <v>0</v>
      </c>
      <c r="V97" t="str">
        <f t="shared" si="181"/>
        <v>Musterreport</v>
      </c>
      <c r="W97" t="s">
        <v>82</v>
      </c>
      <c r="X97" t="s">
        <v>118</v>
      </c>
      <c r="Y97" s="63" t="s">
        <v>119</v>
      </c>
      <c r="Z97" s="63" t="s">
        <v>120</v>
      </c>
      <c r="AA97" t="s">
        <v>121</v>
      </c>
      <c r="AB97" t="s">
        <v>122</v>
      </c>
      <c r="AC97" t="s">
        <v>123</v>
      </c>
      <c r="AD97" t="s">
        <v>124</v>
      </c>
      <c r="AE97" t="s">
        <v>125</v>
      </c>
      <c r="AF97" t="s">
        <v>126</v>
      </c>
      <c r="AG97" t="s">
        <v>127</v>
      </c>
      <c r="AH97" t="s">
        <v>128</v>
      </c>
      <c r="AI97" t="s">
        <v>129</v>
      </c>
      <c r="AJ97" t="s">
        <v>130</v>
      </c>
      <c r="AK97" t="s">
        <v>131</v>
      </c>
      <c r="AL97" t="s">
        <v>132</v>
      </c>
      <c r="AM97" t="s">
        <v>133</v>
      </c>
      <c r="AN97" t="s">
        <v>134</v>
      </c>
      <c r="AO97" t="s">
        <v>135</v>
      </c>
    </row>
    <row r="98" spans="1:41" ht="15.75" hidden="1" outlineLevel="1" x14ac:dyDescent="0.25">
      <c r="A98" s="83">
        <f t="shared" ca="1" si="179"/>
        <v>0</v>
      </c>
      <c r="B98" s="90" t="s">
        <v>136</v>
      </c>
      <c r="C98" s="402"/>
      <c r="D98" s="85">
        <f t="shared" ca="1" si="180"/>
        <v>0</v>
      </c>
      <c r="E98" s="86">
        <f t="shared" ca="1" si="163"/>
        <v>0</v>
      </c>
      <c r="F98" s="87">
        <f t="shared" ca="1" si="164"/>
        <v>0</v>
      </c>
      <c r="G98" s="87">
        <f t="shared" ca="1" si="165"/>
        <v>0</v>
      </c>
      <c r="H98" s="87">
        <f t="shared" ca="1" si="166"/>
        <v>0</v>
      </c>
      <c r="I98" s="87">
        <f t="shared" ca="1" si="167"/>
        <v>0</v>
      </c>
      <c r="J98" s="87">
        <f t="shared" ca="1" si="168"/>
        <v>0</v>
      </c>
      <c r="K98" s="87">
        <f t="shared" ca="1" si="169"/>
        <v>0</v>
      </c>
      <c r="L98" s="87">
        <f t="shared" ca="1" si="170"/>
        <v>0</v>
      </c>
      <c r="M98" s="87">
        <f t="shared" ca="1" si="171"/>
        <v>0</v>
      </c>
      <c r="N98" s="87">
        <f t="shared" ca="1" si="172"/>
        <v>0</v>
      </c>
      <c r="O98" s="87">
        <f t="shared" ca="1" si="173"/>
        <v>0</v>
      </c>
      <c r="P98" s="87">
        <f t="shared" ca="1" si="174"/>
        <v>0</v>
      </c>
      <c r="Q98" s="87">
        <f t="shared" ca="1" si="175"/>
        <v>0</v>
      </c>
      <c r="R98" s="87">
        <f t="shared" ca="1" si="176"/>
        <v>0</v>
      </c>
      <c r="S98" s="87">
        <f t="shared" ca="1" si="177"/>
        <v>0</v>
      </c>
      <c r="T98" s="87">
        <f t="shared" ca="1" si="178"/>
        <v>0</v>
      </c>
      <c r="V98" t="str">
        <f t="shared" si="181"/>
        <v>Musterreport</v>
      </c>
      <c r="W98" t="s">
        <v>82</v>
      </c>
      <c r="Y98" s="63" t="s">
        <v>137</v>
      </c>
      <c r="Z98" s="63" t="s">
        <v>138</v>
      </c>
      <c r="AA98" t="s">
        <v>139</v>
      </c>
      <c r="AB98" t="s">
        <v>140</v>
      </c>
      <c r="AC98" t="s">
        <v>141</v>
      </c>
      <c r="AD98" t="s">
        <v>142</v>
      </c>
      <c r="AE98" t="s">
        <v>143</v>
      </c>
      <c r="AF98" t="s">
        <v>144</v>
      </c>
      <c r="AG98" t="s">
        <v>145</v>
      </c>
      <c r="AH98" t="s">
        <v>146</v>
      </c>
      <c r="AI98" t="s">
        <v>147</v>
      </c>
      <c r="AJ98" t="s">
        <v>148</v>
      </c>
      <c r="AK98" t="s">
        <v>149</v>
      </c>
      <c r="AL98" t="s">
        <v>150</v>
      </c>
      <c r="AM98" t="s">
        <v>151</v>
      </c>
      <c r="AN98" t="s">
        <v>152</v>
      </c>
      <c r="AO98" t="s">
        <v>153</v>
      </c>
    </row>
    <row r="99" spans="1:41" ht="15.75" hidden="1" outlineLevel="1" x14ac:dyDescent="0.25">
      <c r="A99" s="83">
        <f t="shared" ca="1" si="179"/>
        <v>0</v>
      </c>
      <c r="B99" s="91" t="s">
        <v>34</v>
      </c>
      <c r="C99" s="402">
        <f ca="1">INDIRECT($V99&amp;"!"&amp;X99)</f>
        <v>0</v>
      </c>
      <c r="D99" s="85">
        <f t="shared" ca="1" si="180"/>
        <v>0</v>
      </c>
      <c r="E99" s="86">
        <f t="shared" ca="1" si="163"/>
        <v>0</v>
      </c>
      <c r="F99" s="87">
        <f t="shared" ca="1" si="164"/>
        <v>0</v>
      </c>
      <c r="G99" s="87">
        <f t="shared" ca="1" si="165"/>
        <v>0</v>
      </c>
      <c r="H99" s="87">
        <f t="shared" ca="1" si="166"/>
        <v>0</v>
      </c>
      <c r="I99" s="87">
        <f t="shared" ca="1" si="167"/>
        <v>0</v>
      </c>
      <c r="J99" s="87">
        <f t="shared" ca="1" si="168"/>
        <v>0</v>
      </c>
      <c r="K99" s="87">
        <f t="shared" ca="1" si="169"/>
        <v>0</v>
      </c>
      <c r="L99" s="87">
        <f t="shared" ca="1" si="170"/>
        <v>0</v>
      </c>
      <c r="M99" s="87">
        <f t="shared" ca="1" si="171"/>
        <v>0</v>
      </c>
      <c r="N99" s="87">
        <f t="shared" ca="1" si="172"/>
        <v>0</v>
      </c>
      <c r="O99" s="87">
        <f t="shared" ca="1" si="173"/>
        <v>0</v>
      </c>
      <c r="P99" s="87">
        <f t="shared" ca="1" si="174"/>
        <v>0</v>
      </c>
      <c r="Q99" s="87">
        <f t="shared" ca="1" si="175"/>
        <v>0</v>
      </c>
      <c r="R99" s="87">
        <f t="shared" ca="1" si="176"/>
        <v>0</v>
      </c>
      <c r="S99" s="87">
        <f t="shared" ca="1" si="177"/>
        <v>0</v>
      </c>
      <c r="T99" s="87">
        <f t="shared" ca="1" si="178"/>
        <v>0</v>
      </c>
      <c r="V99" t="str">
        <f t="shared" si="181"/>
        <v>Musterreport</v>
      </c>
      <c r="W99" t="s">
        <v>82</v>
      </c>
      <c r="X99" t="s">
        <v>154</v>
      </c>
      <c r="Y99" s="63" t="s">
        <v>155</v>
      </c>
      <c r="Z99" s="63" t="s">
        <v>156</v>
      </c>
      <c r="AA99" t="s">
        <v>157</v>
      </c>
      <c r="AB99" t="s">
        <v>158</v>
      </c>
      <c r="AC99" t="s">
        <v>159</v>
      </c>
      <c r="AD99" t="s">
        <v>160</v>
      </c>
      <c r="AE99" t="s">
        <v>161</v>
      </c>
      <c r="AF99" t="s">
        <v>162</v>
      </c>
      <c r="AG99" t="s">
        <v>163</v>
      </c>
      <c r="AH99" t="s">
        <v>164</v>
      </c>
      <c r="AI99" t="s">
        <v>165</v>
      </c>
      <c r="AJ99" t="s">
        <v>166</v>
      </c>
      <c r="AK99" t="s">
        <v>167</v>
      </c>
      <c r="AL99" t="s">
        <v>168</v>
      </c>
      <c r="AM99" t="s">
        <v>169</v>
      </c>
      <c r="AN99" t="s">
        <v>170</v>
      </c>
      <c r="AO99" t="s">
        <v>171</v>
      </c>
    </row>
    <row r="100" spans="1:41" ht="15.75" hidden="1" outlineLevel="1" x14ac:dyDescent="0.25">
      <c r="A100" s="83">
        <f t="shared" ca="1" si="179"/>
        <v>0</v>
      </c>
      <c r="B100" s="92" t="s">
        <v>172</v>
      </c>
      <c r="C100" s="402"/>
      <c r="D100" s="85">
        <f t="shared" ca="1" si="180"/>
        <v>0</v>
      </c>
      <c r="E100" s="86">
        <f t="shared" ca="1" si="163"/>
        <v>0</v>
      </c>
      <c r="F100" s="87">
        <f t="shared" ca="1" si="164"/>
        <v>0</v>
      </c>
      <c r="G100" s="87">
        <f t="shared" ca="1" si="165"/>
        <v>0</v>
      </c>
      <c r="H100" s="87">
        <f t="shared" ca="1" si="166"/>
        <v>0</v>
      </c>
      <c r="I100" s="87">
        <f t="shared" ca="1" si="167"/>
        <v>0</v>
      </c>
      <c r="J100" s="87">
        <f t="shared" ca="1" si="168"/>
        <v>0</v>
      </c>
      <c r="K100" s="87">
        <f t="shared" ca="1" si="169"/>
        <v>0</v>
      </c>
      <c r="L100" s="87">
        <f t="shared" ca="1" si="170"/>
        <v>0</v>
      </c>
      <c r="M100" s="87">
        <f t="shared" ca="1" si="171"/>
        <v>0</v>
      </c>
      <c r="N100" s="87">
        <f t="shared" ca="1" si="172"/>
        <v>0</v>
      </c>
      <c r="O100" s="87">
        <f t="shared" ca="1" si="173"/>
        <v>0</v>
      </c>
      <c r="P100" s="87">
        <f t="shared" ca="1" si="174"/>
        <v>0</v>
      </c>
      <c r="Q100" s="87">
        <f t="shared" ca="1" si="175"/>
        <v>0</v>
      </c>
      <c r="R100" s="87">
        <f t="shared" ca="1" si="176"/>
        <v>0</v>
      </c>
      <c r="S100" s="87">
        <f t="shared" ca="1" si="177"/>
        <v>0</v>
      </c>
      <c r="T100" s="87">
        <f t="shared" ca="1" si="178"/>
        <v>0</v>
      </c>
      <c r="V100" t="str">
        <f t="shared" si="181"/>
        <v>Musterreport</v>
      </c>
      <c r="W100" t="s">
        <v>82</v>
      </c>
      <c r="Y100" s="63" t="s">
        <v>173</v>
      </c>
      <c r="Z100" s="63" t="s">
        <v>174</v>
      </c>
      <c r="AA100" t="s">
        <v>175</v>
      </c>
      <c r="AB100" t="s">
        <v>176</v>
      </c>
      <c r="AC100" t="s">
        <v>177</v>
      </c>
      <c r="AD100" t="s">
        <v>178</v>
      </c>
      <c r="AE100" t="s">
        <v>179</v>
      </c>
      <c r="AF100" t="s">
        <v>180</v>
      </c>
      <c r="AG100" t="s">
        <v>181</v>
      </c>
      <c r="AH100" t="s">
        <v>182</v>
      </c>
      <c r="AI100" t="s">
        <v>183</v>
      </c>
      <c r="AJ100" t="s">
        <v>184</v>
      </c>
      <c r="AK100" t="s">
        <v>185</v>
      </c>
      <c r="AL100" t="s">
        <v>186</v>
      </c>
      <c r="AM100" t="s">
        <v>187</v>
      </c>
      <c r="AN100" t="s">
        <v>188</v>
      </c>
      <c r="AO100" t="s">
        <v>189</v>
      </c>
    </row>
    <row r="101" spans="1:41" ht="15.75" hidden="1" outlineLevel="1" x14ac:dyDescent="0.25">
      <c r="A101" s="83">
        <f t="shared" ca="1" si="179"/>
        <v>0</v>
      </c>
      <c r="B101" s="93" t="s">
        <v>35</v>
      </c>
      <c r="C101" s="402">
        <f ca="1">INDIRECT($V101&amp;"!"&amp;X101)</f>
        <v>0</v>
      </c>
      <c r="D101" s="85">
        <f t="shared" ca="1" si="180"/>
        <v>0</v>
      </c>
      <c r="E101" s="86">
        <f t="shared" ca="1" si="163"/>
        <v>0</v>
      </c>
      <c r="F101" s="87">
        <f t="shared" ca="1" si="164"/>
        <v>0</v>
      </c>
      <c r="G101" s="87">
        <f t="shared" ca="1" si="165"/>
        <v>0</v>
      </c>
      <c r="H101" s="87">
        <f t="shared" ca="1" si="166"/>
        <v>0</v>
      </c>
      <c r="I101" s="87">
        <f t="shared" ca="1" si="167"/>
        <v>0</v>
      </c>
      <c r="J101" s="87">
        <f t="shared" ca="1" si="168"/>
        <v>0</v>
      </c>
      <c r="K101" s="87">
        <f t="shared" ca="1" si="169"/>
        <v>0</v>
      </c>
      <c r="L101" s="87">
        <f t="shared" ca="1" si="170"/>
        <v>0</v>
      </c>
      <c r="M101" s="87">
        <f t="shared" ca="1" si="171"/>
        <v>0</v>
      </c>
      <c r="N101" s="87">
        <f t="shared" ca="1" si="172"/>
        <v>0</v>
      </c>
      <c r="O101" s="87">
        <f t="shared" ca="1" si="173"/>
        <v>0</v>
      </c>
      <c r="P101" s="87">
        <f t="shared" ca="1" si="174"/>
        <v>0</v>
      </c>
      <c r="Q101" s="87">
        <f t="shared" ca="1" si="175"/>
        <v>0</v>
      </c>
      <c r="R101" s="87">
        <f t="shared" ca="1" si="176"/>
        <v>0</v>
      </c>
      <c r="S101" s="87">
        <f t="shared" ca="1" si="177"/>
        <v>0</v>
      </c>
      <c r="T101" s="87">
        <f t="shared" ca="1" si="178"/>
        <v>0</v>
      </c>
      <c r="V101" t="str">
        <f t="shared" si="181"/>
        <v>Musterreport</v>
      </c>
      <c r="W101" t="s">
        <v>82</v>
      </c>
      <c r="X101" t="s">
        <v>190</v>
      </c>
      <c r="Y101" s="63" t="s">
        <v>191</v>
      </c>
      <c r="Z101" s="63" t="s">
        <v>192</v>
      </c>
      <c r="AA101" t="s">
        <v>193</v>
      </c>
      <c r="AB101" t="s">
        <v>194</v>
      </c>
      <c r="AC101" t="s">
        <v>195</v>
      </c>
      <c r="AD101" t="s">
        <v>196</v>
      </c>
      <c r="AE101" t="s">
        <v>197</v>
      </c>
      <c r="AF101" t="s">
        <v>198</v>
      </c>
      <c r="AG101" t="s">
        <v>199</v>
      </c>
      <c r="AH101" t="s">
        <v>200</v>
      </c>
      <c r="AI101" t="s">
        <v>201</v>
      </c>
      <c r="AJ101" t="s">
        <v>202</v>
      </c>
      <c r="AK101" t="s">
        <v>203</v>
      </c>
      <c r="AL101" t="s">
        <v>204</v>
      </c>
      <c r="AM101" t="s">
        <v>205</v>
      </c>
      <c r="AN101" t="s">
        <v>206</v>
      </c>
      <c r="AO101" t="s">
        <v>207</v>
      </c>
    </row>
    <row r="102" spans="1:41" ht="15.75" hidden="1" outlineLevel="1" x14ac:dyDescent="0.25">
      <c r="A102" s="83">
        <f t="shared" ca="1" si="179"/>
        <v>0</v>
      </c>
      <c r="B102" s="93" t="s">
        <v>208</v>
      </c>
      <c r="C102" s="402"/>
      <c r="D102" s="85">
        <f t="shared" ca="1" si="180"/>
        <v>0</v>
      </c>
      <c r="E102" s="86">
        <f t="shared" ca="1" si="163"/>
        <v>0</v>
      </c>
      <c r="F102" s="87">
        <f t="shared" ca="1" si="164"/>
        <v>0</v>
      </c>
      <c r="G102" s="87">
        <f t="shared" ca="1" si="165"/>
        <v>0</v>
      </c>
      <c r="H102" s="87">
        <f t="shared" ca="1" si="166"/>
        <v>0</v>
      </c>
      <c r="I102" s="87">
        <f t="shared" ca="1" si="167"/>
        <v>0</v>
      </c>
      <c r="J102" s="87">
        <f t="shared" ca="1" si="168"/>
        <v>0</v>
      </c>
      <c r="K102" s="87">
        <f t="shared" ca="1" si="169"/>
        <v>0</v>
      </c>
      <c r="L102" s="87">
        <f t="shared" ca="1" si="170"/>
        <v>0</v>
      </c>
      <c r="M102" s="87">
        <f t="shared" ca="1" si="171"/>
        <v>0</v>
      </c>
      <c r="N102" s="87">
        <f t="shared" ca="1" si="172"/>
        <v>0</v>
      </c>
      <c r="O102" s="87">
        <f t="shared" ca="1" si="173"/>
        <v>0</v>
      </c>
      <c r="P102" s="87">
        <f t="shared" ca="1" si="174"/>
        <v>0</v>
      </c>
      <c r="Q102" s="87">
        <f t="shared" ca="1" si="175"/>
        <v>0</v>
      </c>
      <c r="R102" s="87">
        <f t="shared" ca="1" si="176"/>
        <v>0</v>
      </c>
      <c r="S102" s="87">
        <f t="shared" ca="1" si="177"/>
        <v>0</v>
      </c>
      <c r="T102" s="87">
        <f t="shared" ca="1" si="178"/>
        <v>0</v>
      </c>
      <c r="V102" t="str">
        <f t="shared" si="181"/>
        <v>Musterreport</v>
      </c>
      <c r="W102" t="s">
        <v>82</v>
      </c>
      <c r="Y102" s="63" t="s">
        <v>209</v>
      </c>
      <c r="Z102" s="63" t="s">
        <v>210</v>
      </c>
      <c r="AA102" t="s">
        <v>211</v>
      </c>
      <c r="AB102" t="s">
        <v>212</v>
      </c>
      <c r="AC102" t="s">
        <v>213</v>
      </c>
      <c r="AD102" t="s">
        <v>214</v>
      </c>
      <c r="AE102" t="s">
        <v>215</v>
      </c>
      <c r="AF102" t="s">
        <v>216</v>
      </c>
      <c r="AG102" t="s">
        <v>217</v>
      </c>
      <c r="AH102" t="s">
        <v>218</v>
      </c>
      <c r="AI102" t="s">
        <v>219</v>
      </c>
      <c r="AJ102" t="s">
        <v>220</v>
      </c>
      <c r="AK102" t="s">
        <v>221</v>
      </c>
      <c r="AL102" t="s">
        <v>222</v>
      </c>
      <c r="AM102" t="s">
        <v>223</v>
      </c>
      <c r="AN102" t="s">
        <v>224</v>
      </c>
      <c r="AO102" t="s">
        <v>225</v>
      </c>
    </row>
    <row r="103" spans="1:41" ht="15.75" hidden="1" outlineLevel="1" x14ac:dyDescent="0.25">
      <c r="A103" s="83">
        <f t="shared" ca="1" si="179"/>
        <v>0</v>
      </c>
      <c r="B103" s="94" t="s">
        <v>36</v>
      </c>
      <c r="C103" s="95">
        <f ca="1">INDIRECT($V103&amp;"!"&amp;X103)</f>
        <v>0</v>
      </c>
      <c r="D103" s="85">
        <f t="shared" ca="1" si="180"/>
        <v>0</v>
      </c>
      <c r="E103" s="86">
        <f t="shared" ca="1" si="163"/>
        <v>0</v>
      </c>
      <c r="F103" s="87">
        <f t="shared" ca="1" si="164"/>
        <v>0</v>
      </c>
      <c r="G103" s="87">
        <f t="shared" ca="1" si="165"/>
        <v>0</v>
      </c>
      <c r="H103" s="87">
        <f t="shared" ca="1" si="166"/>
        <v>0</v>
      </c>
      <c r="I103" s="87">
        <f t="shared" ca="1" si="167"/>
        <v>0</v>
      </c>
      <c r="J103" s="87">
        <f t="shared" ca="1" si="168"/>
        <v>0</v>
      </c>
      <c r="K103" s="87">
        <f t="shared" ca="1" si="169"/>
        <v>0</v>
      </c>
      <c r="L103" s="87">
        <f t="shared" ca="1" si="170"/>
        <v>0</v>
      </c>
      <c r="M103" s="87">
        <f t="shared" ca="1" si="171"/>
        <v>0</v>
      </c>
      <c r="N103" s="87">
        <f t="shared" ca="1" si="172"/>
        <v>0</v>
      </c>
      <c r="O103" s="87">
        <f t="shared" ca="1" si="173"/>
        <v>0</v>
      </c>
      <c r="P103" s="87">
        <f t="shared" ca="1" si="174"/>
        <v>0</v>
      </c>
      <c r="Q103" s="87">
        <f t="shared" ca="1" si="175"/>
        <v>0</v>
      </c>
      <c r="R103" s="87">
        <f t="shared" ca="1" si="176"/>
        <v>0</v>
      </c>
      <c r="S103" s="87">
        <f t="shared" ca="1" si="177"/>
        <v>0</v>
      </c>
      <c r="T103" s="87">
        <f t="shared" ca="1" si="178"/>
        <v>0</v>
      </c>
      <c r="V103" t="str">
        <f t="shared" si="181"/>
        <v>Musterreport</v>
      </c>
      <c r="W103" t="s">
        <v>82</v>
      </c>
      <c r="X103" t="s">
        <v>226</v>
      </c>
      <c r="Y103" s="63" t="s">
        <v>227</v>
      </c>
      <c r="Z103" s="63" t="s">
        <v>228</v>
      </c>
      <c r="AA103" t="s">
        <v>229</v>
      </c>
      <c r="AB103" t="s">
        <v>230</v>
      </c>
      <c r="AC103" t="s">
        <v>231</v>
      </c>
      <c r="AD103" t="s">
        <v>232</v>
      </c>
      <c r="AE103" t="s">
        <v>233</v>
      </c>
      <c r="AF103" t="s">
        <v>234</v>
      </c>
      <c r="AG103" t="s">
        <v>235</v>
      </c>
      <c r="AH103" t="s">
        <v>236</v>
      </c>
      <c r="AI103" t="s">
        <v>237</v>
      </c>
      <c r="AJ103" t="s">
        <v>238</v>
      </c>
      <c r="AK103" t="s">
        <v>239</v>
      </c>
      <c r="AL103" t="s">
        <v>240</v>
      </c>
      <c r="AM103" t="s">
        <v>241</v>
      </c>
      <c r="AN103" t="s">
        <v>242</v>
      </c>
      <c r="AO103" t="s">
        <v>243</v>
      </c>
    </row>
    <row r="104" spans="1:41" s="100" customFormat="1" ht="15.75" hidden="1" outlineLevel="1" x14ac:dyDescent="0.25">
      <c r="A104" s="83">
        <f t="shared" ca="1" si="179"/>
        <v>0</v>
      </c>
      <c r="B104" s="96" t="s">
        <v>60</v>
      </c>
      <c r="C104" s="97">
        <f t="shared" ref="C104:T104" ca="1" si="182">SUM(C95:C103)</f>
        <v>133068.79433509317</v>
      </c>
      <c r="D104" s="98">
        <f t="shared" ca="1" si="182"/>
        <v>133068.78999999998</v>
      </c>
      <c r="E104" s="99">
        <f t="shared" ca="1" si="182"/>
        <v>20.762790697674447</v>
      </c>
      <c r="F104" s="99">
        <f t="shared" ca="1" si="182"/>
        <v>10.044984431146815</v>
      </c>
      <c r="G104" s="99">
        <f t="shared" ca="1" si="182"/>
        <v>2.8863525680506013</v>
      </c>
      <c r="H104" s="99">
        <f t="shared" ca="1" si="182"/>
        <v>3.5490740299868651</v>
      </c>
      <c r="I104" s="99">
        <f t="shared" ca="1" si="182"/>
        <v>1.6841202312724075</v>
      </c>
      <c r="J104" s="99">
        <f t="shared" ca="1" si="182"/>
        <v>2.5982594372177577</v>
      </c>
      <c r="K104" s="99">
        <f t="shared" ca="1" si="182"/>
        <v>0</v>
      </c>
      <c r="L104" s="99">
        <f t="shared" ca="1" si="182"/>
        <v>0</v>
      </c>
      <c r="M104" s="99">
        <f t="shared" ca="1" si="182"/>
        <v>0</v>
      </c>
      <c r="N104" s="99">
        <f t="shared" ca="1" si="182"/>
        <v>0</v>
      </c>
      <c r="O104" s="99">
        <f t="shared" ca="1" si="182"/>
        <v>0</v>
      </c>
      <c r="P104" s="99">
        <f t="shared" ca="1" si="182"/>
        <v>0</v>
      </c>
      <c r="Q104" s="99">
        <f t="shared" ca="1" si="182"/>
        <v>0</v>
      </c>
      <c r="R104" s="99">
        <f t="shared" ca="1" si="182"/>
        <v>0</v>
      </c>
      <c r="S104" s="99">
        <f t="shared" ca="1" si="182"/>
        <v>0</v>
      </c>
      <c r="T104" s="99">
        <f t="shared" ca="1" si="182"/>
        <v>0</v>
      </c>
      <c r="Y104" s="101"/>
      <c r="Z104" s="101"/>
    </row>
    <row r="105" spans="1:41" ht="15.75" collapsed="1" x14ac:dyDescent="0.25">
      <c r="A105" s="79" t="s">
        <v>252</v>
      </c>
      <c r="B105" s="81"/>
      <c r="C105" s="102"/>
      <c r="D105" s="81"/>
      <c r="E105" s="103"/>
      <c r="F105" s="81"/>
      <c r="G105" s="81"/>
      <c r="H105" s="81"/>
      <c r="I105" s="81"/>
      <c r="J105" s="81"/>
      <c r="K105" s="81"/>
      <c r="L105" s="81"/>
      <c r="M105" s="81"/>
      <c r="N105" s="81"/>
      <c r="O105" s="81"/>
      <c r="P105" s="81"/>
      <c r="Q105" s="81"/>
      <c r="R105" s="81"/>
      <c r="S105" s="81"/>
      <c r="T105" s="81"/>
    </row>
    <row r="106" spans="1:41" ht="15.75" hidden="1" outlineLevel="1" x14ac:dyDescent="0.25">
      <c r="A106" s="83">
        <f ca="1">INDIRECT($V106&amp;"!"&amp;W106)</f>
        <v>0</v>
      </c>
      <c r="B106" s="84" t="s">
        <v>32</v>
      </c>
      <c r="C106" s="402">
        <f ca="1">INDIRECT($V106&amp;"!"&amp;X106)</f>
        <v>0</v>
      </c>
      <c r="D106" s="85">
        <f ca="1">INDIRECT($V106&amp;"!"&amp;Y106)</f>
        <v>0</v>
      </c>
      <c r="E106" s="86">
        <f t="shared" ref="E106:E114" ca="1" si="183">SUM(F106:T106)</f>
        <v>0</v>
      </c>
      <c r="F106" s="87">
        <f t="shared" ref="F106:F114" ca="1" si="184">INDIRECT($V106&amp;"!"&amp;AA106)/215*12</f>
        <v>0</v>
      </c>
      <c r="G106" s="87">
        <f t="shared" ref="G106:G114" ca="1" si="185">INDIRECT($V106&amp;"!"&amp;AB106)/215*12</f>
        <v>0</v>
      </c>
      <c r="H106" s="87">
        <f t="shared" ref="H106:H114" ca="1" si="186">INDIRECT($V106&amp;"!"&amp;AC106)/215*12</f>
        <v>0</v>
      </c>
      <c r="I106" s="87">
        <f t="shared" ref="I106:I114" ca="1" si="187">INDIRECT($V106&amp;"!"&amp;AD106)/215*12</f>
        <v>0</v>
      </c>
      <c r="J106" s="87">
        <f t="shared" ref="J106:J114" ca="1" si="188">INDIRECT($V106&amp;"!"&amp;AE106)/215*12</f>
        <v>0</v>
      </c>
      <c r="K106" s="87">
        <f t="shared" ref="K106:K114" ca="1" si="189">INDIRECT($V106&amp;"!"&amp;AF106)/215*12</f>
        <v>0</v>
      </c>
      <c r="L106" s="87">
        <f t="shared" ref="L106:L114" ca="1" si="190">INDIRECT($V106&amp;"!"&amp;AG106)/215*12</f>
        <v>0</v>
      </c>
      <c r="M106" s="87">
        <f t="shared" ref="M106:M114" ca="1" si="191">INDIRECT($V106&amp;"!"&amp;AH106)/215*12</f>
        <v>0</v>
      </c>
      <c r="N106" s="87">
        <f t="shared" ref="N106:N114" ca="1" si="192">INDIRECT($V106&amp;"!"&amp;AI106)/215*12</f>
        <v>0</v>
      </c>
      <c r="O106" s="87">
        <f t="shared" ref="O106:O114" ca="1" si="193">INDIRECT($V106&amp;"!"&amp;AJ106)/215*12</f>
        <v>0</v>
      </c>
      <c r="P106" s="87">
        <f t="shared" ref="P106:P114" ca="1" si="194">INDIRECT($V106&amp;"!"&amp;AK106)/215*12</f>
        <v>0</v>
      </c>
      <c r="Q106" s="87">
        <f t="shared" ref="Q106:Q114" ca="1" si="195">INDIRECT($V106&amp;"!"&amp;AL106)/215*12</f>
        <v>0</v>
      </c>
      <c r="R106" s="87">
        <f t="shared" ref="R106:R114" ca="1" si="196">INDIRECT($V106&amp;"!"&amp;AM106)/215*12</f>
        <v>0</v>
      </c>
      <c r="S106" s="87">
        <f t="shared" ref="S106:S114" ca="1" si="197">INDIRECT($V106&amp;"!"&amp;AN106)/215*12</f>
        <v>0</v>
      </c>
      <c r="T106" s="87">
        <f t="shared" ref="T106:T114" ca="1" si="198">INDIRECT($V106&amp;"!"&amp;AO106)/215*12</f>
        <v>0</v>
      </c>
      <c r="U106" s="104"/>
      <c r="V106" t="str">
        <f>A105</f>
        <v>Name_10</v>
      </c>
      <c r="W106" t="s">
        <v>82</v>
      </c>
      <c r="X106" t="s">
        <v>83</v>
      </c>
      <c r="Y106" s="63" t="s">
        <v>84</v>
      </c>
      <c r="Z106" s="63" t="s">
        <v>85</v>
      </c>
      <c r="AA106" t="s">
        <v>36</v>
      </c>
      <c r="AB106" t="s">
        <v>86</v>
      </c>
      <c r="AC106" t="s">
        <v>87</v>
      </c>
      <c r="AD106" t="s">
        <v>88</v>
      </c>
      <c r="AE106" t="s">
        <v>89</v>
      </c>
      <c r="AF106" t="s">
        <v>90</v>
      </c>
      <c r="AG106" t="s">
        <v>91</v>
      </c>
      <c r="AH106" t="s">
        <v>92</v>
      </c>
      <c r="AI106" t="s">
        <v>93</v>
      </c>
      <c r="AJ106" t="s">
        <v>94</v>
      </c>
      <c r="AK106" t="s">
        <v>95</v>
      </c>
      <c r="AL106" t="s">
        <v>96</v>
      </c>
      <c r="AM106" t="s">
        <v>97</v>
      </c>
      <c r="AN106" t="s">
        <v>98</v>
      </c>
      <c r="AO106" t="s">
        <v>99</v>
      </c>
    </row>
    <row r="107" spans="1:41" ht="15.75" hidden="1" outlineLevel="1" x14ac:dyDescent="0.25">
      <c r="A107" s="83">
        <f t="shared" ref="A107:A115" ca="1" si="199">INDIRECT($V106&amp;"!"&amp;W106)</f>
        <v>0</v>
      </c>
      <c r="B107" s="88" t="s">
        <v>100</v>
      </c>
      <c r="C107" s="402"/>
      <c r="D107" s="85">
        <f t="shared" ref="D107:D114" ca="1" si="200">INDIRECT($V107&amp;"!"&amp;Y107)</f>
        <v>0</v>
      </c>
      <c r="E107" s="86">
        <f t="shared" ca="1" si="183"/>
        <v>0</v>
      </c>
      <c r="F107" s="87">
        <f t="shared" ca="1" si="184"/>
        <v>0</v>
      </c>
      <c r="G107" s="87">
        <f t="shared" ca="1" si="185"/>
        <v>0</v>
      </c>
      <c r="H107" s="87">
        <f t="shared" ca="1" si="186"/>
        <v>0</v>
      </c>
      <c r="I107" s="87">
        <f t="shared" ca="1" si="187"/>
        <v>0</v>
      </c>
      <c r="J107" s="87">
        <f t="shared" ca="1" si="188"/>
        <v>0</v>
      </c>
      <c r="K107" s="87">
        <f t="shared" ca="1" si="189"/>
        <v>0</v>
      </c>
      <c r="L107" s="87">
        <f t="shared" ca="1" si="190"/>
        <v>0</v>
      </c>
      <c r="M107" s="87">
        <f t="shared" ca="1" si="191"/>
        <v>0</v>
      </c>
      <c r="N107" s="87">
        <f t="shared" ca="1" si="192"/>
        <v>0</v>
      </c>
      <c r="O107" s="87">
        <f t="shared" ca="1" si="193"/>
        <v>0</v>
      </c>
      <c r="P107" s="87">
        <f t="shared" ca="1" si="194"/>
        <v>0</v>
      </c>
      <c r="Q107" s="87">
        <f t="shared" ca="1" si="195"/>
        <v>0</v>
      </c>
      <c r="R107" s="87">
        <f t="shared" ca="1" si="196"/>
        <v>0</v>
      </c>
      <c r="S107" s="87">
        <f t="shared" ca="1" si="197"/>
        <v>0</v>
      </c>
      <c r="T107" s="87">
        <f t="shared" ca="1" si="198"/>
        <v>0</v>
      </c>
      <c r="U107" s="104"/>
      <c r="V107" t="str">
        <f t="shared" ref="V107:V114" si="201">V106</f>
        <v>Name_10</v>
      </c>
      <c r="W107" t="s">
        <v>82</v>
      </c>
      <c r="Y107" s="63" t="s">
        <v>101</v>
      </c>
      <c r="Z107" s="63" t="s">
        <v>102</v>
      </c>
      <c r="AA107" t="s">
        <v>103</v>
      </c>
      <c r="AB107" t="s">
        <v>104</v>
      </c>
      <c r="AC107" t="s">
        <v>105</v>
      </c>
      <c r="AD107" t="s">
        <v>106</v>
      </c>
      <c r="AE107" t="s">
        <v>107</v>
      </c>
      <c r="AF107" t="s">
        <v>108</v>
      </c>
      <c r="AG107" t="s">
        <v>109</v>
      </c>
      <c r="AH107" t="s">
        <v>110</v>
      </c>
      <c r="AI107" t="s">
        <v>111</v>
      </c>
      <c r="AJ107" t="s">
        <v>112</v>
      </c>
      <c r="AK107" t="s">
        <v>113</v>
      </c>
      <c r="AL107" t="s">
        <v>114</v>
      </c>
      <c r="AM107" t="s">
        <v>115</v>
      </c>
      <c r="AN107" t="s">
        <v>116</v>
      </c>
      <c r="AO107" t="s">
        <v>117</v>
      </c>
    </row>
    <row r="108" spans="1:41" ht="15.75" hidden="1" outlineLevel="1" x14ac:dyDescent="0.25">
      <c r="A108" s="83">
        <f t="shared" ca="1" si="199"/>
        <v>0</v>
      </c>
      <c r="B108" s="89" t="s">
        <v>33</v>
      </c>
      <c r="C108" s="402">
        <f ca="1">INDIRECT($V108&amp;"!"&amp;X108)</f>
        <v>0</v>
      </c>
      <c r="D108" s="85">
        <f t="shared" ca="1" si="200"/>
        <v>0</v>
      </c>
      <c r="E108" s="86">
        <f t="shared" ca="1" si="183"/>
        <v>0</v>
      </c>
      <c r="F108" s="87">
        <f t="shared" ca="1" si="184"/>
        <v>0</v>
      </c>
      <c r="G108" s="87">
        <f t="shared" ca="1" si="185"/>
        <v>0</v>
      </c>
      <c r="H108" s="87">
        <f t="shared" ca="1" si="186"/>
        <v>0</v>
      </c>
      <c r="I108" s="87">
        <f t="shared" ca="1" si="187"/>
        <v>0</v>
      </c>
      <c r="J108" s="87">
        <f t="shared" ca="1" si="188"/>
        <v>0</v>
      </c>
      <c r="K108" s="87">
        <f t="shared" ca="1" si="189"/>
        <v>0</v>
      </c>
      <c r="L108" s="87">
        <f t="shared" ca="1" si="190"/>
        <v>0</v>
      </c>
      <c r="M108" s="87">
        <f t="shared" ca="1" si="191"/>
        <v>0</v>
      </c>
      <c r="N108" s="87">
        <f t="shared" ca="1" si="192"/>
        <v>0</v>
      </c>
      <c r="O108" s="87">
        <f t="shared" ca="1" si="193"/>
        <v>0</v>
      </c>
      <c r="P108" s="87">
        <f t="shared" ca="1" si="194"/>
        <v>0</v>
      </c>
      <c r="Q108" s="87">
        <f t="shared" ca="1" si="195"/>
        <v>0</v>
      </c>
      <c r="R108" s="87">
        <f t="shared" ca="1" si="196"/>
        <v>0</v>
      </c>
      <c r="S108" s="87">
        <f t="shared" ca="1" si="197"/>
        <v>0</v>
      </c>
      <c r="T108" s="87">
        <f t="shared" ca="1" si="198"/>
        <v>0</v>
      </c>
      <c r="U108" s="104"/>
      <c r="V108" t="str">
        <f t="shared" si="201"/>
        <v>Name_10</v>
      </c>
      <c r="W108" t="s">
        <v>82</v>
      </c>
      <c r="X108" t="s">
        <v>118</v>
      </c>
      <c r="Y108" s="63" t="s">
        <v>119</v>
      </c>
      <c r="Z108" s="63" t="s">
        <v>120</v>
      </c>
      <c r="AA108" t="s">
        <v>121</v>
      </c>
      <c r="AB108" t="s">
        <v>122</v>
      </c>
      <c r="AC108" t="s">
        <v>123</v>
      </c>
      <c r="AD108" t="s">
        <v>124</v>
      </c>
      <c r="AE108" t="s">
        <v>125</v>
      </c>
      <c r="AF108" t="s">
        <v>126</v>
      </c>
      <c r="AG108" t="s">
        <v>127</v>
      </c>
      <c r="AH108" t="s">
        <v>128</v>
      </c>
      <c r="AI108" t="s">
        <v>129</v>
      </c>
      <c r="AJ108" t="s">
        <v>130</v>
      </c>
      <c r="AK108" t="s">
        <v>131</v>
      </c>
      <c r="AL108" t="s">
        <v>132</v>
      </c>
      <c r="AM108" t="s">
        <v>133</v>
      </c>
      <c r="AN108" t="s">
        <v>134</v>
      </c>
      <c r="AO108" t="s">
        <v>135</v>
      </c>
    </row>
    <row r="109" spans="1:41" ht="15.75" hidden="1" outlineLevel="1" x14ac:dyDescent="0.25">
      <c r="A109" s="83">
        <f t="shared" ca="1" si="199"/>
        <v>0</v>
      </c>
      <c r="B109" s="90" t="s">
        <v>136</v>
      </c>
      <c r="C109" s="402"/>
      <c r="D109" s="85">
        <f t="shared" ca="1" si="200"/>
        <v>0</v>
      </c>
      <c r="E109" s="86">
        <f t="shared" ca="1" si="183"/>
        <v>0</v>
      </c>
      <c r="F109" s="87">
        <f t="shared" ca="1" si="184"/>
        <v>0</v>
      </c>
      <c r="G109" s="87">
        <f t="shared" ca="1" si="185"/>
        <v>0</v>
      </c>
      <c r="H109" s="87">
        <f t="shared" ca="1" si="186"/>
        <v>0</v>
      </c>
      <c r="I109" s="87">
        <f t="shared" ca="1" si="187"/>
        <v>0</v>
      </c>
      <c r="J109" s="87">
        <f t="shared" ca="1" si="188"/>
        <v>0</v>
      </c>
      <c r="K109" s="87">
        <f t="shared" ca="1" si="189"/>
        <v>0</v>
      </c>
      <c r="L109" s="87">
        <f t="shared" ca="1" si="190"/>
        <v>0</v>
      </c>
      <c r="M109" s="87">
        <f t="shared" ca="1" si="191"/>
        <v>0</v>
      </c>
      <c r="N109" s="87">
        <f t="shared" ca="1" si="192"/>
        <v>0</v>
      </c>
      <c r="O109" s="87">
        <f t="shared" ca="1" si="193"/>
        <v>0</v>
      </c>
      <c r="P109" s="87">
        <f t="shared" ca="1" si="194"/>
        <v>0</v>
      </c>
      <c r="Q109" s="87">
        <f t="shared" ca="1" si="195"/>
        <v>0</v>
      </c>
      <c r="R109" s="87">
        <f t="shared" ca="1" si="196"/>
        <v>0</v>
      </c>
      <c r="S109" s="87">
        <f t="shared" ca="1" si="197"/>
        <v>0</v>
      </c>
      <c r="T109" s="87">
        <f t="shared" ca="1" si="198"/>
        <v>0</v>
      </c>
      <c r="U109" s="104"/>
      <c r="V109" t="str">
        <f t="shared" si="201"/>
        <v>Name_10</v>
      </c>
      <c r="W109" t="s">
        <v>82</v>
      </c>
      <c r="Y109" s="63" t="s">
        <v>137</v>
      </c>
      <c r="Z109" s="63" t="s">
        <v>138</v>
      </c>
      <c r="AA109" t="s">
        <v>139</v>
      </c>
      <c r="AB109" t="s">
        <v>140</v>
      </c>
      <c r="AC109" t="s">
        <v>141</v>
      </c>
      <c r="AD109" t="s">
        <v>142</v>
      </c>
      <c r="AE109" t="s">
        <v>143</v>
      </c>
      <c r="AF109" t="s">
        <v>144</v>
      </c>
      <c r="AG109" t="s">
        <v>145</v>
      </c>
      <c r="AH109" t="s">
        <v>146</v>
      </c>
      <c r="AI109" t="s">
        <v>147</v>
      </c>
      <c r="AJ109" t="s">
        <v>148</v>
      </c>
      <c r="AK109" t="s">
        <v>149</v>
      </c>
      <c r="AL109" t="s">
        <v>150</v>
      </c>
      <c r="AM109" t="s">
        <v>151</v>
      </c>
      <c r="AN109" t="s">
        <v>152</v>
      </c>
      <c r="AO109" t="s">
        <v>153</v>
      </c>
    </row>
    <row r="110" spans="1:41" ht="15.75" hidden="1" outlineLevel="1" x14ac:dyDescent="0.25">
      <c r="A110" s="83">
        <f t="shared" ca="1" si="199"/>
        <v>0</v>
      </c>
      <c r="B110" s="91" t="s">
        <v>34</v>
      </c>
      <c r="C110" s="402">
        <f ca="1">INDIRECT($V110&amp;"!"&amp;X110)</f>
        <v>0</v>
      </c>
      <c r="D110" s="85">
        <f t="shared" ca="1" si="200"/>
        <v>0</v>
      </c>
      <c r="E110" s="86">
        <f t="shared" ca="1" si="183"/>
        <v>0</v>
      </c>
      <c r="F110" s="87">
        <f t="shared" ca="1" si="184"/>
        <v>0</v>
      </c>
      <c r="G110" s="87">
        <f t="shared" ca="1" si="185"/>
        <v>0</v>
      </c>
      <c r="H110" s="87">
        <f t="shared" ca="1" si="186"/>
        <v>0</v>
      </c>
      <c r="I110" s="87">
        <f t="shared" ca="1" si="187"/>
        <v>0</v>
      </c>
      <c r="J110" s="87">
        <f t="shared" ca="1" si="188"/>
        <v>0</v>
      </c>
      <c r="K110" s="87">
        <f t="shared" ca="1" si="189"/>
        <v>0</v>
      </c>
      <c r="L110" s="87">
        <f t="shared" ca="1" si="190"/>
        <v>0</v>
      </c>
      <c r="M110" s="87">
        <f t="shared" ca="1" si="191"/>
        <v>0</v>
      </c>
      <c r="N110" s="87">
        <f t="shared" ca="1" si="192"/>
        <v>0</v>
      </c>
      <c r="O110" s="87">
        <f t="shared" ca="1" si="193"/>
        <v>0</v>
      </c>
      <c r="P110" s="87">
        <f t="shared" ca="1" si="194"/>
        <v>0</v>
      </c>
      <c r="Q110" s="87">
        <f t="shared" ca="1" si="195"/>
        <v>0</v>
      </c>
      <c r="R110" s="87">
        <f t="shared" ca="1" si="196"/>
        <v>0</v>
      </c>
      <c r="S110" s="87">
        <f t="shared" ca="1" si="197"/>
        <v>0</v>
      </c>
      <c r="T110" s="87">
        <f t="shared" ca="1" si="198"/>
        <v>0</v>
      </c>
      <c r="U110" s="104"/>
      <c r="V110" t="str">
        <f t="shared" si="201"/>
        <v>Name_10</v>
      </c>
      <c r="W110" t="s">
        <v>82</v>
      </c>
      <c r="X110" t="s">
        <v>154</v>
      </c>
      <c r="Y110" s="63" t="s">
        <v>155</v>
      </c>
      <c r="Z110" s="63" t="s">
        <v>156</v>
      </c>
      <c r="AA110" t="s">
        <v>157</v>
      </c>
      <c r="AB110" t="s">
        <v>158</v>
      </c>
      <c r="AC110" t="s">
        <v>159</v>
      </c>
      <c r="AD110" t="s">
        <v>160</v>
      </c>
      <c r="AE110" t="s">
        <v>161</v>
      </c>
      <c r="AF110" t="s">
        <v>162</v>
      </c>
      <c r="AG110" t="s">
        <v>163</v>
      </c>
      <c r="AH110" t="s">
        <v>164</v>
      </c>
      <c r="AI110" t="s">
        <v>165</v>
      </c>
      <c r="AJ110" t="s">
        <v>166</v>
      </c>
      <c r="AK110" t="s">
        <v>167</v>
      </c>
      <c r="AL110" t="s">
        <v>168</v>
      </c>
      <c r="AM110" t="s">
        <v>169</v>
      </c>
      <c r="AN110" t="s">
        <v>170</v>
      </c>
      <c r="AO110" t="s">
        <v>171</v>
      </c>
    </row>
    <row r="111" spans="1:41" ht="15.75" hidden="1" outlineLevel="1" x14ac:dyDescent="0.25">
      <c r="A111" s="83">
        <f t="shared" ca="1" si="199"/>
        <v>0</v>
      </c>
      <c r="B111" s="92" t="s">
        <v>172</v>
      </c>
      <c r="C111" s="402"/>
      <c r="D111" s="85">
        <f t="shared" ca="1" si="200"/>
        <v>0</v>
      </c>
      <c r="E111" s="86">
        <f t="shared" ca="1" si="183"/>
        <v>0</v>
      </c>
      <c r="F111" s="87">
        <f t="shared" ca="1" si="184"/>
        <v>0</v>
      </c>
      <c r="G111" s="87">
        <f t="shared" ca="1" si="185"/>
        <v>0</v>
      </c>
      <c r="H111" s="87">
        <f t="shared" ca="1" si="186"/>
        <v>0</v>
      </c>
      <c r="I111" s="87">
        <f t="shared" ca="1" si="187"/>
        <v>0</v>
      </c>
      <c r="J111" s="87">
        <f t="shared" ca="1" si="188"/>
        <v>0</v>
      </c>
      <c r="K111" s="87">
        <f t="shared" ca="1" si="189"/>
        <v>0</v>
      </c>
      <c r="L111" s="87">
        <f t="shared" ca="1" si="190"/>
        <v>0</v>
      </c>
      <c r="M111" s="87">
        <f t="shared" ca="1" si="191"/>
        <v>0</v>
      </c>
      <c r="N111" s="87">
        <f t="shared" ca="1" si="192"/>
        <v>0</v>
      </c>
      <c r="O111" s="87">
        <f t="shared" ca="1" si="193"/>
        <v>0</v>
      </c>
      <c r="P111" s="87">
        <f t="shared" ca="1" si="194"/>
        <v>0</v>
      </c>
      <c r="Q111" s="87">
        <f t="shared" ca="1" si="195"/>
        <v>0</v>
      </c>
      <c r="R111" s="87">
        <f t="shared" ca="1" si="196"/>
        <v>0</v>
      </c>
      <c r="S111" s="87">
        <f t="shared" ca="1" si="197"/>
        <v>0</v>
      </c>
      <c r="T111" s="87">
        <f t="shared" ca="1" si="198"/>
        <v>0</v>
      </c>
      <c r="U111" s="104"/>
      <c r="V111" t="str">
        <f t="shared" si="201"/>
        <v>Name_10</v>
      </c>
      <c r="W111" t="s">
        <v>82</v>
      </c>
      <c r="Y111" s="63" t="s">
        <v>173</v>
      </c>
      <c r="Z111" s="63" t="s">
        <v>174</v>
      </c>
      <c r="AA111" t="s">
        <v>175</v>
      </c>
      <c r="AB111" t="s">
        <v>176</v>
      </c>
      <c r="AC111" t="s">
        <v>177</v>
      </c>
      <c r="AD111" t="s">
        <v>178</v>
      </c>
      <c r="AE111" t="s">
        <v>179</v>
      </c>
      <c r="AF111" t="s">
        <v>180</v>
      </c>
      <c r="AG111" t="s">
        <v>181</v>
      </c>
      <c r="AH111" t="s">
        <v>182</v>
      </c>
      <c r="AI111" t="s">
        <v>183</v>
      </c>
      <c r="AJ111" t="s">
        <v>184</v>
      </c>
      <c r="AK111" t="s">
        <v>185</v>
      </c>
      <c r="AL111" t="s">
        <v>186</v>
      </c>
      <c r="AM111" t="s">
        <v>187</v>
      </c>
      <c r="AN111" t="s">
        <v>188</v>
      </c>
      <c r="AO111" t="s">
        <v>189</v>
      </c>
    </row>
    <row r="112" spans="1:41" ht="15.75" hidden="1" outlineLevel="1" x14ac:dyDescent="0.25">
      <c r="A112" s="83">
        <f t="shared" ca="1" si="199"/>
        <v>0</v>
      </c>
      <c r="B112" s="93" t="s">
        <v>35</v>
      </c>
      <c r="C112" s="402">
        <f ca="1">INDIRECT($V112&amp;"!"&amp;X112)</f>
        <v>0</v>
      </c>
      <c r="D112" s="85">
        <f t="shared" ca="1" si="200"/>
        <v>0</v>
      </c>
      <c r="E112" s="86">
        <f t="shared" ca="1" si="183"/>
        <v>0</v>
      </c>
      <c r="F112" s="87">
        <f t="shared" ca="1" si="184"/>
        <v>0</v>
      </c>
      <c r="G112" s="87">
        <f t="shared" ca="1" si="185"/>
        <v>0</v>
      </c>
      <c r="H112" s="87">
        <f t="shared" ca="1" si="186"/>
        <v>0</v>
      </c>
      <c r="I112" s="87">
        <f t="shared" ca="1" si="187"/>
        <v>0</v>
      </c>
      <c r="J112" s="87">
        <f t="shared" ca="1" si="188"/>
        <v>0</v>
      </c>
      <c r="K112" s="87">
        <f t="shared" ca="1" si="189"/>
        <v>0</v>
      </c>
      <c r="L112" s="87">
        <f t="shared" ca="1" si="190"/>
        <v>0</v>
      </c>
      <c r="M112" s="87">
        <f t="shared" ca="1" si="191"/>
        <v>0</v>
      </c>
      <c r="N112" s="87">
        <f t="shared" ca="1" si="192"/>
        <v>0</v>
      </c>
      <c r="O112" s="87">
        <f t="shared" ca="1" si="193"/>
        <v>0</v>
      </c>
      <c r="P112" s="87">
        <f t="shared" ca="1" si="194"/>
        <v>0</v>
      </c>
      <c r="Q112" s="87">
        <f t="shared" ca="1" si="195"/>
        <v>0</v>
      </c>
      <c r="R112" s="87">
        <f t="shared" ca="1" si="196"/>
        <v>0</v>
      </c>
      <c r="S112" s="87">
        <f t="shared" ca="1" si="197"/>
        <v>0</v>
      </c>
      <c r="T112" s="87">
        <f t="shared" ca="1" si="198"/>
        <v>0</v>
      </c>
      <c r="U112" s="104"/>
      <c r="V112" t="str">
        <f t="shared" si="201"/>
        <v>Name_10</v>
      </c>
      <c r="W112" t="s">
        <v>82</v>
      </c>
      <c r="X112" t="s">
        <v>190</v>
      </c>
      <c r="Y112" s="63" t="s">
        <v>191</v>
      </c>
      <c r="Z112" s="63" t="s">
        <v>192</v>
      </c>
      <c r="AA112" t="s">
        <v>193</v>
      </c>
      <c r="AB112" t="s">
        <v>194</v>
      </c>
      <c r="AC112" t="s">
        <v>195</v>
      </c>
      <c r="AD112" t="s">
        <v>196</v>
      </c>
      <c r="AE112" t="s">
        <v>197</v>
      </c>
      <c r="AF112" t="s">
        <v>198</v>
      </c>
      <c r="AG112" t="s">
        <v>199</v>
      </c>
      <c r="AH112" t="s">
        <v>200</v>
      </c>
      <c r="AI112" t="s">
        <v>201</v>
      </c>
      <c r="AJ112" t="s">
        <v>202</v>
      </c>
      <c r="AK112" t="s">
        <v>203</v>
      </c>
      <c r="AL112" t="s">
        <v>204</v>
      </c>
      <c r="AM112" t="s">
        <v>205</v>
      </c>
      <c r="AN112" t="s">
        <v>206</v>
      </c>
      <c r="AO112" t="s">
        <v>207</v>
      </c>
    </row>
    <row r="113" spans="1:41" ht="15.75" hidden="1" outlineLevel="1" x14ac:dyDescent="0.25">
      <c r="A113" s="83">
        <f t="shared" ca="1" si="199"/>
        <v>0</v>
      </c>
      <c r="B113" s="93" t="s">
        <v>208</v>
      </c>
      <c r="C113" s="402"/>
      <c r="D113" s="85">
        <f t="shared" ca="1" si="200"/>
        <v>0</v>
      </c>
      <c r="E113" s="86">
        <f t="shared" ca="1" si="183"/>
        <v>0</v>
      </c>
      <c r="F113" s="87">
        <f t="shared" ca="1" si="184"/>
        <v>0</v>
      </c>
      <c r="G113" s="87">
        <f t="shared" ca="1" si="185"/>
        <v>0</v>
      </c>
      <c r="H113" s="87">
        <f t="shared" ca="1" si="186"/>
        <v>0</v>
      </c>
      <c r="I113" s="87">
        <f t="shared" ca="1" si="187"/>
        <v>0</v>
      </c>
      <c r="J113" s="87">
        <f t="shared" ca="1" si="188"/>
        <v>0</v>
      </c>
      <c r="K113" s="87">
        <f t="shared" ca="1" si="189"/>
        <v>0</v>
      </c>
      <c r="L113" s="87">
        <f t="shared" ca="1" si="190"/>
        <v>0</v>
      </c>
      <c r="M113" s="87">
        <f t="shared" ca="1" si="191"/>
        <v>0</v>
      </c>
      <c r="N113" s="87">
        <f t="shared" ca="1" si="192"/>
        <v>0</v>
      </c>
      <c r="O113" s="87">
        <f t="shared" ca="1" si="193"/>
        <v>0</v>
      </c>
      <c r="P113" s="87">
        <f t="shared" ca="1" si="194"/>
        <v>0</v>
      </c>
      <c r="Q113" s="87">
        <f t="shared" ca="1" si="195"/>
        <v>0</v>
      </c>
      <c r="R113" s="87">
        <f t="shared" ca="1" si="196"/>
        <v>0</v>
      </c>
      <c r="S113" s="87">
        <f t="shared" ca="1" si="197"/>
        <v>0</v>
      </c>
      <c r="T113" s="87">
        <f t="shared" ca="1" si="198"/>
        <v>0</v>
      </c>
      <c r="U113" s="104"/>
      <c r="V113" t="str">
        <f t="shared" si="201"/>
        <v>Name_10</v>
      </c>
      <c r="W113" t="s">
        <v>82</v>
      </c>
      <c r="Y113" s="63" t="s">
        <v>209</v>
      </c>
      <c r="Z113" s="63" t="s">
        <v>210</v>
      </c>
      <c r="AA113" t="s">
        <v>211</v>
      </c>
      <c r="AB113" t="s">
        <v>212</v>
      </c>
      <c r="AC113" t="s">
        <v>213</v>
      </c>
      <c r="AD113" t="s">
        <v>214</v>
      </c>
      <c r="AE113" t="s">
        <v>215</v>
      </c>
      <c r="AF113" t="s">
        <v>216</v>
      </c>
      <c r="AG113" t="s">
        <v>217</v>
      </c>
      <c r="AH113" t="s">
        <v>218</v>
      </c>
      <c r="AI113" t="s">
        <v>219</v>
      </c>
      <c r="AJ113" t="s">
        <v>220</v>
      </c>
      <c r="AK113" t="s">
        <v>221</v>
      </c>
      <c r="AL113" t="s">
        <v>222</v>
      </c>
      <c r="AM113" t="s">
        <v>223</v>
      </c>
      <c r="AN113" t="s">
        <v>224</v>
      </c>
      <c r="AO113" t="s">
        <v>225</v>
      </c>
    </row>
    <row r="114" spans="1:41" ht="15.75" hidden="1" outlineLevel="1" x14ac:dyDescent="0.25">
      <c r="A114" s="83">
        <f t="shared" ca="1" si="199"/>
        <v>0</v>
      </c>
      <c r="B114" s="94" t="s">
        <v>36</v>
      </c>
      <c r="C114" s="95">
        <f ca="1">INDIRECT($V114&amp;"!"&amp;X114)</f>
        <v>0</v>
      </c>
      <c r="D114" s="85">
        <f t="shared" ca="1" si="200"/>
        <v>0</v>
      </c>
      <c r="E114" s="86">
        <f t="shared" ca="1" si="183"/>
        <v>0</v>
      </c>
      <c r="F114" s="87">
        <f t="shared" ca="1" si="184"/>
        <v>0</v>
      </c>
      <c r="G114" s="87">
        <f t="shared" ca="1" si="185"/>
        <v>0</v>
      </c>
      <c r="H114" s="87">
        <f t="shared" ca="1" si="186"/>
        <v>0</v>
      </c>
      <c r="I114" s="87">
        <f t="shared" ca="1" si="187"/>
        <v>0</v>
      </c>
      <c r="J114" s="87">
        <f t="shared" ca="1" si="188"/>
        <v>0</v>
      </c>
      <c r="K114" s="87">
        <f t="shared" ca="1" si="189"/>
        <v>0</v>
      </c>
      <c r="L114" s="87">
        <f t="shared" ca="1" si="190"/>
        <v>0</v>
      </c>
      <c r="M114" s="87">
        <f t="shared" ca="1" si="191"/>
        <v>0</v>
      </c>
      <c r="N114" s="87">
        <f t="shared" ca="1" si="192"/>
        <v>0</v>
      </c>
      <c r="O114" s="87">
        <f t="shared" ca="1" si="193"/>
        <v>0</v>
      </c>
      <c r="P114" s="87">
        <f t="shared" ca="1" si="194"/>
        <v>0</v>
      </c>
      <c r="Q114" s="87">
        <f t="shared" ca="1" si="195"/>
        <v>0</v>
      </c>
      <c r="R114" s="87">
        <f t="shared" ca="1" si="196"/>
        <v>0</v>
      </c>
      <c r="S114" s="87">
        <f t="shared" ca="1" si="197"/>
        <v>0</v>
      </c>
      <c r="T114" s="87">
        <f t="shared" ca="1" si="198"/>
        <v>0</v>
      </c>
      <c r="U114" s="104"/>
      <c r="V114" t="str">
        <f t="shared" si="201"/>
        <v>Name_10</v>
      </c>
      <c r="W114" t="s">
        <v>82</v>
      </c>
      <c r="X114" t="s">
        <v>226</v>
      </c>
      <c r="Y114" s="63" t="s">
        <v>227</v>
      </c>
      <c r="Z114" s="63" t="s">
        <v>228</v>
      </c>
      <c r="AA114" t="s">
        <v>229</v>
      </c>
      <c r="AB114" t="s">
        <v>230</v>
      </c>
      <c r="AC114" t="s">
        <v>231</v>
      </c>
      <c r="AD114" t="s">
        <v>232</v>
      </c>
      <c r="AE114" t="s">
        <v>233</v>
      </c>
      <c r="AF114" t="s">
        <v>234</v>
      </c>
      <c r="AG114" t="s">
        <v>235</v>
      </c>
      <c r="AH114" t="s">
        <v>236</v>
      </c>
      <c r="AI114" t="s">
        <v>237</v>
      </c>
      <c r="AJ114" t="s">
        <v>238</v>
      </c>
      <c r="AK114" t="s">
        <v>239</v>
      </c>
      <c r="AL114" t="s">
        <v>240</v>
      </c>
      <c r="AM114" t="s">
        <v>241</v>
      </c>
      <c r="AN114" t="s">
        <v>242</v>
      </c>
      <c r="AO114" t="s">
        <v>243</v>
      </c>
    </row>
    <row r="115" spans="1:41" s="100" customFormat="1" ht="15.75" hidden="1" outlineLevel="1" x14ac:dyDescent="0.25">
      <c r="A115" s="83">
        <f t="shared" ca="1" si="199"/>
        <v>0</v>
      </c>
      <c r="B115" s="96" t="s">
        <v>60</v>
      </c>
      <c r="C115" s="97">
        <f t="shared" ref="C115:T115" ca="1" si="202">SUM(C106:C114)</f>
        <v>0</v>
      </c>
      <c r="D115" s="98">
        <f t="shared" ca="1" si="202"/>
        <v>0</v>
      </c>
      <c r="E115" s="99">
        <f t="shared" ca="1" si="202"/>
        <v>0</v>
      </c>
      <c r="F115" s="99">
        <f t="shared" ca="1" si="202"/>
        <v>0</v>
      </c>
      <c r="G115" s="99">
        <f t="shared" ca="1" si="202"/>
        <v>0</v>
      </c>
      <c r="H115" s="99">
        <f t="shared" ca="1" si="202"/>
        <v>0</v>
      </c>
      <c r="I115" s="99">
        <f t="shared" ca="1" si="202"/>
        <v>0</v>
      </c>
      <c r="J115" s="99">
        <f t="shared" ca="1" si="202"/>
        <v>0</v>
      </c>
      <c r="K115" s="99">
        <f t="shared" ca="1" si="202"/>
        <v>0</v>
      </c>
      <c r="L115" s="99">
        <f t="shared" ca="1" si="202"/>
        <v>0</v>
      </c>
      <c r="M115" s="99">
        <f t="shared" ca="1" si="202"/>
        <v>0</v>
      </c>
      <c r="N115" s="99">
        <f t="shared" ca="1" si="202"/>
        <v>0</v>
      </c>
      <c r="O115" s="99">
        <f t="shared" ca="1" si="202"/>
        <v>0</v>
      </c>
      <c r="P115" s="99">
        <f t="shared" ca="1" si="202"/>
        <v>0</v>
      </c>
      <c r="Q115" s="99">
        <f t="shared" ca="1" si="202"/>
        <v>0</v>
      </c>
      <c r="R115" s="99">
        <f t="shared" ca="1" si="202"/>
        <v>0</v>
      </c>
      <c r="S115" s="99">
        <f t="shared" ca="1" si="202"/>
        <v>0</v>
      </c>
      <c r="T115" s="99">
        <f t="shared" ca="1" si="202"/>
        <v>0</v>
      </c>
      <c r="U115" s="105"/>
      <c r="Y115" s="101"/>
      <c r="Z115" s="101"/>
    </row>
    <row r="116" spans="1:41" ht="15" customHeight="1" collapsed="1" x14ac:dyDescent="0.2"/>
  </sheetData>
  <mergeCells count="40">
    <mergeCell ref="C101:C102"/>
    <mergeCell ref="C106:C107"/>
    <mergeCell ref="C108:C109"/>
    <mergeCell ref="C110:C111"/>
    <mergeCell ref="C112:C113"/>
    <mergeCell ref="C88:C89"/>
    <mergeCell ref="C90:C91"/>
    <mergeCell ref="C95:C96"/>
    <mergeCell ref="C97:C98"/>
    <mergeCell ref="C99:C100"/>
    <mergeCell ref="C75:C76"/>
    <mergeCell ref="C77:C78"/>
    <mergeCell ref="C79:C80"/>
    <mergeCell ref="C84:C85"/>
    <mergeCell ref="C86:C87"/>
    <mergeCell ref="C62:C63"/>
    <mergeCell ref="C64:C65"/>
    <mergeCell ref="C66:C67"/>
    <mergeCell ref="C68:C69"/>
    <mergeCell ref="C73:C74"/>
    <mergeCell ref="C46:C47"/>
    <mergeCell ref="C51:C52"/>
    <mergeCell ref="C53:C54"/>
    <mergeCell ref="C55:C56"/>
    <mergeCell ref="C57:C58"/>
    <mergeCell ref="C33:C34"/>
    <mergeCell ref="C35:C36"/>
    <mergeCell ref="C40:C41"/>
    <mergeCell ref="C42:C43"/>
    <mergeCell ref="C44:C45"/>
    <mergeCell ref="C20:C21"/>
    <mergeCell ref="C22:C23"/>
    <mergeCell ref="C24:C25"/>
    <mergeCell ref="C29:C30"/>
    <mergeCell ref="C31:C32"/>
    <mergeCell ref="C7:C8"/>
    <mergeCell ref="C9:C10"/>
    <mergeCell ref="C11:C12"/>
    <mergeCell ref="C13:C14"/>
    <mergeCell ref="C18:C19"/>
  </mergeCells>
  <conditionalFormatting sqref="C7 C9 C11 C13 C15:C16">
    <cfRule type="cellIs" dxfId="1656" priority="48" operator="equal">
      <formula>0</formula>
    </cfRule>
  </conditionalFormatting>
  <conditionalFormatting sqref="C18 C20 C22 C24 C26:C27">
    <cfRule type="cellIs" dxfId="1655" priority="44" operator="equal">
      <formula>0</formula>
    </cfRule>
  </conditionalFormatting>
  <conditionalFormatting sqref="C29 C31 C33 C35 C37:C38">
    <cfRule type="cellIs" dxfId="1654" priority="40" operator="equal">
      <formula>0</formula>
    </cfRule>
  </conditionalFormatting>
  <conditionalFormatting sqref="C40 C42 C44 C46 C48:C49">
    <cfRule type="cellIs" dxfId="1653" priority="36" operator="equal">
      <formula>0</formula>
    </cfRule>
  </conditionalFormatting>
  <conditionalFormatting sqref="C51 C53 C55 C57 C59:C60">
    <cfRule type="cellIs" dxfId="1652" priority="32" operator="equal">
      <formula>0</formula>
    </cfRule>
  </conditionalFormatting>
  <conditionalFormatting sqref="C62 C64 C66 C68 C70:C71">
    <cfRule type="cellIs" dxfId="1651" priority="28" operator="equal">
      <formula>0</formula>
    </cfRule>
  </conditionalFormatting>
  <conditionalFormatting sqref="C73 C75 C77 C79 C81:C82">
    <cfRule type="cellIs" dxfId="1650" priority="24" operator="equal">
      <formula>0</formula>
    </cfRule>
  </conditionalFormatting>
  <conditionalFormatting sqref="C84 C86 C88 C90 C92:C93">
    <cfRule type="cellIs" dxfId="1649" priority="20" operator="equal">
      <formula>0</formula>
    </cfRule>
  </conditionalFormatting>
  <conditionalFormatting sqref="C95 C97 C99 C101 C103:C104">
    <cfRule type="cellIs" dxfId="1648" priority="16" operator="equal">
      <formula>0</formula>
    </cfRule>
  </conditionalFormatting>
  <conditionalFormatting sqref="C106 C108 C110 C112 C114:C115">
    <cfRule type="cellIs" dxfId="1647" priority="12" operator="equal">
      <formula>0</formula>
    </cfRule>
  </conditionalFormatting>
  <conditionalFormatting sqref="D7:E16">
    <cfRule type="cellIs" dxfId="1646" priority="49" operator="equal">
      <formula>0</formula>
    </cfRule>
  </conditionalFormatting>
  <conditionalFormatting sqref="D18:E27">
    <cfRule type="cellIs" dxfId="1645" priority="45" operator="equal">
      <formula>0</formula>
    </cfRule>
  </conditionalFormatting>
  <conditionalFormatting sqref="D29:E38">
    <cfRule type="cellIs" dxfId="1644" priority="41" operator="equal">
      <formula>0</formula>
    </cfRule>
  </conditionalFormatting>
  <conditionalFormatting sqref="D40:E49">
    <cfRule type="cellIs" dxfId="1643" priority="37" operator="equal">
      <formula>0</formula>
    </cfRule>
  </conditionalFormatting>
  <conditionalFormatting sqref="D51:E60">
    <cfRule type="cellIs" dxfId="1642" priority="33" operator="equal">
      <formula>0</formula>
    </cfRule>
  </conditionalFormatting>
  <conditionalFormatting sqref="D62:E71">
    <cfRule type="cellIs" dxfId="1641" priority="29" operator="equal">
      <formula>0</formula>
    </cfRule>
  </conditionalFormatting>
  <conditionalFormatting sqref="D73:E82">
    <cfRule type="cellIs" dxfId="1640" priority="25" operator="equal">
      <formula>0</formula>
    </cfRule>
  </conditionalFormatting>
  <conditionalFormatting sqref="D84:E93">
    <cfRule type="cellIs" dxfId="1639" priority="21" operator="equal">
      <formula>0</formula>
    </cfRule>
  </conditionalFormatting>
  <conditionalFormatting sqref="D95:E104">
    <cfRule type="cellIs" dxfId="1638" priority="17" operator="equal">
      <formula>0</formula>
    </cfRule>
  </conditionalFormatting>
  <conditionalFormatting sqref="D106:E115">
    <cfRule type="cellIs" dxfId="1637" priority="13" operator="equal">
      <formula>0</formula>
    </cfRule>
  </conditionalFormatting>
  <conditionalFormatting sqref="E16:T16">
    <cfRule type="cellIs" dxfId="1636" priority="46" operator="equal">
      <formula>0</formula>
    </cfRule>
  </conditionalFormatting>
  <conditionalFormatting sqref="E27:T27">
    <cfRule type="cellIs" dxfId="1635" priority="42" operator="equal">
      <formula>0</formula>
    </cfRule>
  </conditionalFormatting>
  <conditionalFormatting sqref="E38:T38">
    <cfRule type="cellIs" dxfId="1634" priority="38" operator="equal">
      <formula>0</formula>
    </cfRule>
  </conditionalFormatting>
  <conditionalFormatting sqref="E49:T49">
    <cfRule type="cellIs" dxfId="1633" priority="34" operator="equal">
      <formula>0</formula>
    </cfRule>
  </conditionalFormatting>
  <conditionalFormatting sqref="E60:T60">
    <cfRule type="cellIs" dxfId="1632" priority="30" operator="equal">
      <formula>0</formula>
    </cfRule>
  </conditionalFormatting>
  <conditionalFormatting sqref="E71:T71">
    <cfRule type="cellIs" dxfId="1631" priority="26" operator="equal">
      <formula>0</formula>
    </cfRule>
  </conditionalFormatting>
  <conditionalFormatting sqref="E82:T82">
    <cfRule type="cellIs" dxfId="1630" priority="22" operator="equal">
      <formula>0</formula>
    </cfRule>
  </conditionalFormatting>
  <conditionalFormatting sqref="E93:T93">
    <cfRule type="cellIs" dxfId="1629" priority="18" operator="equal">
      <formula>0</formula>
    </cfRule>
  </conditionalFormatting>
  <conditionalFormatting sqref="E104:T104">
    <cfRule type="cellIs" dxfId="1628" priority="14" operator="equal">
      <formula>0</formula>
    </cfRule>
  </conditionalFormatting>
  <conditionalFormatting sqref="E115:U115">
    <cfRule type="cellIs" dxfId="1627" priority="10" operator="equal">
      <formula>0</formula>
    </cfRule>
  </conditionalFormatting>
  <conditionalFormatting sqref="F4:T4">
    <cfRule type="cellIs" dxfId="1626" priority="9" operator="greaterThan">
      <formula>0</formula>
    </cfRule>
    <cfRule type="cellIs" dxfId="1625" priority="8" operator="lessThan">
      <formula>0</formula>
    </cfRule>
  </conditionalFormatting>
  <conditionalFormatting sqref="F7:T15">
    <cfRule type="cellIs" dxfId="1624" priority="47" operator="equal">
      <formula>0</formula>
    </cfRule>
  </conditionalFormatting>
  <conditionalFormatting sqref="F18:T26">
    <cfRule type="cellIs" dxfId="1623" priority="6" operator="equal">
      <formula>0</formula>
    </cfRule>
  </conditionalFormatting>
  <conditionalFormatting sqref="F29:T37">
    <cfRule type="cellIs" dxfId="1622" priority="5" operator="equal">
      <formula>0</formula>
    </cfRule>
  </conditionalFormatting>
  <conditionalFormatting sqref="F40:T48">
    <cfRule type="cellIs" dxfId="1621" priority="4" operator="equal">
      <formula>0</formula>
    </cfRule>
  </conditionalFormatting>
  <conditionalFormatting sqref="F51:T59">
    <cfRule type="cellIs" dxfId="1620" priority="3" operator="equal">
      <formula>0</formula>
    </cfRule>
  </conditionalFormatting>
  <conditionalFormatting sqref="F62:T70">
    <cfRule type="cellIs" dxfId="1619" priority="2" operator="equal">
      <formula>0</formula>
    </cfRule>
  </conditionalFormatting>
  <conditionalFormatting sqref="F73:T81">
    <cfRule type="cellIs" dxfId="1618" priority="1" operator="equal">
      <formula>0</formula>
    </cfRule>
  </conditionalFormatting>
  <conditionalFormatting sqref="F84:T92">
    <cfRule type="cellIs" dxfId="1617" priority="19" operator="equal">
      <formula>0</formula>
    </cfRule>
  </conditionalFormatting>
  <conditionalFormatting sqref="F95:T103">
    <cfRule type="cellIs" dxfId="1616" priority="15" operator="equal">
      <formula>0</formula>
    </cfRule>
  </conditionalFormatting>
  <conditionalFormatting sqref="F106:U114">
    <cfRule type="cellIs" dxfId="1615" priority="11" operator="equal">
      <formula>0</formula>
    </cfRule>
  </conditionalFormatting>
  <pageMargins left="0.7" right="0.7" top="0.78749999999999998" bottom="0.78749999999999998"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59"/>
  <sheetViews>
    <sheetView showGridLines="0" zoomScaleNormal="100" workbookViewId="0">
      <pane xSplit="3" ySplit="1" topLeftCell="D2" activePane="bottomRight" state="frozen"/>
      <selection pane="topRight" activeCell="D1" sqref="D1"/>
      <selection pane="bottomLeft" activeCell="A2" sqref="A2"/>
      <selection pane="bottomRight" activeCell="C13" sqref="C13"/>
    </sheetView>
  </sheetViews>
  <sheetFormatPr baseColWidth="10" defaultColWidth="11.5546875" defaultRowHeight="15.75" customHeight="1" outlineLevelCol="1" x14ac:dyDescent="0.25"/>
  <cols>
    <col min="1" max="1" width="24.21875" customWidth="1"/>
    <col min="4" max="4" width="11.5546875" style="100"/>
    <col min="10" max="19" width="11.5546875" hidden="1" outlineLevel="1"/>
    <col min="20" max="20" width="11.5546875" collapsed="1"/>
  </cols>
  <sheetData>
    <row r="1" spans="1:19" ht="27" customHeight="1" x14ac:dyDescent="0.2">
      <c r="A1" s="64" t="str">
        <f>INDEX(languages!B6:C6,1,MATCH('Liesmich Readme'!$A$5,languages!$B$2:$C$2,0))</f>
        <v>PERSONNEL COSTS OVERVIEW PER REPORT</v>
      </c>
      <c r="B1" s="66"/>
      <c r="C1" s="66"/>
      <c r="D1" s="106" t="s">
        <v>60</v>
      </c>
      <c r="E1" s="106" t="s">
        <v>61</v>
      </c>
      <c r="F1" s="106" t="s">
        <v>62</v>
      </c>
      <c r="G1" s="106" t="s">
        <v>63</v>
      </c>
      <c r="H1" s="106" t="s">
        <v>64</v>
      </c>
      <c r="I1" s="106" t="s">
        <v>65</v>
      </c>
      <c r="J1" s="106" t="s">
        <v>66</v>
      </c>
      <c r="K1" s="106" t="s">
        <v>67</v>
      </c>
      <c r="L1" s="106" t="s">
        <v>68</v>
      </c>
      <c r="M1" s="106" t="s">
        <v>69</v>
      </c>
      <c r="N1" s="106" t="s">
        <v>70</v>
      </c>
      <c r="O1" s="106" t="s">
        <v>71</v>
      </c>
      <c r="P1" s="106" t="s">
        <v>72</v>
      </c>
      <c r="Q1" s="106" t="s">
        <v>73</v>
      </c>
      <c r="R1" s="106" t="s">
        <v>74</v>
      </c>
      <c r="S1" s="106" t="s">
        <v>75</v>
      </c>
    </row>
    <row r="2" spans="1:19" ht="15.75" customHeight="1" x14ac:dyDescent="0.2">
      <c r="A2" s="66"/>
      <c r="B2" s="401" t="s">
        <v>253</v>
      </c>
      <c r="C2" s="401"/>
      <c r="D2" s="70">
        <f>SUM(E2:S2)</f>
        <v>73</v>
      </c>
      <c r="E2" s="107">
        <f>'Basic project data'!G20</f>
        <v>21</v>
      </c>
      <c r="F2" s="70">
        <f>'Basic project data'!G21</f>
        <v>20</v>
      </c>
      <c r="G2" s="70">
        <f>'Basic project data'!G22</f>
        <v>9.5</v>
      </c>
      <c r="H2" s="70">
        <f>'Basic project data'!G23</f>
        <v>13</v>
      </c>
      <c r="I2" s="70">
        <f>'Basic project data'!G24</f>
        <v>9.5</v>
      </c>
      <c r="J2" s="108">
        <f>'Basic project data'!G25</f>
        <v>0</v>
      </c>
      <c r="K2" s="108">
        <f>'Basic project data'!G26</f>
        <v>0</v>
      </c>
      <c r="L2" s="108">
        <f>'Basic project data'!G27</f>
        <v>0</v>
      </c>
      <c r="M2" s="108">
        <f>'Basic project data'!G28</f>
        <v>0</v>
      </c>
      <c r="N2" s="108">
        <f>'Basic project data'!G29</f>
        <v>0</v>
      </c>
      <c r="O2" s="108">
        <f>'Basic project data'!G30</f>
        <v>0</v>
      </c>
      <c r="P2" s="108">
        <f>'Basic project data'!G31</f>
        <v>0</v>
      </c>
      <c r="Q2" s="108">
        <f>'Basic project data'!G32</f>
        <v>0</v>
      </c>
      <c r="R2" s="108">
        <f>'Basic project data'!G33</f>
        <v>0</v>
      </c>
      <c r="S2" s="108">
        <f>'Basic project data'!G34</f>
        <v>0</v>
      </c>
    </row>
    <row r="3" spans="1:19" s="109" customFormat="1" ht="15.75" customHeight="1" x14ac:dyDescent="0.2">
      <c r="A3" s="66"/>
      <c r="B3" s="401" t="s">
        <v>254</v>
      </c>
      <c r="C3" s="401" t="s">
        <v>255</v>
      </c>
      <c r="D3" s="70">
        <f t="shared" ref="D3:S3" ca="1" si="0">SUMIF($A:$A,"TOTAL",D:D)</f>
        <v>88.509999999999991</v>
      </c>
      <c r="E3" s="70">
        <f t="shared" ca="1" si="0"/>
        <v>26.990000000000002</v>
      </c>
      <c r="F3" s="70">
        <f t="shared" ca="1" si="0"/>
        <v>22.32</v>
      </c>
      <c r="G3" s="70">
        <f t="shared" ca="1" si="0"/>
        <v>13.410000000000002</v>
      </c>
      <c r="H3" s="70">
        <f t="shared" ca="1" si="0"/>
        <v>15.39</v>
      </c>
      <c r="I3" s="70">
        <f t="shared" ca="1" si="0"/>
        <v>10.399999999999999</v>
      </c>
      <c r="J3" s="70">
        <f t="shared" ca="1" si="0"/>
        <v>0</v>
      </c>
      <c r="K3" s="70">
        <f t="shared" ca="1" si="0"/>
        <v>0</v>
      </c>
      <c r="L3" s="70">
        <f t="shared" ca="1" si="0"/>
        <v>0</v>
      </c>
      <c r="M3" s="70">
        <f t="shared" ca="1" si="0"/>
        <v>0</v>
      </c>
      <c r="N3" s="70">
        <f t="shared" ca="1" si="0"/>
        <v>0</v>
      </c>
      <c r="O3" s="70">
        <f t="shared" ca="1" si="0"/>
        <v>0</v>
      </c>
      <c r="P3" s="70">
        <f t="shared" ca="1" si="0"/>
        <v>0</v>
      </c>
      <c r="Q3" s="70">
        <f t="shared" ca="1" si="0"/>
        <v>0</v>
      </c>
      <c r="R3" s="70">
        <f t="shared" ca="1" si="0"/>
        <v>0</v>
      </c>
      <c r="S3" s="70">
        <f t="shared" ca="1" si="0"/>
        <v>0</v>
      </c>
    </row>
    <row r="4" spans="1:19" s="111" customFormat="1" ht="15.75" customHeight="1" x14ac:dyDescent="0.25">
      <c r="A4" s="66"/>
      <c r="B4" s="401" t="s">
        <v>77</v>
      </c>
      <c r="C4" s="401" t="s">
        <v>256</v>
      </c>
      <c r="D4" s="110">
        <f t="shared" ref="D4:S4" ca="1" si="1">D2-D3</f>
        <v>-15.509999999999991</v>
      </c>
      <c r="E4" s="110">
        <f t="shared" ca="1" si="1"/>
        <v>-5.990000000000002</v>
      </c>
      <c r="F4" s="110">
        <f t="shared" ca="1" si="1"/>
        <v>-2.3200000000000003</v>
      </c>
      <c r="G4" s="110">
        <f t="shared" ca="1" si="1"/>
        <v>-3.9100000000000019</v>
      </c>
      <c r="H4" s="110">
        <f t="shared" ca="1" si="1"/>
        <v>-2.3900000000000006</v>
      </c>
      <c r="I4" s="110">
        <f t="shared" ca="1" si="1"/>
        <v>-0.89999999999999858</v>
      </c>
      <c r="J4" s="110">
        <f t="shared" ca="1" si="1"/>
        <v>0</v>
      </c>
      <c r="K4" s="110">
        <f t="shared" ca="1" si="1"/>
        <v>0</v>
      </c>
      <c r="L4" s="110">
        <f t="shared" ca="1" si="1"/>
        <v>0</v>
      </c>
      <c r="M4" s="110">
        <f t="shared" ca="1" si="1"/>
        <v>0</v>
      </c>
      <c r="N4" s="110">
        <f t="shared" ca="1" si="1"/>
        <v>0</v>
      </c>
      <c r="O4" s="110">
        <f t="shared" ca="1" si="1"/>
        <v>0</v>
      </c>
      <c r="P4" s="110">
        <f t="shared" ca="1" si="1"/>
        <v>0</v>
      </c>
      <c r="Q4" s="110">
        <f t="shared" ca="1" si="1"/>
        <v>0</v>
      </c>
      <c r="R4" s="110">
        <f t="shared" ca="1" si="1"/>
        <v>0</v>
      </c>
      <c r="S4" s="110">
        <f t="shared" ca="1" si="1"/>
        <v>0</v>
      </c>
    </row>
    <row r="5" spans="1:19" s="117" customFormat="1" ht="6.75" customHeight="1" x14ac:dyDescent="0.25">
      <c r="A5" s="112"/>
      <c r="B5" s="113"/>
      <c r="C5" s="114"/>
      <c r="D5" s="115"/>
      <c r="E5" s="116"/>
      <c r="F5" s="115"/>
      <c r="G5" s="115"/>
      <c r="H5" s="115"/>
      <c r="I5" s="115"/>
      <c r="J5" s="115"/>
      <c r="K5" s="115"/>
      <c r="L5" s="115"/>
      <c r="M5" s="115"/>
      <c r="N5" s="115"/>
      <c r="O5" s="115"/>
      <c r="P5" s="115"/>
      <c r="Q5" s="115"/>
      <c r="R5" s="115"/>
      <c r="S5" s="115"/>
    </row>
    <row r="6" spans="1:19" x14ac:dyDescent="0.25">
      <c r="A6" s="118" t="s">
        <v>257</v>
      </c>
      <c r="B6" s="403" t="s">
        <v>32</v>
      </c>
      <c r="C6" s="85">
        <f ca="1">SUMIFS('Overview employees'!D:D,'Overview employees'!B:B,'Overview reports'!$B$6,'Overview employees'!A:A,'Overview reports'!$A6)</f>
        <v>21903.85</v>
      </c>
      <c r="D6" s="119">
        <f t="shared" ref="D6:D37" ca="1" si="2">SUM(E6:S6)</f>
        <v>3.68</v>
      </c>
      <c r="E6" s="120">
        <f ca="1">SUMIFS('Overview employees'!F:F,'Overview employees'!$B:$B,'Overview reports'!$B$6,'Overview employees'!$A:$A,'Overview reports'!$A6)</f>
        <v>0.8</v>
      </c>
      <c r="F6" s="121">
        <f ca="1">SUMIFS('Overview employees'!G:G,'Overview employees'!$B:$B,'Overview reports'!$B$6,'Overview employees'!$A:$A,'Overview reports'!$A6)</f>
        <v>1.1100000000000001</v>
      </c>
      <c r="G6" s="121">
        <f ca="1">SUMIFS('Overview employees'!H:H,'Overview employees'!$B:$B,'Overview reports'!$B$6,'Overview employees'!$A:$A,'Overview reports'!$A6)</f>
        <v>1.1200000000000001</v>
      </c>
      <c r="H6" s="121">
        <f ca="1">SUMIFS('Overview employees'!I:I,'Overview employees'!$B:$B,'Overview reports'!$B$6,'Overview employees'!$A:$A,'Overview reports'!$A6)</f>
        <v>0.65</v>
      </c>
      <c r="I6" s="121">
        <f ca="1">SUMIFS('Overview employees'!J:J,'Overview employees'!$B:$B,'Overview reports'!$B$6,'Overview employees'!$A:$A,'Overview reports'!$A6)</f>
        <v>0</v>
      </c>
      <c r="J6" s="121">
        <f ca="1">SUMIFS('Overview employees'!K:K,'Overview employees'!$B:$B,'Overview reports'!$B$6,'Overview employees'!$A:$A,'Overview reports'!$A6)</f>
        <v>0</v>
      </c>
      <c r="K6" s="121">
        <f ca="1">SUMIFS('Overview employees'!L:L,'Overview employees'!$B:$B,'Overview reports'!$B$6,'Overview employees'!$A:$A,'Overview reports'!$A6)</f>
        <v>0</v>
      </c>
      <c r="L6" s="121">
        <f ca="1">SUMIFS('Overview employees'!M:M,'Overview employees'!$B:$B,'Overview reports'!$B$6,'Overview employees'!$A:$A,'Overview reports'!$A6)</f>
        <v>0</v>
      </c>
      <c r="M6" s="121">
        <f ca="1">SUMIFS('Overview employees'!N:N,'Overview employees'!$B:$B,'Overview reports'!$B$6,'Overview employees'!$A:$A,'Overview reports'!$A6)</f>
        <v>0</v>
      </c>
      <c r="N6" s="121">
        <f ca="1">SUMIFS('Overview employees'!O:O,'Overview employees'!$B:$B,'Overview reports'!$B$6,'Overview employees'!$A:$A,'Overview reports'!$A6)</f>
        <v>0</v>
      </c>
      <c r="O6" s="121">
        <f ca="1">SUMIFS('Overview employees'!P:P,'Overview employees'!$B:$B,'Overview reports'!$B$6,'Overview employees'!$A:$A,'Overview reports'!$A6)</f>
        <v>0</v>
      </c>
      <c r="P6" s="121">
        <f ca="1">SUMIFS('Overview employees'!Q:Q,'Overview employees'!$B:$B,'Overview reports'!$B$6,'Overview employees'!$A:$A,'Overview reports'!$A6)</f>
        <v>0</v>
      </c>
      <c r="Q6" s="121">
        <f ca="1">SUMIFS('Overview employees'!R:R,'Overview employees'!$B:$B,'Overview reports'!$B$6,'Overview employees'!$A:$A,'Overview reports'!$A6)</f>
        <v>0</v>
      </c>
      <c r="R6" s="121">
        <f ca="1">SUMIFS('Overview employees'!S:S,'Overview employees'!$B:$B,'Overview reports'!$B$6,'Overview employees'!$A:$A,'Overview reports'!$A6)</f>
        <v>0</v>
      </c>
      <c r="S6" s="121">
        <f ca="1">SUMIFS('Overview employees'!T:T,'Overview employees'!$B:$B,'Overview reports'!$B$6,'Overview employees'!$A:$A,'Overview reports'!$A6)</f>
        <v>0</v>
      </c>
    </row>
    <row r="7" spans="1:19" x14ac:dyDescent="0.25">
      <c r="A7" s="122" t="s">
        <v>258</v>
      </c>
      <c r="B7" s="403"/>
      <c r="C7" s="123">
        <f ca="1">SUMIFS('Overview employees'!D:D,'Overview employees'!B:B,'Overview reports'!$B$6,'Overview employees'!A:A,'Overview reports'!$A7)</f>
        <v>87582.25</v>
      </c>
      <c r="D7" s="119">
        <f t="shared" ca="1" si="2"/>
        <v>13.649999999999999</v>
      </c>
      <c r="E7" s="124">
        <f ca="1">SUMIFS('Overview employees'!F:F,'Overview employees'!$B:$B,'Overview reports'!$B$6,'Overview employees'!$A:$A,'Overview reports'!$A7)</f>
        <v>6.59</v>
      </c>
      <c r="F7" s="124">
        <f ca="1">SUMIFS('Overview employees'!G:G,'Overview employees'!$B:$B,'Overview reports'!$B$6,'Overview employees'!$A:$A,'Overview reports'!$A7)</f>
        <v>2.92</v>
      </c>
      <c r="G7" s="124">
        <f ca="1">SUMIFS('Overview employees'!H:H,'Overview employees'!$B:$B,'Overview reports'!$B$6,'Overview employees'!$A:$A,'Overview reports'!$A7)</f>
        <v>0.6</v>
      </c>
      <c r="H7" s="124">
        <f ca="1">SUMIFS('Overview employees'!I:I,'Overview employees'!$B:$B,'Overview reports'!$B$6,'Overview employees'!$A:$A,'Overview reports'!$A7)</f>
        <v>3.54</v>
      </c>
      <c r="I7" s="124">
        <f ca="1">SUMIFS('Overview employees'!J:J,'Overview employees'!$B:$B,'Overview reports'!$B$6,'Overview employees'!$A:$A,'Overview reports'!$A7)</f>
        <v>0</v>
      </c>
      <c r="J7" s="124">
        <f ca="1">SUMIFS('Overview employees'!K:K,'Overview employees'!$B:$B,'Overview reports'!$B$6,'Overview employees'!$A:$A,'Overview reports'!$A7)</f>
        <v>0</v>
      </c>
      <c r="K7" s="124">
        <f ca="1">SUMIFS('Overview employees'!L:L,'Overview employees'!$B:$B,'Overview reports'!$B$6,'Overview employees'!$A:$A,'Overview reports'!$A7)</f>
        <v>0</v>
      </c>
      <c r="L7" s="124">
        <f ca="1">SUMIFS('Overview employees'!M:M,'Overview employees'!$B:$B,'Overview reports'!$B$6,'Overview employees'!$A:$A,'Overview reports'!$A7)</f>
        <v>0</v>
      </c>
      <c r="M7" s="124">
        <f ca="1">SUMIFS('Overview employees'!N:N,'Overview employees'!$B:$B,'Overview reports'!$B$6,'Overview employees'!$A:$A,'Overview reports'!$A7)</f>
        <v>0</v>
      </c>
      <c r="N7" s="124">
        <f ca="1">SUMIFS('Overview employees'!O:O,'Overview employees'!$B:$B,'Overview reports'!$B$6,'Overview employees'!$A:$A,'Overview reports'!$A7)</f>
        <v>0</v>
      </c>
      <c r="O7" s="124">
        <f ca="1">SUMIFS('Overview employees'!P:P,'Overview employees'!$B:$B,'Overview reports'!$B$6,'Overview employees'!$A:$A,'Overview reports'!$A7)</f>
        <v>0</v>
      </c>
      <c r="P7" s="124">
        <f ca="1">SUMIFS('Overview employees'!Q:Q,'Overview employees'!$B:$B,'Overview reports'!$B$6,'Overview employees'!$A:$A,'Overview reports'!$A7)</f>
        <v>0</v>
      </c>
      <c r="Q7" s="124">
        <f ca="1">SUMIFS('Overview employees'!R:R,'Overview employees'!$B:$B,'Overview reports'!$B$6,'Overview employees'!$A:$A,'Overview reports'!$A7)</f>
        <v>0</v>
      </c>
      <c r="R7" s="124">
        <f ca="1">SUMIFS('Overview employees'!S:S,'Overview employees'!$B:$B,'Overview reports'!$B$6,'Overview employees'!$A:$A,'Overview reports'!$A7)</f>
        <v>0</v>
      </c>
      <c r="S7" s="124">
        <f ca="1">SUMIFS('Overview employees'!T:T,'Overview employees'!$B:$B,'Overview reports'!$B$6,'Overview employees'!$A:$A,'Overview reports'!$A7)</f>
        <v>0</v>
      </c>
    </row>
    <row r="8" spans="1:19" x14ac:dyDescent="0.25">
      <c r="A8" s="118" t="s">
        <v>259</v>
      </c>
      <c r="B8" s="403"/>
      <c r="C8" s="123">
        <f ca="1">SUMIFS('Overview employees'!D:D,'Overview employees'!B:B,'Overview reports'!$B$6,'Overview employees'!A:A,'Overview reports'!$A8)</f>
        <v>60306.94</v>
      </c>
      <c r="D8" s="119">
        <f t="shared" ca="1" si="2"/>
        <v>9.6000000000000014</v>
      </c>
      <c r="E8" s="124">
        <f ca="1">SUMIFS('Overview employees'!F:F,'Overview employees'!$B:$B,'Overview reports'!$B$6,'Overview employees'!$A:$A,'Overview reports'!$A8)</f>
        <v>7.3900000000000006</v>
      </c>
      <c r="F8" s="124">
        <f ca="1">SUMIFS('Overview employees'!G:G,'Overview employees'!$B:$B,'Overview reports'!$B$6,'Overview employees'!$A:$A,'Overview reports'!$A8)</f>
        <v>0</v>
      </c>
      <c r="G8" s="124">
        <f ca="1">SUMIFS('Overview employees'!H:H,'Overview employees'!$B:$B,'Overview reports'!$B$6,'Overview employees'!$A:$A,'Overview reports'!$A8)</f>
        <v>0</v>
      </c>
      <c r="H8" s="124">
        <f ca="1">SUMIFS('Overview employees'!I:I,'Overview employees'!$B:$B,'Overview reports'!$B$6,'Overview employees'!$A:$A,'Overview reports'!$A8)</f>
        <v>2.21</v>
      </c>
      <c r="I8" s="124">
        <f ca="1">SUMIFS('Overview employees'!J:J,'Overview employees'!$B:$B,'Overview reports'!$B$6,'Overview employees'!$A:$A,'Overview reports'!$A8)</f>
        <v>0</v>
      </c>
      <c r="J8" s="124">
        <f ca="1">SUMIFS('Overview employees'!K:K,'Overview employees'!$B:$B,'Overview reports'!$B$6,'Overview employees'!$A:$A,'Overview reports'!$A8)</f>
        <v>0</v>
      </c>
      <c r="K8" s="124">
        <f ca="1">SUMIFS('Overview employees'!L:L,'Overview employees'!$B:$B,'Overview reports'!$B$6,'Overview employees'!$A:$A,'Overview reports'!$A8)</f>
        <v>0</v>
      </c>
      <c r="L8" s="124">
        <f ca="1">SUMIFS('Overview employees'!M:M,'Overview employees'!$B:$B,'Overview reports'!$B$6,'Overview employees'!$A:$A,'Overview reports'!$A8)</f>
        <v>0</v>
      </c>
      <c r="M8" s="124">
        <f ca="1">SUMIFS('Overview employees'!N:N,'Overview employees'!$B:$B,'Overview reports'!$B$6,'Overview employees'!$A:$A,'Overview reports'!$A8)</f>
        <v>0</v>
      </c>
      <c r="N8" s="124">
        <f ca="1">SUMIFS('Overview employees'!O:O,'Overview employees'!$B:$B,'Overview reports'!$B$6,'Overview employees'!$A:$A,'Overview reports'!$A8)</f>
        <v>0</v>
      </c>
      <c r="O8" s="124">
        <f ca="1">SUMIFS('Overview employees'!P:P,'Overview employees'!$B:$B,'Overview reports'!$B$6,'Overview employees'!$A:$A,'Overview reports'!$A8)</f>
        <v>0</v>
      </c>
      <c r="P8" s="124">
        <f ca="1">SUMIFS('Overview employees'!Q:Q,'Overview employees'!$B:$B,'Overview reports'!$B$6,'Overview employees'!$A:$A,'Overview reports'!$A8)</f>
        <v>0</v>
      </c>
      <c r="Q8" s="124">
        <f ca="1">SUMIFS('Overview employees'!R:R,'Overview employees'!$B:$B,'Overview reports'!$B$6,'Overview employees'!$A:$A,'Overview reports'!$A8)</f>
        <v>0</v>
      </c>
      <c r="R8" s="124">
        <f ca="1">SUMIFS('Overview employees'!S:S,'Overview employees'!$B:$B,'Overview reports'!$B$6,'Overview employees'!$A:$A,'Overview reports'!$A8)</f>
        <v>0</v>
      </c>
      <c r="S8" s="124">
        <f ca="1">SUMIFS('Overview employees'!T:T,'Overview employees'!$B:$B,'Overview reports'!$B$6,'Overview employees'!$A:$A,'Overview reports'!$A8)</f>
        <v>0</v>
      </c>
    </row>
    <row r="9" spans="1:19" x14ac:dyDescent="0.25">
      <c r="A9" s="118" t="s">
        <v>260</v>
      </c>
      <c r="B9" s="403"/>
      <c r="C9" s="123">
        <f ca="1">SUMIFS('Overview employees'!D:D,'Overview employees'!B:B,'Overview reports'!$B$6,'Overview employees'!A:A,'Overview reports'!$A9)</f>
        <v>0</v>
      </c>
      <c r="D9" s="119">
        <f t="shared" ca="1" si="2"/>
        <v>0</v>
      </c>
      <c r="E9" s="124">
        <f ca="1">SUMIFS('Overview employees'!F:F,'Overview employees'!$B:$B,'Overview reports'!$B$6,'Overview employees'!$A:$A,'Overview reports'!$A9)</f>
        <v>0</v>
      </c>
      <c r="F9" s="124">
        <f ca="1">SUMIFS('Overview employees'!G:G,'Overview employees'!$B:$B,'Overview reports'!$B$6,'Overview employees'!$A:$A,'Overview reports'!$A9)</f>
        <v>0</v>
      </c>
      <c r="G9" s="124">
        <f ca="1">SUMIFS('Overview employees'!H:H,'Overview employees'!$B:$B,'Overview reports'!$B$6,'Overview employees'!$A:$A,'Overview reports'!$A9)</f>
        <v>0</v>
      </c>
      <c r="H9" s="124">
        <f ca="1">SUMIFS('Overview employees'!I:I,'Overview employees'!$B:$B,'Overview reports'!$B$6,'Overview employees'!$A:$A,'Overview reports'!$A9)</f>
        <v>0</v>
      </c>
      <c r="I9" s="124">
        <f ca="1">SUMIFS('Overview employees'!J:J,'Overview employees'!$B:$B,'Overview reports'!$B$6,'Overview employees'!$A:$A,'Overview reports'!$A9)</f>
        <v>0</v>
      </c>
      <c r="J9" s="124">
        <f ca="1">SUMIFS('Overview employees'!K:K,'Overview employees'!$B:$B,'Overview reports'!$B$6,'Overview employees'!$A:$A,'Overview reports'!$A9)</f>
        <v>0</v>
      </c>
      <c r="K9" s="124">
        <f ca="1">SUMIFS('Overview employees'!L:L,'Overview employees'!$B:$B,'Overview reports'!$B$6,'Overview employees'!$A:$A,'Overview reports'!$A9)</f>
        <v>0</v>
      </c>
      <c r="L9" s="124">
        <f ca="1">SUMIFS('Overview employees'!M:M,'Overview employees'!$B:$B,'Overview reports'!$B$6,'Overview employees'!$A:$A,'Overview reports'!$A9)</f>
        <v>0</v>
      </c>
      <c r="M9" s="124">
        <f ca="1">SUMIFS('Overview employees'!N:N,'Overview employees'!$B:$B,'Overview reports'!$B$6,'Overview employees'!$A:$A,'Overview reports'!$A9)</f>
        <v>0</v>
      </c>
      <c r="N9" s="124">
        <f ca="1">SUMIFS('Overview employees'!O:O,'Overview employees'!$B:$B,'Overview reports'!$B$6,'Overview employees'!$A:$A,'Overview reports'!$A9)</f>
        <v>0</v>
      </c>
      <c r="O9" s="124">
        <f ca="1">SUMIFS('Overview employees'!P:P,'Overview employees'!$B:$B,'Overview reports'!$B$6,'Overview employees'!$A:$A,'Overview reports'!$A9)</f>
        <v>0</v>
      </c>
      <c r="P9" s="124">
        <f ca="1">SUMIFS('Overview employees'!Q:Q,'Overview employees'!$B:$B,'Overview reports'!$B$6,'Overview employees'!$A:$A,'Overview reports'!$A9)</f>
        <v>0</v>
      </c>
      <c r="Q9" s="124">
        <f ca="1">SUMIFS('Overview employees'!R:R,'Overview employees'!$B:$B,'Overview reports'!$B$6,'Overview employees'!$A:$A,'Overview reports'!$A9)</f>
        <v>0</v>
      </c>
      <c r="R9" s="124">
        <f ca="1">SUMIFS('Overview employees'!S:S,'Overview employees'!$B:$B,'Overview reports'!$B$6,'Overview employees'!$A:$A,'Overview reports'!$A9)</f>
        <v>0</v>
      </c>
      <c r="S9" s="124">
        <f ca="1">SUMIFS('Overview employees'!T:T,'Overview employees'!$B:$B,'Overview reports'!$B$6,'Overview employees'!$A:$A,'Overview reports'!$A9)</f>
        <v>0</v>
      </c>
    </row>
    <row r="10" spans="1:19" x14ac:dyDescent="0.25">
      <c r="A10" s="125" t="s">
        <v>261</v>
      </c>
      <c r="B10" s="403"/>
      <c r="C10" s="123">
        <f ca="1">SUMIFS('Overview employees'!D:D,'Overview employees'!B:B,'Overview reports'!$B$6,'Overview employees'!A:A,'Overview reports'!$A10)</f>
        <v>0</v>
      </c>
      <c r="D10" s="119">
        <f t="shared" ca="1" si="2"/>
        <v>0</v>
      </c>
      <c r="E10" s="124">
        <f ca="1">SUMIFS('Overview employees'!F:F,'Overview employees'!$B:$B,'Overview reports'!$B$6,'Overview employees'!$A:$A,'Overview reports'!$A10)</f>
        <v>0</v>
      </c>
      <c r="F10" s="124">
        <f ca="1">SUMIFS('Overview employees'!G:G,'Overview employees'!$B:$B,'Overview reports'!$B$6,'Overview employees'!$A:$A,'Overview reports'!$A10)</f>
        <v>0</v>
      </c>
      <c r="G10" s="124">
        <f ca="1">SUMIFS('Overview employees'!H:H,'Overview employees'!$B:$B,'Overview reports'!$B$6,'Overview employees'!$A:$A,'Overview reports'!$A10)</f>
        <v>0</v>
      </c>
      <c r="H10" s="124">
        <f ca="1">SUMIFS('Overview employees'!I:I,'Overview employees'!$B:$B,'Overview reports'!$B$6,'Overview employees'!$A:$A,'Overview reports'!$A10)</f>
        <v>0</v>
      </c>
      <c r="I10" s="124">
        <f ca="1">SUMIFS('Overview employees'!J:J,'Overview employees'!$B:$B,'Overview reports'!$B$6,'Overview employees'!$A:$A,'Overview reports'!$A10)</f>
        <v>0</v>
      </c>
      <c r="J10" s="124">
        <f ca="1">SUMIFS('Overview employees'!K:K,'Overview employees'!$B:$B,'Overview reports'!$B$6,'Overview employees'!$A:$A,'Overview reports'!$A10)</f>
        <v>0</v>
      </c>
      <c r="K10" s="124">
        <f ca="1">SUMIFS('Overview employees'!L:L,'Overview employees'!$B:$B,'Overview reports'!$B$6,'Overview employees'!$A:$A,'Overview reports'!$A10)</f>
        <v>0</v>
      </c>
      <c r="L10" s="124">
        <f ca="1">SUMIFS('Overview employees'!M:M,'Overview employees'!$B:$B,'Overview reports'!$B$6,'Overview employees'!$A:$A,'Overview reports'!$A10)</f>
        <v>0</v>
      </c>
      <c r="M10" s="124">
        <f ca="1">SUMIFS('Overview employees'!N:N,'Overview employees'!$B:$B,'Overview reports'!$B$6,'Overview employees'!$A:$A,'Overview reports'!$A10)</f>
        <v>0</v>
      </c>
      <c r="N10" s="124">
        <f ca="1">SUMIFS('Overview employees'!O:O,'Overview employees'!$B:$B,'Overview reports'!$B$6,'Overview employees'!$A:$A,'Overview reports'!$A10)</f>
        <v>0</v>
      </c>
      <c r="O10" s="124">
        <f ca="1">SUMIFS('Overview employees'!P:P,'Overview employees'!$B:$B,'Overview reports'!$B$6,'Overview employees'!$A:$A,'Overview reports'!$A10)</f>
        <v>0</v>
      </c>
      <c r="P10" s="124">
        <f ca="1">SUMIFS('Overview employees'!Q:Q,'Overview employees'!$B:$B,'Overview reports'!$B$6,'Overview employees'!$A:$A,'Overview reports'!$A10)</f>
        <v>0</v>
      </c>
      <c r="Q10" s="124">
        <f ca="1">SUMIFS('Overview employees'!R:R,'Overview employees'!$B:$B,'Overview reports'!$B$6,'Overview employees'!$A:$A,'Overview reports'!$A10)</f>
        <v>0</v>
      </c>
      <c r="R10" s="124">
        <f ca="1">SUMIFS('Overview employees'!S:S,'Overview employees'!$B:$B,'Overview reports'!$B$6,'Overview employees'!$A:$A,'Overview reports'!$A10)</f>
        <v>0</v>
      </c>
      <c r="S10" s="124">
        <f ca="1">SUMIFS('Overview employees'!T:T,'Overview employees'!$B:$B,'Overview reports'!$B$6,'Overview employees'!$A:$A,'Overview reports'!$A10)</f>
        <v>0</v>
      </c>
    </row>
    <row r="11" spans="1:19" s="100" customFormat="1" x14ac:dyDescent="0.25">
      <c r="A11" s="126" t="s">
        <v>60</v>
      </c>
      <c r="B11" s="403"/>
      <c r="C11" s="127">
        <f ca="1">SUM(C6:C10)</f>
        <v>169793.04</v>
      </c>
      <c r="D11" s="128">
        <f t="shared" ca="1" si="2"/>
        <v>26.93</v>
      </c>
      <c r="E11" s="129">
        <f t="shared" ref="E11:S11" ca="1" si="3">SUM(E6:E10)</f>
        <v>14.780000000000001</v>
      </c>
      <c r="F11" s="129">
        <f t="shared" ca="1" si="3"/>
        <v>4.03</v>
      </c>
      <c r="G11" s="129">
        <f t="shared" ca="1" si="3"/>
        <v>1.7200000000000002</v>
      </c>
      <c r="H11" s="129">
        <f t="shared" ca="1" si="3"/>
        <v>6.4</v>
      </c>
      <c r="I11" s="129">
        <f t="shared" ca="1" si="3"/>
        <v>0</v>
      </c>
      <c r="J11" s="129">
        <f t="shared" ca="1" si="3"/>
        <v>0</v>
      </c>
      <c r="K11" s="129">
        <f t="shared" ca="1" si="3"/>
        <v>0</v>
      </c>
      <c r="L11" s="129">
        <f t="shared" ca="1" si="3"/>
        <v>0</v>
      </c>
      <c r="M11" s="129">
        <f t="shared" ca="1" si="3"/>
        <v>0</v>
      </c>
      <c r="N11" s="129">
        <f t="shared" ca="1" si="3"/>
        <v>0</v>
      </c>
      <c r="O11" s="129">
        <f t="shared" ca="1" si="3"/>
        <v>0</v>
      </c>
      <c r="P11" s="129">
        <f t="shared" ca="1" si="3"/>
        <v>0</v>
      </c>
      <c r="Q11" s="129">
        <f t="shared" ca="1" si="3"/>
        <v>0</v>
      </c>
      <c r="R11" s="129">
        <f t="shared" ca="1" si="3"/>
        <v>0</v>
      </c>
      <c r="S11" s="129">
        <f t="shared" ca="1" si="3"/>
        <v>0</v>
      </c>
    </row>
    <row r="12" spans="1:19" x14ac:dyDescent="0.25">
      <c r="A12" s="118" t="s">
        <v>257</v>
      </c>
      <c r="B12" s="403" t="s">
        <v>100</v>
      </c>
      <c r="C12" s="130">
        <f ca="1">SUMIFS('Overview employees'!D:D,'Overview employees'!B:B,'Overview reports'!$B$12,'Overview employees'!A:A,'Overview reports'!$A12)</f>
        <v>0</v>
      </c>
      <c r="D12" s="131">
        <f t="shared" ca="1" si="2"/>
        <v>0</v>
      </c>
      <c r="E12" s="132">
        <f ca="1">SUMIFS('Overview employees'!F:F,'Overview employees'!$B:$B,'Overview reports'!$B$12,'Overview employees'!$A:$A,'Overview reports'!$A12)</f>
        <v>0</v>
      </c>
      <c r="F12" s="132">
        <f ca="1">SUMIFS('Overview employees'!G:G,'Overview employees'!$B:$B,'Overview reports'!$B$12,'Overview employees'!$A:$A,'Overview reports'!$A12)</f>
        <v>0</v>
      </c>
      <c r="G12" s="132">
        <f ca="1">SUMIFS('Overview employees'!H:H,'Overview employees'!$B:$B,'Overview reports'!$B$12,'Overview employees'!$A:$A,'Overview reports'!$A12)</f>
        <v>0</v>
      </c>
      <c r="H12" s="132">
        <f ca="1">SUMIFS('Overview employees'!I:I,'Overview employees'!$B:$B,'Overview reports'!$B$12,'Overview employees'!$A:$A,'Overview reports'!$A12)</f>
        <v>0</v>
      </c>
      <c r="I12" s="132">
        <f ca="1">SUMIFS('Overview employees'!J:J,'Overview employees'!$B:$B,'Overview reports'!$B$12,'Overview employees'!$A:$A,'Overview reports'!$A12)</f>
        <v>0</v>
      </c>
      <c r="J12" s="132">
        <f ca="1">SUMIFS('Overview employees'!K:K,'Overview employees'!$B:$B,'Overview reports'!$B$12,'Overview employees'!$A:$A,'Overview reports'!$A12)</f>
        <v>0</v>
      </c>
      <c r="K12" s="132">
        <f ca="1">SUMIFS('Overview employees'!L:L,'Overview employees'!$B:$B,'Overview reports'!$B$12,'Overview employees'!$A:$A,'Overview reports'!$A12)</f>
        <v>0</v>
      </c>
      <c r="L12" s="132">
        <f ca="1">SUMIFS('Overview employees'!M:M,'Overview employees'!$B:$B,'Overview reports'!$B$12,'Overview employees'!$A:$A,'Overview reports'!$A12)</f>
        <v>0</v>
      </c>
      <c r="M12" s="132">
        <f ca="1">SUMIFS('Overview employees'!N:N,'Overview employees'!$B:$B,'Overview reports'!$B$12,'Overview employees'!$A:$A,'Overview reports'!$A12)</f>
        <v>0</v>
      </c>
      <c r="N12" s="132">
        <f ca="1">SUMIFS('Overview employees'!O:O,'Overview employees'!$B:$B,'Overview reports'!$B$12,'Overview employees'!$A:$A,'Overview reports'!$A12)</f>
        <v>0</v>
      </c>
      <c r="O12" s="132">
        <f ca="1">SUMIFS('Overview employees'!P:P,'Overview employees'!$B:$B,'Overview reports'!$B$12,'Overview employees'!$A:$A,'Overview reports'!$A12)</f>
        <v>0</v>
      </c>
      <c r="P12" s="132">
        <f ca="1">SUMIFS('Overview employees'!Q:Q,'Overview employees'!$B:$B,'Overview reports'!$B$12,'Overview employees'!$A:$A,'Overview reports'!$A12)</f>
        <v>0</v>
      </c>
      <c r="Q12" s="132">
        <f ca="1">SUMIFS('Overview employees'!R:R,'Overview employees'!$B:$B,'Overview reports'!$B$12,'Overview employees'!$A:$A,'Overview reports'!$A12)</f>
        <v>0</v>
      </c>
      <c r="R12" s="132">
        <f ca="1">SUMIFS('Overview employees'!S:S,'Overview employees'!$B:$B,'Overview reports'!$B$12,'Overview employees'!$A:$A,'Overview reports'!$A12)</f>
        <v>0</v>
      </c>
      <c r="S12" s="132">
        <f ca="1">SUMIFS('Overview employees'!T:T,'Overview employees'!$B:$B,'Overview reports'!$B$12,'Overview employees'!$A:$A,'Overview reports'!$A12)</f>
        <v>0</v>
      </c>
    </row>
    <row r="13" spans="1:19" x14ac:dyDescent="0.25">
      <c r="A13" s="122" t="s">
        <v>258</v>
      </c>
      <c r="B13" s="403"/>
      <c r="C13" s="123">
        <f ca="1">SUMIFS('Overview employees'!D:D,'Overview employees'!B:B,'Overview reports'!$B$12,'Overview employees'!A:A,'Overview reports'!$A13)</f>
        <v>0</v>
      </c>
      <c r="D13" s="119">
        <f t="shared" ca="1" si="2"/>
        <v>0</v>
      </c>
      <c r="E13" s="124">
        <f ca="1">SUMIFS('Overview employees'!F:F,'Overview employees'!$B:$B,'Overview reports'!$B$12,'Overview employees'!$A:$A,'Overview reports'!$A13)</f>
        <v>0</v>
      </c>
      <c r="F13" s="124">
        <f ca="1">SUMIFS('Overview employees'!G:G,'Overview employees'!$B:$B,'Overview reports'!$B$12,'Overview employees'!$A:$A,'Overview reports'!$A13)</f>
        <v>0</v>
      </c>
      <c r="G13" s="124">
        <f ca="1">SUMIFS('Overview employees'!H:H,'Overview employees'!$B:$B,'Overview reports'!$B$12,'Overview employees'!$A:$A,'Overview reports'!$A13)</f>
        <v>0</v>
      </c>
      <c r="H13" s="124">
        <f ca="1">SUMIFS('Overview employees'!I:I,'Overview employees'!$B:$B,'Overview reports'!$B$12,'Overview employees'!$A:$A,'Overview reports'!$A13)</f>
        <v>0</v>
      </c>
      <c r="I13" s="124">
        <f ca="1">SUMIFS('Overview employees'!J:J,'Overview employees'!$B:$B,'Overview reports'!$B$12,'Overview employees'!$A:$A,'Overview reports'!$A13)</f>
        <v>0</v>
      </c>
      <c r="J13" s="124">
        <f ca="1">SUMIFS('Overview employees'!K:K,'Overview employees'!$B:$B,'Overview reports'!$B$12,'Overview employees'!$A:$A,'Overview reports'!$A13)</f>
        <v>0</v>
      </c>
      <c r="K13" s="124">
        <f ca="1">SUMIFS('Overview employees'!L:L,'Overview employees'!$B:$B,'Overview reports'!$B$12,'Overview employees'!$A:$A,'Overview reports'!$A13)</f>
        <v>0</v>
      </c>
      <c r="L13" s="124">
        <f ca="1">SUMIFS('Overview employees'!M:M,'Overview employees'!$B:$B,'Overview reports'!$B$12,'Overview employees'!$A:$A,'Overview reports'!$A13)</f>
        <v>0</v>
      </c>
      <c r="M13" s="124">
        <f ca="1">SUMIFS('Overview employees'!N:N,'Overview employees'!$B:$B,'Overview reports'!$B$12,'Overview employees'!$A:$A,'Overview reports'!$A13)</f>
        <v>0</v>
      </c>
      <c r="N13" s="124">
        <f ca="1">SUMIFS('Overview employees'!O:O,'Overview employees'!$B:$B,'Overview reports'!$B$12,'Overview employees'!$A:$A,'Overview reports'!$A13)</f>
        <v>0</v>
      </c>
      <c r="O13" s="124">
        <f ca="1">SUMIFS('Overview employees'!P:P,'Overview employees'!$B:$B,'Overview reports'!$B$12,'Overview employees'!$A:$A,'Overview reports'!$A13)</f>
        <v>0</v>
      </c>
      <c r="P13" s="124">
        <f ca="1">SUMIFS('Overview employees'!Q:Q,'Overview employees'!$B:$B,'Overview reports'!$B$12,'Overview employees'!$A:$A,'Overview reports'!$A13)</f>
        <v>0</v>
      </c>
      <c r="Q13" s="124">
        <f ca="1">SUMIFS('Overview employees'!R:R,'Overview employees'!$B:$B,'Overview reports'!$B$12,'Overview employees'!$A:$A,'Overview reports'!$A13)</f>
        <v>0</v>
      </c>
      <c r="R13" s="124">
        <f ca="1">SUMIFS('Overview employees'!S:S,'Overview employees'!$B:$B,'Overview reports'!$B$12,'Overview employees'!$A:$A,'Overview reports'!$A13)</f>
        <v>0</v>
      </c>
      <c r="S13" s="124">
        <f ca="1">SUMIFS('Overview employees'!T:T,'Overview employees'!$B:$B,'Overview reports'!$B$12,'Overview employees'!$A:$A,'Overview reports'!$A13)</f>
        <v>0</v>
      </c>
    </row>
    <row r="14" spans="1:19" x14ac:dyDescent="0.25">
      <c r="A14" s="118" t="s">
        <v>259</v>
      </c>
      <c r="B14" s="403"/>
      <c r="C14" s="123">
        <f ca="1">SUMIFS('Overview employees'!D:D,'Overview employees'!B:B,'Overview reports'!$B$12,'Overview employees'!A:A,'Overview reports'!$A14)</f>
        <v>0</v>
      </c>
      <c r="D14" s="119">
        <f t="shared" ca="1" si="2"/>
        <v>0</v>
      </c>
      <c r="E14" s="124">
        <f ca="1">SUMIFS('Overview employees'!F:F,'Overview employees'!$B:$B,'Overview reports'!$B$12,'Overview employees'!$A:$A,'Overview reports'!$A14)</f>
        <v>0</v>
      </c>
      <c r="F14" s="124">
        <f ca="1">SUMIFS('Overview employees'!G:G,'Overview employees'!$B:$B,'Overview reports'!$B$12,'Overview employees'!$A:$A,'Overview reports'!$A14)</f>
        <v>0</v>
      </c>
      <c r="G14" s="124">
        <f ca="1">SUMIFS('Overview employees'!H:H,'Overview employees'!$B:$B,'Overview reports'!$B$12,'Overview employees'!$A:$A,'Overview reports'!$A14)</f>
        <v>0</v>
      </c>
      <c r="H14" s="124">
        <f ca="1">SUMIFS('Overview employees'!I:I,'Overview employees'!$B:$B,'Overview reports'!$B$12,'Overview employees'!$A:$A,'Overview reports'!$A14)</f>
        <v>0</v>
      </c>
      <c r="I14" s="124">
        <f ca="1">SUMIFS('Overview employees'!J:J,'Overview employees'!$B:$B,'Overview reports'!$B$12,'Overview employees'!$A:$A,'Overview reports'!$A14)</f>
        <v>0</v>
      </c>
      <c r="J14" s="124">
        <f ca="1">SUMIFS('Overview employees'!K:K,'Overview employees'!$B:$B,'Overview reports'!$B$12,'Overview employees'!$A:$A,'Overview reports'!$A14)</f>
        <v>0</v>
      </c>
      <c r="K14" s="124">
        <f ca="1">SUMIFS('Overview employees'!L:L,'Overview employees'!$B:$B,'Overview reports'!$B$12,'Overview employees'!$A:$A,'Overview reports'!$A14)</f>
        <v>0</v>
      </c>
      <c r="L14" s="124">
        <f ca="1">SUMIFS('Overview employees'!M:M,'Overview employees'!$B:$B,'Overview reports'!$B$12,'Overview employees'!$A:$A,'Overview reports'!$A14)</f>
        <v>0</v>
      </c>
      <c r="M14" s="124">
        <f ca="1">SUMIFS('Overview employees'!N:N,'Overview employees'!$B:$B,'Overview reports'!$B$12,'Overview employees'!$A:$A,'Overview reports'!$A14)</f>
        <v>0</v>
      </c>
      <c r="N14" s="124">
        <f ca="1">SUMIFS('Overview employees'!O:O,'Overview employees'!$B:$B,'Overview reports'!$B$12,'Overview employees'!$A:$A,'Overview reports'!$A14)</f>
        <v>0</v>
      </c>
      <c r="O14" s="124">
        <f ca="1">SUMIFS('Overview employees'!P:P,'Overview employees'!$B:$B,'Overview reports'!$B$12,'Overview employees'!$A:$A,'Overview reports'!$A14)</f>
        <v>0</v>
      </c>
      <c r="P14" s="124">
        <f ca="1">SUMIFS('Overview employees'!Q:Q,'Overview employees'!$B:$B,'Overview reports'!$B$12,'Overview employees'!$A:$A,'Overview reports'!$A14)</f>
        <v>0</v>
      </c>
      <c r="Q14" s="124">
        <f ca="1">SUMIFS('Overview employees'!R:R,'Overview employees'!$B:$B,'Overview reports'!$B$12,'Overview employees'!$A:$A,'Overview reports'!$A14)</f>
        <v>0</v>
      </c>
      <c r="R14" s="124">
        <f ca="1">SUMIFS('Overview employees'!S:S,'Overview employees'!$B:$B,'Overview reports'!$B$12,'Overview employees'!$A:$A,'Overview reports'!$A14)</f>
        <v>0</v>
      </c>
      <c r="S14" s="124">
        <f ca="1">SUMIFS('Overview employees'!T:T,'Overview employees'!$B:$B,'Overview reports'!$B$12,'Overview employees'!$A:$A,'Overview reports'!$A14)</f>
        <v>0</v>
      </c>
    </row>
    <row r="15" spans="1:19" x14ac:dyDescent="0.25">
      <c r="A15" s="118" t="s">
        <v>260</v>
      </c>
      <c r="B15" s="403"/>
      <c r="C15" s="123">
        <f ca="1">SUMIFS('Overview employees'!D:D,'Overview employees'!B:B,'Overview reports'!$B$12,'Overview employees'!A:A,'Overview reports'!$A15)</f>
        <v>0</v>
      </c>
      <c r="D15" s="119">
        <f t="shared" ca="1" si="2"/>
        <v>0</v>
      </c>
      <c r="E15" s="124">
        <f ca="1">SUMIFS('Overview employees'!F:F,'Overview employees'!$B:$B,'Overview reports'!$B$12,'Overview employees'!$A:$A,'Overview reports'!$A15)</f>
        <v>0</v>
      </c>
      <c r="F15" s="124">
        <f ca="1">SUMIFS('Overview employees'!G:G,'Overview employees'!$B:$B,'Overview reports'!$B$12,'Overview employees'!$A:$A,'Overview reports'!$A15)</f>
        <v>0</v>
      </c>
      <c r="G15" s="124">
        <f ca="1">SUMIFS('Overview employees'!H:H,'Overview employees'!$B:$B,'Overview reports'!$B$12,'Overview employees'!$A:$A,'Overview reports'!$A15)</f>
        <v>0</v>
      </c>
      <c r="H15" s="124">
        <f ca="1">SUMIFS('Overview employees'!I:I,'Overview employees'!$B:$B,'Overview reports'!$B$12,'Overview employees'!$A:$A,'Overview reports'!$A15)</f>
        <v>0</v>
      </c>
      <c r="I15" s="124">
        <f ca="1">SUMIFS('Overview employees'!J:J,'Overview employees'!$B:$B,'Overview reports'!$B$12,'Overview employees'!$A:$A,'Overview reports'!$A15)</f>
        <v>0</v>
      </c>
      <c r="J15" s="124">
        <f ca="1">SUMIFS('Overview employees'!K:K,'Overview employees'!$B:$B,'Overview reports'!$B$12,'Overview employees'!$A:$A,'Overview reports'!$A15)</f>
        <v>0</v>
      </c>
      <c r="K15" s="124">
        <f ca="1">SUMIFS('Overview employees'!L:L,'Overview employees'!$B:$B,'Overview reports'!$B$12,'Overview employees'!$A:$A,'Overview reports'!$A15)</f>
        <v>0</v>
      </c>
      <c r="L15" s="124">
        <f ca="1">SUMIFS('Overview employees'!M:M,'Overview employees'!$B:$B,'Overview reports'!$B$12,'Overview employees'!$A:$A,'Overview reports'!$A15)</f>
        <v>0</v>
      </c>
      <c r="M15" s="124">
        <f ca="1">SUMIFS('Overview employees'!N:N,'Overview employees'!$B:$B,'Overview reports'!$B$12,'Overview employees'!$A:$A,'Overview reports'!$A15)</f>
        <v>0</v>
      </c>
      <c r="N15" s="124">
        <f ca="1">SUMIFS('Overview employees'!O:O,'Overview employees'!$B:$B,'Overview reports'!$B$12,'Overview employees'!$A:$A,'Overview reports'!$A15)</f>
        <v>0</v>
      </c>
      <c r="O15" s="124">
        <f ca="1">SUMIFS('Overview employees'!P:P,'Overview employees'!$B:$B,'Overview reports'!$B$12,'Overview employees'!$A:$A,'Overview reports'!$A15)</f>
        <v>0</v>
      </c>
      <c r="P15" s="124">
        <f ca="1">SUMIFS('Overview employees'!Q:Q,'Overview employees'!$B:$B,'Overview reports'!$B$12,'Overview employees'!$A:$A,'Overview reports'!$A15)</f>
        <v>0</v>
      </c>
      <c r="Q15" s="124">
        <f ca="1">SUMIFS('Overview employees'!R:R,'Overview employees'!$B:$B,'Overview reports'!$B$12,'Overview employees'!$A:$A,'Overview reports'!$A15)</f>
        <v>0</v>
      </c>
      <c r="R15" s="124">
        <f ca="1">SUMIFS('Overview employees'!S:S,'Overview employees'!$B:$B,'Overview reports'!$B$12,'Overview employees'!$A:$A,'Overview reports'!$A15)</f>
        <v>0</v>
      </c>
      <c r="S15" s="124">
        <f ca="1">SUMIFS('Overview employees'!T:T,'Overview employees'!$B:$B,'Overview reports'!$B$12,'Overview employees'!$A:$A,'Overview reports'!$A15)</f>
        <v>0</v>
      </c>
    </row>
    <row r="16" spans="1:19" x14ac:dyDescent="0.25">
      <c r="A16" s="125" t="s">
        <v>261</v>
      </c>
      <c r="B16" s="403"/>
      <c r="C16" s="123">
        <f ca="1">SUMIFS('Overview employees'!D:D,'Overview employees'!B:B,'Overview reports'!$B$12,'Overview employees'!A:A,'Overview reports'!$A16)</f>
        <v>0</v>
      </c>
      <c r="D16" s="119">
        <f t="shared" ca="1" si="2"/>
        <v>0</v>
      </c>
      <c r="E16" s="124">
        <f ca="1">SUMIFS('Overview employees'!F:F,'Overview employees'!$B:$B,'Overview reports'!$B$12,'Overview employees'!$A:$A,'Overview reports'!$A16)</f>
        <v>0</v>
      </c>
      <c r="F16" s="124">
        <f ca="1">SUMIFS('Overview employees'!G:G,'Overview employees'!$B:$B,'Overview reports'!$B$12,'Overview employees'!$A:$A,'Overview reports'!$A16)</f>
        <v>0</v>
      </c>
      <c r="G16" s="124">
        <f ca="1">SUMIFS('Overview employees'!H:H,'Overview employees'!$B:$B,'Overview reports'!$B$12,'Overview employees'!$A:$A,'Overview reports'!$A16)</f>
        <v>0</v>
      </c>
      <c r="H16" s="124">
        <f ca="1">SUMIFS('Overview employees'!I:I,'Overview employees'!$B:$B,'Overview reports'!$B$12,'Overview employees'!$A:$A,'Overview reports'!$A16)</f>
        <v>0</v>
      </c>
      <c r="I16" s="124">
        <f ca="1">SUMIFS('Overview employees'!J:J,'Overview employees'!$B:$B,'Overview reports'!$B$12,'Overview employees'!$A:$A,'Overview reports'!$A16)</f>
        <v>0</v>
      </c>
      <c r="J16" s="124">
        <f ca="1">SUMIFS('Overview employees'!K:K,'Overview employees'!$B:$B,'Overview reports'!$B$12,'Overview employees'!$A:$A,'Overview reports'!$A16)</f>
        <v>0</v>
      </c>
      <c r="K16" s="124">
        <f ca="1">SUMIFS('Overview employees'!L:L,'Overview employees'!$B:$B,'Overview reports'!$B$12,'Overview employees'!$A:$A,'Overview reports'!$A16)</f>
        <v>0</v>
      </c>
      <c r="L16" s="124">
        <f ca="1">SUMIFS('Overview employees'!M:M,'Overview employees'!$B:$B,'Overview reports'!$B$12,'Overview employees'!$A:$A,'Overview reports'!$A16)</f>
        <v>0</v>
      </c>
      <c r="M16" s="124">
        <f ca="1">SUMIFS('Overview employees'!N:N,'Overview employees'!$B:$B,'Overview reports'!$B$12,'Overview employees'!$A:$A,'Overview reports'!$A16)</f>
        <v>0</v>
      </c>
      <c r="N16" s="124">
        <f ca="1">SUMIFS('Overview employees'!O:O,'Overview employees'!$B:$B,'Overview reports'!$B$12,'Overview employees'!$A:$A,'Overview reports'!$A16)</f>
        <v>0</v>
      </c>
      <c r="O16" s="124">
        <f ca="1">SUMIFS('Overview employees'!P:P,'Overview employees'!$B:$B,'Overview reports'!$B$12,'Overview employees'!$A:$A,'Overview reports'!$A16)</f>
        <v>0</v>
      </c>
      <c r="P16" s="124">
        <f ca="1">SUMIFS('Overview employees'!Q:Q,'Overview employees'!$B:$B,'Overview reports'!$B$12,'Overview employees'!$A:$A,'Overview reports'!$A16)</f>
        <v>0</v>
      </c>
      <c r="Q16" s="124">
        <f ca="1">SUMIFS('Overview employees'!R:R,'Overview employees'!$B:$B,'Overview reports'!$B$12,'Overview employees'!$A:$A,'Overview reports'!$A16)</f>
        <v>0</v>
      </c>
      <c r="R16" s="124">
        <f ca="1">SUMIFS('Overview employees'!S:S,'Overview employees'!$B:$B,'Overview reports'!$B$12,'Overview employees'!$A:$A,'Overview reports'!$A16)</f>
        <v>0</v>
      </c>
      <c r="S16" s="124">
        <f ca="1">SUMIFS('Overview employees'!T:T,'Overview employees'!$B:$B,'Overview reports'!$B$12,'Overview employees'!$A:$A,'Overview reports'!$A16)</f>
        <v>0</v>
      </c>
    </row>
    <row r="17" spans="1:19" s="100" customFormat="1" x14ac:dyDescent="0.25">
      <c r="A17" s="126" t="s">
        <v>60</v>
      </c>
      <c r="B17" s="403"/>
      <c r="C17" s="127">
        <f ca="1">SUM(C12:C16)</f>
        <v>0</v>
      </c>
      <c r="D17" s="128">
        <f t="shared" ca="1" si="2"/>
        <v>0</v>
      </c>
      <c r="E17" s="129">
        <f t="shared" ref="E17:S17" ca="1" si="4">SUM(E12:E16)</f>
        <v>0</v>
      </c>
      <c r="F17" s="129">
        <f t="shared" ca="1" si="4"/>
        <v>0</v>
      </c>
      <c r="G17" s="129">
        <f t="shared" ca="1" si="4"/>
        <v>0</v>
      </c>
      <c r="H17" s="129">
        <f t="shared" ca="1" si="4"/>
        <v>0</v>
      </c>
      <c r="I17" s="129">
        <f t="shared" ca="1" si="4"/>
        <v>0</v>
      </c>
      <c r="J17" s="129">
        <f t="shared" ca="1" si="4"/>
        <v>0</v>
      </c>
      <c r="K17" s="129">
        <f t="shared" ca="1" si="4"/>
        <v>0</v>
      </c>
      <c r="L17" s="129">
        <f t="shared" ca="1" si="4"/>
        <v>0</v>
      </c>
      <c r="M17" s="129">
        <f t="shared" ca="1" si="4"/>
        <v>0</v>
      </c>
      <c r="N17" s="129">
        <f t="shared" ca="1" si="4"/>
        <v>0</v>
      </c>
      <c r="O17" s="129">
        <f t="shared" ca="1" si="4"/>
        <v>0</v>
      </c>
      <c r="P17" s="129">
        <f t="shared" ca="1" si="4"/>
        <v>0</v>
      </c>
      <c r="Q17" s="129">
        <f t="shared" ca="1" si="4"/>
        <v>0</v>
      </c>
      <c r="R17" s="129">
        <f t="shared" ca="1" si="4"/>
        <v>0</v>
      </c>
      <c r="S17" s="129">
        <f t="shared" ca="1" si="4"/>
        <v>0</v>
      </c>
    </row>
    <row r="18" spans="1:19" x14ac:dyDescent="0.25">
      <c r="A18" s="118" t="s">
        <v>257</v>
      </c>
      <c r="B18" s="406" t="s">
        <v>33</v>
      </c>
      <c r="C18" s="130">
        <f ca="1">SUMIFS('Overview employees'!D:D,'Overview employees'!B:B,'Overview reports'!$B$18,'Overview employees'!A:A,'Overview reports'!$A18)</f>
        <v>45419.08</v>
      </c>
      <c r="D18" s="131">
        <f t="shared" ca="1" si="2"/>
        <v>7.3100000000000005</v>
      </c>
      <c r="E18" s="132">
        <f ca="1">SUMIFS('Overview employees'!F:F,'Overview employees'!$B:$B,'Overview reports'!$B$18,'Overview employees'!$A:$A,'Overview reports'!$A18)</f>
        <v>0.82</v>
      </c>
      <c r="F18" s="132">
        <f ca="1">SUMIFS('Overview employees'!G:G,'Overview employees'!$B:$B,'Overview reports'!$B$18,'Overview employees'!$A:$A,'Overview reports'!$A18)</f>
        <v>2.11</v>
      </c>
      <c r="G18" s="132">
        <f ca="1">SUMIFS('Overview employees'!H:H,'Overview employees'!$B:$B,'Overview reports'!$B$18,'Overview employees'!$A:$A,'Overview reports'!$A18)</f>
        <v>3.2</v>
      </c>
      <c r="H18" s="132">
        <f ca="1">SUMIFS('Overview employees'!I:I,'Overview employees'!$B:$B,'Overview reports'!$B$18,'Overview employees'!$A:$A,'Overview reports'!$A18)</f>
        <v>0.49</v>
      </c>
      <c r="I18" s="132">
        <f ca="1">SUMIFS('Overview employees'!J:J,'Overview employees'!$B:$B,'Overview reports'!$B$18,'Overview employees'!$A:$A,'Overview reports'!$A18)</f>
        <v>0.69</v>
      </c>
      <c r="J18" s="132">
        <f ca="1">SUMIFS('Overview employees'!K:K,'Overview employees'!$B:$B,'Overview reports'!$B$18,'Overview employees'!$A:$A,'Overview reports'!$A18)</f>
        <v>0</v>
      </c>
      <c r="K18" s="132">
        <f ca="1">SUMIFS('Overview employees'!L:L,'Overview employees'!$B:$B,'Overview reports'!$B$18,'Overview employees'!$A:$A,'Overview reports'!$A18)</f>
        <v>0</v>
      </c>
      <c r="L18" s="132">
        <f ca="1">SUMIFS('Overview employees'!M:M,'Overview employees'!$B:$B,'Overview reports'!$B$18,'Overview employees'!$A:$A,'Overview reports'!$A18)</f>
        <v>0</v>
      </c>
      <c r="M18" s="132">
        <f ca="1">SUMIFS('Overview employees'!N:N,'Overview employees'!$B:$B,'Overview reports'!$B$18,'Overview employees'!$A:$A,'Overview reports'!$A18)</f>
        <v>0</v>
      </c>
      <c r="N18" s="132">
        <f ca="1">SUMIFS('Overview employees'!O:O,'Overview employees'!$B:$B,'Overview reports'!$B$18,'Overview employees'!$A:$A,'Overview reports'!$A18)</f>
        <v>0</v>
      </c>
      <c r="O18" s="132">
        <f ca="1">SUMIFS('Overview employees'!P:P,'Overview employees'!$B:$B,'Overview reports'!$B$18,'Overview employees'!$A:$A,'Overview reports'!$A18)</f>
        <v>0</v>
      </c>
      <c r="P18" s="132">
        <f ca="1">SUMIFS('Overview employees'!Q:Q,'Overview employees'!$B:$B,'Overview reports'!$B$18,'Overview employees'!$A:$A,'Overview reports'!$A18)</f>
        <v>0</v>
      </c>
      <c r="Q18" s="132">
        <f ca="1">SUMIFS('Overview employees'!R:R,'Overview employees'!$B:$B,'Overview reports'!$B$18,'Overview employees'!$A:$A,'Overview reports'!$A18)</f>
        <v>0</v>
      </c>
      <c r="R18" s="132">
        <f ca="1">SUMIFS('Overview employees'!S:S,'Overview employees'!$B:$B,'Overview reports'!$B$18,'Overview employees'!$A:$A,'Overview reports'!$A18)</f>
        <v>0</v>
      </c>
      <c r="S18" s="132">
        <f ca="1">SUMIFS('Overview employees'!T:T,'Overview employees'!$B:$B,'Overview reports'!$B$18,'Overview employees'!$A:$A,'Overview reports'!$A18)</f>
        <v>0</v>
      </c>
    </row>
    <row r="19" spans="1:19" x14ac:dyDescent="0.25">
      <c r="A19" s="122" t="s">
        <v>258</v>
      </c>
      <c r="B19" s="406"/>
      <c r="C19" s="123">
        <f ca="1">SUMIFS('Overview employees'!D:D,'Overview employees'!B:B,'Overview reports'!$B$18,'Overview employees'!A:A,'Overview reports'!$A19)</f>
        <v>200072.2</v>
      </c>
      <c r="D19" s="119">
        <f t="shared" ca="1" si="2"/>
        <v>30.259999999999998</v>
      </c>
      <c r="E19" s="124">
        <f ca="1">SUMIFS('Overview employees'!F:F,'Overview employees'!$B:$B,'Overview reports'!$B$18,'Overview employees'!$A:$A,'Overview reports'!$A19)</f>
        <v>3.49</v>
      </c>
      <c r="F19" s="124">
        <f ca="1">SUMIFS('Overview employees'!G:G,'Overview employees'!$B:$B,'Overview reports'!$B$18,'Overview employees'!$A:$A,'Overview reports'!$A19)</f>
        <v>9.16</v>
      </c>
      <c r="G19" s="124">
        <f ca="1">SUMIFS('Overview employees'!H:H,'Overview employees'!$B:$B,'Overview reports'!$B$18,'Overview employees'!$A:$A,'Overview reports'!$A19)</f>
        <v>8.49</v>
      </c>
      <c r="H19" s="124">
        <f ca="1">SUMIFS('Overview employees'!I:I,'Overview employees'!$B:$B,'Overview reports'!$B$18,'Overview employees'!$A:$A,'Overview reports'!$A19)</f>
        <v>3.76</v>
      </c>
      <c r="I19" s="124">
        <f ca="1">SUMIFS('Overview employees'!J:J,'Overview employees'!$B:$B,'Overview reports'!$B$18,'Overview employees'!$A:$A,'Overview reports'!$A19)</f>
        <v>5.3599999999999994</v>
      </c>
      <c r="J19" s="124">
        <f ca="1">SUMIFS('Overview employees'!K:K,'Overview employees'!$B:$B,'Overview reports'!$B$18,'Overview employees'!$A:$A,'Overview reports'!$A19)</f>
        <v>0</v>
      </c>
      <c r="K19" s="124">
        <f ca="1">SUMIFS('Overview employees'!L:L,'Overview employees'!$B:$B,'Overview reports'!$B$18,'Overview employees'!$A:$A,'Overview reports'!$A19)</f>
        <v>0</v>
      </c>
      <c r="L19" s="124">
        <f ca="1">SUMIFS('Overview employees'!M:M,'Overview employees'!$B:$B,'Overview reports'!$B$18,'Overview employees'!$A:$A,'Overview reports'!$A19)</f>
        <v>0</v>
      </c>
      <c r="M19" s="124">
        <f ca="1">SUMIFS('Overview employees'!N:N,'Overview employees'!$B:$B,'Overview reports'!$B$18,'Overview employees'!$A:$A,'Overview reports'!$A19)</f>
        <v>0</v>
      </c>
      <c r="N19" s="124">
        <f ca="1">SUMIFS('Overview employees'!O:O,'Overview employees'!$B:$B,'Overview reports'!$B$18,'Overview employees'!$A:$A,'Overview reports'!$A19)</f>
        <v>0</v>
      </c>
      <c r="O19" s="124">
        <f ca="1">SUMIFS('Overview employees'!P:P,'Overview employees'!$B:$B,'Overview reports'!$B$18,'Overview employees'!$A:$A,'Overview reports'!$A19)</f>
        <v>0</v>
      </c>
      <c r="P19" s="124">
        <f ca="1">SUMIFS('Overview employees'!Q:Q,'Overview employees'!$B:$B,'Overview reports'!$B$18,'Overview employees'!$A:$A,'Overview reports'!$A19)</f>
        <v>0</v>
      </c>
      <c r="Q19" s="124">
        <f ca="1">SUMIFS('Overview employees'!R:R,'Overview employees'!$B:$B,'Overview reports'!$B$18,'Overview employees'!$A:$A,'Overview reports'!$A19)</f>
        <v>0</v>
      </c>
      <c r="R19" s="124">
        <f ca="1">SUMIFS('Overview employees'!S:S,'Overview employees'!$B:$B,'Overview reports'!$B$18,'Overview employees'!$A:$A,'Overview reports'!$A19)</f>
        <v>0</v>
      </c>
      <c r="S19" s="124">
        <f ca="1">SUMIFS('Overview employees'!T:T,'Overview employees'!$B:$B,'Overview reports'!$B$18,'Overview employees'!$A:$A,'Overview reports'!$A19)</f>
        <v>0</v>
      </c>
    </row>
    <row r="20" spans="1:19" x14ac:dyDescent="0.25">
      <c r="A20" s="118" t="s">
        <v>259</v>
      </c>
      <c r="B20" s="406"/>
      <c r="C20" s="123">
        <f ca="1">SUMIFS('Overview employees'!D:D,'Overview employees'!B:B,'Overview reports'!$B$18,'Overview employees'!A:A,'Overview reports'!$A20)</f>
        <v>154403.62</v>
      </c>
      <c r="D20" s="119">
        <f t="shared" ca="1" si="2"/>
        <v>24.009999999999998</v>
      </c>
      <c r="E20" s="124">
        <f ca="1">SUMIFS('Overview employees'!F:F,'Overview employees'!$B:$B,'Overview reports'!$B$18,'Overview employees'!$A:$A,'Overview reports'!$A20)</f>
        <v>7.9</v>
      </c>
      <c r="F20" s="124">
        <f ca="1">SUMIFS('Overview employees'!G:G,'Overview employees'!$B:$B,'Overview reports'!$B$18,'Overview employees'!$A:$A,'Overview reports'!$A20)</f>
        <v>7.02</v>
      </c>
      <c r="G20" s="124">
        <f ca="1">SUMIFS('Overview employees'!H:H,'Overview employees'!$B:$B,'Overview reports'!$B$18,'Overview employees'!$A:$A,'Overview reports'!$A20)</f>
        <v>0</v>
      </c>
      <c r="H20" s="124">
        <f ca="1">SUMIFS('Overview employees'!I:I,'Overview employees'!$B:$B,'Overview reports'!$B$18,'Overview employees'!$A:$A,'Overview reports'!$A20)</f>
        <v>4.74</v>
      </c>
      <c r="I20" s="124">
        <f ca="1">SUMIFS('Overview employees'!J:J,'Overview employees'!$B:$B,'Overview reports'!$B$18,'Overview employees'!$A:$A,'Overview reports'!$A20)</f>
        <v>4.3499999999999996</v>
      </c>
      <c r="J20" s="124">
        <f ca="1">SUMIFS('Overview employees'!K:K,'Overview employees'!$B:$B,'Overview reports'!$B$18,'Overview employees'!$A:$A,'Overview reports'!$A20)</f>
        <v>0</v>
      </c>
      <c r="K20" s="124">
        <f ca="1">SUMIFS('Overview employees'!L:L,'Overview employees'!$B:$B,'Overview reports'!$B$18,'Overview employees'!$A:$A,'Overview reports'!$A20)</f>
        <v>0</v>
      </c>
      <c r="L20" s="124">
        <f ca="1">SUMIFS('Overview employees'!M:M,'Overview employees'!$B:$B,'Overview reports'!$B$18,'Overview employees'!$A:$A,'Overview reports'!$A20)</f>
        <v>0</v>
      </c>
      <c r="M20" s="124">
        <f ca="1">SUMIFS('Overview employees'!N:N,'Overview employees'!$B:$B,'Overview reports'!$B$18,'Overview employees'!$A:$A,'Overview reports'!$A20)</f>
        <v>0</v>
      </c>
      <c r="N20" s="124">
        <f ca="1">SUMIFS('Overview employees'!O:O,'Overview employees'!$B:$B,'Overview reports'!$B$18,'Overview employees'!$A:$A,'Overview reports'!$A20)</f>
        <v>0</v>
      </c>
      <c r="O20" s="124">
        <f ca="1">SUMIFS('Overview employees'!P:P,'Overview employees'!$B:$B,'Overview reports'!$B$18,'Overview employees'!$A:$A,'Overview reports'!$A20)</f>
        <v>0</v>
      </c>
      <c r="P20" s="124">
        <f ca="1">SUMIFS('Overview employees'!Q:Q,'Overview employees'!$B:$B,'Overview reports'!$B$18,'Overview employees'!$A:$A,'Overview reports'!$A20)</f>
        <v>0</v>
      </c>
      <c r="Q20" s="124">
        <f ca="1">SUMIFS('Overview employees'!R:R,'Overview employees'!$B:$B,'Overview reports'!$B$18,'Overview employees'!$A:$A,'Overview reports'!$A20)</f>
        <v>0</v>
      </c>
      <c r="R20" s="124">
        <f ca="1">SUMIFS('Overview employees'!S:S,'Overview employees'!$B:$B,'Overview reports'!$B$18,'Overview employees'!$A:$A,'Overview reports'!$A20)</f>
        <v>0</v>
      </c>
      <c r="S20" s="124">
        <f ca="1">SUMIFS('Overview employees'!T:T,'Overview employees'!$B:$B,'Overview reports'!$B$18,'Overview employees'!$A:$A,'Overview reports'!$A20)</f>
        <v>0</v>
      </c>
    </row>
    <row r="21" spans="1:19" x14ac:dyDescent="0.25">
      <c r="A21" s="118" t="s">
        <v>260</v>
      </c>
      <c r="B21" s="406"/>
      <c r="C21" s="123">
        <f ca="1">SUMIFS('Overview employees'!D:D,'Overview employees'!B:B,'Overview reports'!$B$18,'Overview employees'!A:A,'Overview reports'!$A21)</f>
        <v>0</v>
      </c>
      <c r="D21" s="119">
        <f t="shared" ca="1" si="2"/>
        <v>0</v>
      </c>
      <c r="E21" s="124">
        <f ca="1">SUMIFS('Overview employees'!F:F,'Overview employees'!$B:$B,'Overview reports'!$B$18,'Overview employees'!$A:$A,'Overview reports'!$A21)</f>
        <v>0</v>
      </c>
      <c r="F21" s="124">
        <f ca="1">SUMIFS('Overview employees'!G:G,'Overview employees'!$B:$B,'Overview reports'!$B$18,'Overview employees'!$A:$A,'Overview reports'!$A21)</f>
        <v>0</v>
      </c>
      <c r="G21" s="124">
        <f ca="1">SUMIFS('Overview employees'!H:H,'Overview employees'!$B:$B,'Overview reports'!$B$18,'Overview employees'!$A:$A,'Overview reports'!$A21)</f>
        <v>0</v>
      </c>
      <c r="H21" s="124">
        <f ca="1">SUMIFS('Overview employees'!I:I,'Overview employees'!$B:$B,'Overview reports'!$B$18,'Overview employees'!$A:$A,'Overview reports'!$A21)</f>
        <v>0</v>
      </c>
      <c r="I21" s="124">
        <f ca="1">SUMIFS('Overview employees'!J:J,'Overview employees'!$B:$B,'Overview reports'!$B$18,'Overview employees'!$A:$A,'Overview reports'!$A21)</f>
        <v>0</v>
      </c>
      <c r="J21" s="124">
        <f ca="1">SUMIFS('Overview employees'!K:K,'Overview employees'!$B:$B,'Overview reports'!$B$18,'Overview employees'!$A:$A,'Overview reports'!$A21)</f>
        <v>0</v>
      </c>
      <c r="K21" s="124">
        <f ca="1">SUMIFS('Overview employees'!L:L,'Overview employees'!$B:$B,'Overview reports'!$B$18,'Overview employees'!$A:$A,'Overview reports'!$A21)</f>
        <v>0</v>
      </c>
      <c r="L21" s="124">
        <f ca="1">SUMIFS('Overview employees'!M:M,'Overview employees'!$B:$B,'Overview reports'!$B$18,'Overview employees'!$A:$A,'Overview reports'!$A21)</f>
        <v>0</v>
      </c>
      <c r="M21" s="124">
        <f ca="1">SUMIFS('Overview employees'!N:N,'Overview employees'!$B:$B,'Overview reports'!$B$18,'Overview employees'!$A:$A,'Overview reports'!$A21)</f>
        <v>0</v>
      </c>
      <c r="N21" s="124">
        <f ca="1">SUMIFS('Overview employees'!O:O,'Overview employees'!$B:$B,'Overview reports'!$B$18,'Overview employees'!$A:$A,'Overview reports'!$A21)</f>
        <v>0</v>
      </c>
      <c r="O21" s="124">
        <f ca="1">SUMIFS('Overview employees'!P:P,'Overview employees'!$B:$B,'Overview reports'!$B$18,'Overview employees'!$A:$A,'Overview reports'!$A21)</f>
        <v>0</v>
      </c>
      <c r="P21" s="124">
        <f ca="1">SUMIFS('Overview employees'!Q:Q,'Overview employees'!$B:$B,'Overview reports'!$B$18,'Overview employees'!$A:$A,'Overview reports'!$A21)</f>
        <v>0</v>
      </c>
      <c r="Q21" s="124">
        <f ca="1">SUMIFS('Overview employees'!R:R,'Overview employees'!$B:$B,'Overview reports'!$B$18,'Overview employees'!$A:$A,'Overview reports'!$A21)</f>
        <v>0</v>
      </c>
      <c r="R21" s="124">
        <f ca="1">SUMIFS('Overview employees'!S:S,'Overview employees'!$B:$B,'Overview reports'!$B$18,'Overview employees'!$A:$A,'Overview reports'!$A21)</f>
        <v>0</v>
      </c>
      <c r="S21" s="124">
        <f ca="1">SUMIFS('Overview employees'!T:T,'Overview employees'!$B:$B,'Overview reports'!$B$18,'Overview employees'!$A:$A,'Overview reports'!$A21)</f>
        <v>0</v>
      </c>
    </row>
    <row r="22" spans="1:19" x14ac:dyDescent="0.25">
      <c r="A22" s="125" t="s">
        <v>261</v>
      </c>
      <c r="B22" s="406"/>
      <c r="C22" s="123">
        <f ca="1">SUMIFS('Overview employees'!D:D,'Overview employees'!B:B,'Overview reports'!$B$18,'Overview employees'!A:A,'Overview reports'!$A22)</f>
        <v>0</v>
      </c>
      <c r="D22" s="119">
        <f t="shared" ca="1" si="2"/>
        <v>0</v>
      </c>
      <c r="E22" s="124">
        <f ca="1">SUMIFS('Overview employees'!F:F,'Overview employees'!$B:$B,'Overview reports'!$B$18,'Overview employees'!$A:$A,'Overview reports'!$A22)</f>
        <v>0</v>
      </c>
      <c r="F22" s="124">
        <f ca="1">SUMIFS('Overview employees'!G:G,'Overview employees'!$B:$B,'Overview reports'!$B$18,'Overview employees'!$A:$A,'Overview reports'!$A22)</f>
        <v>0</v>
      </c>
      <c r="G22" s="124">
        <f ca="1">SUMIFS('Overview employees'!H:H,'Overview employees'!$B:$B,'Overview reports'!$B$18,'Overview employees'!$A:$A,'Overview reports'!$A22)</f>
        <v>0</v>
      </c>
      <c r="H22" s="124">
        <f ca="1">SUMIFS('Overview employees'!I:I,'Overview employees'!$B:$B,'Overview reports'!$B$18,'Overview employees'!$A:$A,'Overview reports'!$A22)</f>
        <v>0</v>
      </c>
      <c r="I22" s="124">
        <f ca="1">SUMIFS('Overview employees'!J:J,'Overview employees'!$B:$B,'Overview reports'!$B$18,'Overview employees'!$A:$A,'Overview reports'!$A22)</f>
        <v>0</v>
      </c>
      <c r="J22" s="124">
        <f ca="1">SUMIFS('Overview employees'!K:K,'Overview employees'!$B:$B,'Overview reports'!$B$18,'Overview employees'!$A:$A,'Overview reports'!$A22)</f>
        <v>0</v>
      </c>
      <c r="K22" s="124">
        <f ca="1">SUMIFS('Overview employees'!L:L,'Overview employees'!$B:$B,'Overview reports'!$B$18,'Overview employees'!$A:$A,'Overview reports'!$A22)</f>
        <v>0</v>
      </c>
      <c r="L22" s="124">
        <f ca="1">SUMIFS('Overview employees'!M:M,'Overview employees'!$B:$B,'Overview reports'!$B$18,'Overview employees'!$A:$A,'Overview reports'!$A22)</f>
        <v>0</v>
      </c>
      <c r="M22" s="124">
        <f ca="1">SUMIFS('Overview employees'!N:N,'Overview employees'!$B:$B,'Overview reports'!$B$18,'Overview employees'!$A:$A,'Overview reports'!$A22)</f>
        <v>0</v>
      </c>
      <c r="N22" s="124">
        <f ca="1">SUMIFS('Overview employees'!O:O,'Overview employees'!$B:$B,'Overview reports'!$B$18,'Overview employees'!$A:$A,'Overview reports'!$A22)</f>
        <v>0</v>
      </c>
      <c r="O22" s="124">
        <f ca="1">SUMIFS('Overview employees'!P:P,'Overview employees'!$B:$B,'Overview reports'!$B$18,'Overview employees'!$A:$A,'Overview reports'!$A22)</f>
        <v>0</v>
      </c>
      <c r="P22" s="124">
        <f ca="1">SUMIFS('Overview employees'!Q:Q,'Overview employees'!$B:$B,'Overview reports'!$B$18,'Overview employees'!$A:$A,'Overview reports'!$A22)</f>
        <v>0</v>
      </c>
      <c r="Q22" s="124">
        <f ca="1">SUMIFS('Overview employees'!R:R,'Overview employees'!$B:$B,'Overview reports'!$B$18,'Overview employees'!$A:$A,'Overview reports'!$A22)</f>
        <v>0</v>
      </c>
      <c r="R22" s="124">
        <f ca="1">SUMIFS('Overview employees'!S:S,'Overview employees'!$B:$B,'Overview reports'!$B$18,'Overview employees'!$A:$A,'Overview reports'!$A22)</f>
        <v>0</v>
      </c>
      <c r="S22" s="124">
        <f ca="1">SUMIFS('Overview employees'!T:T,'Overview employees'!$B:$B,'Overview reports'!$B$18,'Overview employees'!$A:$A,'Overview reports'!$A22)</f>
        <v>0</v>
      </c>
    </row>
    <row r="23" spans="1:19" s="100" customFormat="1" x14ac:dyDescent="0.25">
      <c r="A23" s="126" t="s">
        <v>60</v>
      </c>
      <c r="B23" s="406"/>
      <c r="C23" s="127">
        <f ca="1">SUM(C18:C22)</f>
        <v>399894.9</v>
      </c>
      <c r="D23" s="128">
        <f t="shared" ca="1" si="2"/>
        <v>61.58</v>
      </c>
      <c r="E23" s="129">
        <f t="shared" ref="E23:S23" ca="1" si="5">SUM(E18:E22)</f>
        <v>12.21</v>
      </c>
      <c r="F23" s="129">
        <f t="shared" ca="1" si="5"/>
        <v>18.29</v>
      </c>
      <c r="G23" s="129">
        <f t="shared" ca="1" si="5"/>
        <v>11.690000000000001</v>
      </c>
      <c r="H23" s="129">
        <f t="shared" ca="1" si="5"/>
        <v>8.99</v>
      </c>
      <c r="I23" s="129">
        <f t="shared" ca="1" si="5"/>
        <v>10.399999999999999</v>
      </c>
      <c r="J23" s="129">
        <f t="shared" ca="1" si="5"/>
        <v>0</v>
      </c>
      <c r="K23" s="129">
        <f t="shared" ca="1" si="5"/>
        <v>0</v>
      </c>
      <c r="L23" s="129">
        <f t="shared" ca="1" si="5"/>
        <v>0</v>
      </c>
      <c r="M23" s="129">
        <f t="shared" ca="1" si="5"/>
        <v>0</v>
      </c>
      <c r="N23" s="129">
        <f t="shared" ca="1" si="5"/>
        <v>0</v>
      </c>
      <c r="O23" s="129">
        <f t="shared" ca="1" si="5"/>
        <v>0</v>
      </c>
      <c r="P23" s="129">
        <f t="shared" ca="1" si="5"/>
        <v>0</v>
      </c>
      <c r="Q23" s="129">
        <f t="shared" ca="1" si="5"/>
        <v>0</v>
      </c>
      <c r="R23" s="129">
        <f t="shared" ca="1" si="5"/>
        <v>0</v>
      </c>
      <c r="S23" s="129">
        <f t="shared" ca="1" si="5"/>
        <v>0</v>
      </c>
    </row>
    <row r="24" spans="1:19" x14ac:dyDescent="0.25">
      <c r="A24" s="118" t="s">
        <v>257</v>
      </c>
      <c r="B24" s="406" t="s">
        <v>136</v>
      </c>
      <c r="C24" s="130">
        <f ca="1">SUMIFS('Overview employees'!D:D,'Overview employees'!B:B,'Overview reports'!$B$24,'Overview employees'!A:A,'Overview reports'!$A24)</f>
        <v>0</v>
      </c>
      <c r="D24" s="131">
        <f t="shared" ca="1" si="2"/>
        <v>0</v>
      </c>
      <c r="E24" s="132">
        <f ca="1">SUMIFS('Overview employees'!F:F,'Overview employees'!$B:$B,'Overview reports'!$B$24,'Overview employees'!$A:$A,'Overview reports'!$A24)</f>
        <v>0</v>
      </c>
      <c r="F24" s="132">
        <f ca="1">SUMIFS('Overview employees'!G:G,'Overview employees'!$B:$B,'Overview reports'!$B$24,'Overview employees'!$A:$A,'Overview reports'!$A24)</f>
        <v>0</v>
      </c>
      <c r="G24" s="132">
        <f ca="1">SUMIFS('Overview employees'!H:H,'Overview employees'!$B:$B,'Overview reports'!$B$24,'Overview employees'!$A:$A,'Overview reports'!$A24)</f>
        <v>0</v>
      </c>
      <c r="H24" s="132">
        <f ca="1">SUMIFS('Overview employees'!I:I,'Overview employees'!$B:$B,'Overview reports'!$B$24,'Overview employees'!$A:$A,'Overview reports'!$A24)</f>
        <v>0</v>
      </c>
      <c r="I24" s="132">
        <f ca="1">SUMIFS('Overview employees'!J:J,'Overview employees'!$B:$B,'Overview reports'!$B$24,'Overview employees'!$A:$A,'Overview reports'!$A24)</f>
        <v>0</v>
      </c>
      <c r="J24" s="132">
        <f ca="1">SUMIFS('Overview employees'!K:K,'Overview employees'!$B:$B,'Overview reports'!$B$24,'Overview employees'!$A:$A,'Overview reports'!$A24)</f>
        <v>0</v>
      </c>
      <c r="K24" s="132">
        <f ca="1">SUMIFS('Overview employees'!L:L,'Overview employees'!$B:$B,'Overview reports'!$B$24,'Overview employees'!$A:$A,'Overview reports'!$A24)</f>
        <v>0</v>
      </c>
      <c r="L24" s="132">
        <f ca="1">SUMIFS('Overview employees'!M:M,'Overview employees'!$B:$B,'Overview reports'!$B$24,'Overview employees'!$A:$A,'Overview reports'!$A24)</f>
        <v>0</v>
      </c>
      <c r="M24" s="132">
        <f ca="1">SUMIFS('Overview employees'!N:N,'Overview employees'!$B:$B,'Overview reports'!$B$24,'Overview employees'!$A:$A,'Overview reports'!$A24)</f>
        <v>0</v>
      </c>
      <c r="N24" s="132">
        <f ca="1">SUMIFS('Overview employees'!O:O,'Overview employees'!$B:$B,'Overview reports'!$B$24,'Overview employees'!$A:$A,'Overview reports'!$A24)</f>
        <v>0</v>
      </c>
      <c r="O24" s="132">
        <f ca="1">SUMIFS('Overview employees'!P:P,'Overview employees'!$B:$B,'Overview reports'!$B$24,'Overview employees'!$A:$A,'Overview reports'!$A24)</f>
        <v>0</v>
      </c>
      <c r="P24" s="132">
        <f ca="1">SUMIFS('Overview employees'!Q:Q,'Overview employees'!$B:$B,'Overview reports'!$B$24,'Overview employees'!$A:$A,'Overview reports'!$A24)</f>
        <v>0</v>
      </c>
      <c r="Q24" s="132">
        <f ca="1">SUMIFS('Overview employees'!R:R,'Overview employees'!$B:$B,'Overview reports'!$B$24,'Overview employees'!$A:$A,'Overview reports'!$A24)</f>
        <v>0</v>
      </c>
      <c r="R24" s="132">
        <f ca="1">SUMIFS('Overview employees'!S:S,'Overview employees'!$B:$B,'Overview reports'!$B$24,'Overview employees'!$A:$A,'Overview reports'!$A24)</f>
        <v>0</v>
      </c>
      <c r="S24" s="132">
        <f ca="1">SUMIFS('Overview employees'!T:T,'Overview employees'!$B:$B,'Overview reports'!$B$24,'Overview employees'!$A:$A,'Overview reports'!$A24)</f>
        <v>0</v>
      </c>
    </row>
    <row r="25" spans="1:19" x14ac:dyDescent="0.25">
      <c r="A25" s="122" t="s">
        <v>258</v>
      </c>
      <c r="B25" s="406"/>
      <c r="C25" s="123">
        <f ca="1">SUMIFS('Overview employees'!D:D,'Overview employees'!B:B,'Overview reports'!$B$24,'Overview employees'!A:A,'Overview reports'!$A25)</f>
        <v>0</v>
      </c>
      <c r="D25" s="119">
        <f t="shared" ca="1" si="2"/>
        <v>0</v>
      </c>
      <c r="E25" s="124">
        <f ca="1">SUMIFS('Overview employees'!F:F,'Overview employees'!$B:$B,'Overview reports'!$B$24,'Overview employees'!$A:$A,'Overview reports'!$A25)</f>
        <v>0</v>
      </c>
      <c r="F25" s="124">
        <f ca="1">SUMIFS('Overview employees'!G:G,'Overview employees'!$B:$B,'Overview reports'!$B$24,'Overview employees'!$A:$A,'Overview reports'!$A25)</f>
        <v>0</v>
      </c>
      <c r="G25" s="124">
        <f ca="1">SUMIFS('Overview employees'!H:H,'Overview employees'!$B:$B,'Overview reports'!$B$24,'Overview employees'!$A:$A,'Overview reports'!$A25)</f>
        <v>0</v>
      </c>
      <c r="H25" s="124">
        <f ca="1">SUMIFS('Overview employees'!I:I,'Overview employees'!$B:$B,'Overview reports'!$B$24,'Overview employees'!$A:$A,'Overview reports'!$A25)</f>
        <v>0</v>
      </c>
      <c r="I25" s="124">
        <f ca="1">SUMIFS('Overview employees'!J:J,'Overview employees'!$B:$B,'Overview reports'!$B$24,'Overview employees'!$A:$A,'Overview reports'!$A25)</f>
        <v>0</v>
      </c>
      <c r="J25" s="124">
        <f ca="1">SUMIFS('Overview employees'!K:K,'Overview employees'!$B:$B,'Overview reports'!$B$24,'Overview employees'!$A:$A,'Overview reports'!$A25)</f>
        <v>0</v>
      </c>
      <c r="K25" s="124">
        <f ca="1">SUMIFS('Overview employees'!L:L,'Overview employees'!$B:$B,'Overview reports'!$B$24,'Overview employees'!$A:$A,'Overview reports'!$A25)</f>
        <v>0</v>
      </c>
      <c r="L25" s="124">
        <f ca="1">SUMIFS('Overview employees'!M:M,'Overview employees'!$B:$B,'Overview reports'!$B$24,'Overview employees'!$A:$A,'Overview reports'!$A25)</f>
        <v>0</v>
      </c>
      <c r="M25" s="124">
        <f ca="1">SUMIFS('Overview employees'!N:N,'Overview employees'!$B:$B,'Overview reports'!$B$24,'Overview employees'!$A:$A,'Overview reports'!$A25)</f>
        <v>0</v>
      </c>
      <c r="N25" s="124">
        <f ca="1">SUMIFS('Overview employees'!O:O,'Overview employees'!$B:$B,'Overview reports'!$B$24,'Overview employees'!$A:$A,'Overview reports'!$A25)</f>
        <v>0</v>
      </c>
      <c r="O25" s="124">
        <f ca="1">SUMIFS('Overview employees'!P:P,'Overview employees'!$B:$B,'Overview reports'!$B$24,'Overview employees'!$A:$A,'Overview reports'!$A25)</f>
        <v>0</v>
      </c>
      <c r="P25" s="124">
        <f ca="1">SUMIFS('Overview employees'!Q:Q,'Overview employees'!$B:$B,'Overview reports'!$B$24,'Overview employees'!$A:$A,'Overview reports'!$A25)</f>
        <v>0</v>
      </c>
      <c r="Q25" s="124">
        <f ca="1">SUMIFS('Overview employees'!R:R,'Overview employees'!$B:$B,'Overview reports'!$B$24,'Overview employees'!$A:$A,'Overview reports'!$A25)</f>
        <v>0</v>
      </c>
      <c r="R25" s="124">
        <f ca="1">SUMIFS('Overview employees'!S:S,'Overview employees'!$B:$B,'Overview reports'!$B$24,'Overview employees'!$A:$A,'Overview reports'!$A25)</f>
        <v>0</v>
      </c>
      <c r="S25" s="124">
        <f ca="1">SUMIFS('Overview employees'!T:T,'Overview employees'!$B:$B,'Overview reports'!$B$24,'Overview employees'!$A:$A,'Overview reports'!$A25)</f>
        <v>0</v>
      </c>
    </row>
    <row r="26" spans="1:19" x14ac:dyDescent="0.25">
      <c r="A26" s="118" t="s">
        <v>259</v>
      </c>
      <c r="B26" s="406"/>
      <c r="C26" s="123">
        <f ca="1">SUMIFS('Overview employees'!D:D,'Overview employees'!B:B,'Overview reports'!$B$24,'Overview employees'!A:A,'Overview reports'!$A26)</f>
        <v>0</v>
      </c>
      <c r="D26" s="119">
        <f t="shared" ca="1" si="2"/>
        <v>0</v>
      </c>
      <c r="E26" s="124">
        <f ca="1">SUMIFS('Overview employees'!F:F,'Overview employees'!$B:$B,'Overview reports'!$B$24,'Overview employees'!$A:$A,'Overview reports'!$A26)</f>
        <v>0</v>
      </c>
      <c r="F26" s="124">
        <f ca="1">SUMIFS('Overview employees'!G:G,'Overview employees'!$B:$B,'Overview reports'!$B$24,'Overview employees'!$A:$A,'Overview reports'!$A26)</f>
        <v>0</v>
      </c>
      <c r="G26" s="124">
        <f ca="1">SUMIFS('Overview employees'!H:H,'Overview employees'!$B:$B,'Overview reports'!$B$24,'Overview employees'!$A:$A,'Overview reports'!$A26)</f>
        <v>0</v>
      </c>
      <c r="H26" s="124">
        <f ca="1">SUMIFS('Overview employees'!I:I,'Overview employees'!$B:$B,'Overview reports'!$B$24,'Overview employees'!$A:$A,'Overview reports'!$A26)</f>
        <v>0</v>
      </c>
      <c r="I26" s="124">
        <f ca="1">SUMIFS('Overview employees'!J:J,'Overview employees'!$B:$B,'Overview reports'!$B$24,'Overview employees'!$A:$A,'Overview reports'!$A26)</f>
        <v>0</v>
      </c>
      <c r="J26" s="124">
        <f ca="1">SUMIFS('Overview employees'!K:K,'Overview employees'!$B:$B,'Overview reports'!$B$24,'Overview employees'!$A:$A,'Overview reports'!$A26)</f>
        <v>0</v>
      </c>
      <c r="K26" s="124">
        <f ca="1">SUMIFS('Overview employees'!L:L,'Overview employees'!$B:$B,'Overview reports'!$B$24,'Overview employees'!$A:$A,'Overview reports'!$A26)</f>
        <v>0</v>
      </c>
      <c r="L26" s="124">
        <f ca="1">SUMIFS('Overview employees'!M:M,'Overview employees'!$B:$B,'Overview reports'!$B$24,'Overview employees'!$A:$A,'Overview reports'!$A26)</f>
        <v>0</v>
      </c>
      <c r="M26" s="124">
        <f ca="1">SUMIFS('Overview employees'!N:N,'Overview employees'!$B:$B,'Overview reports'!$B$24,'Overview employees'!$A:$A,'Overview reports'!$A26)</f>
        <v>0</v>
      </c>
      <c r="N26" s="124">
        <f ca="1">SUMIFS('Overview employees'!O:O,'Overview employees'!$B:$B,'Overview reports'!$B$24,'Overview employees'!$A:$A,'Overview reports'!$A26)</f>
        <v>0</v>
      </c>
      <c r="O26" s="124">
        <f ca="1">SUMIFS('Overview employees'!P:P,'Overview employees'!$B:$B,'Overview reports'!$B$24,'Overview employees'!$A:$A,'Overview reports'!$A26)</f>
        <v>0</v>
      </c>
      <c r="P26" s="124">
        <f ca="1">SUMIFS('Overview employees'!Q:Q,'Overview employees'!$B:$B,'Overview reports'!$B$24,'Overview employees'!$A:$A,'Overview reports'!$A26)</f>
        <v>0</v>
      </c>
      <c r="Q26" s="124">
        <f ca="1">SUMIFS('Overview employees'!R:R,'Overview employees'!$B:$B,'Overview reports'!$B$24,'Overview employees'!$A:$A,'Overview reports'!$A26)</f>
        <v>0</v>
      </c>
      <c r="R26" s="124">
        <f ca="1">SUMIFS('Overview employees'!S:S,'Overview employees'!$B:$B,'Overview reports'!$B$24,'Overview employees'!$A:$A,'Overview reports'!$A26)</f>
        <v>0</v>
      </c>
      <c r="S26" s="124">
        <f ca="1">SUMIFS('Overview employees'!T:T,'Overview employees'!$B:$B,'Overview reports'!$B$24,'Overview employees'!$A:$A,'Overview reports'!$A26)</f>
        <v>0</v>
      </c>
    </row>
    <row r="27" spans="1:19" x14ac:dyDescent="0.25">
      <c r="A27" s="118" t="s">
        <v>260</v>
      </c>
      <c r="B27" s="406"/>
      <c r="C27" s="123">
        <f ca="1">SUMIFS('Overview employees'!D:D,'Overview employees'!B:B,'Overview reports'!$B$24,'Overview employees'!A:A,'Overview reports'!$A27)</f>
        <v>0</v>
      </c>
      <c r="D27" s="119">
        <f t="shared" ca="1" si="2"/>
        <v>0</v>
      </c>
      <c r="E27" s="124">
        <f ca="1">SUMIFS('Overview employees'!F:F,'Overview employees'!$B:$B,'Overview reports'!$B$24,'Overview employees'!$A:$A,'Overview reports'!$A27)</f>
        <v>0</v>
      </c>
      <c r="F27" s="124">
        <f ca="1">SUMIFS('Overview employees'!G:G,'Overview employees'!$B:$B,'Overview reports'!$B$24,'Overview employees'!$A:$A,'Overview reports'!$A27)</f>
        <v>0</v>
      </c>
      <c r="G27" s="124">
        <f ca="1">SUMIFS('Overview employees'!H:H,'Overview employees'!$B:$B,'Overview reports'!$B$24,'Overview employees'!$A:$A,'Overview reports'!$A27)</f>
        <v>0</v>
      </c>
      <c r="H27" s="124">
        <f ca="1">SUMIFS('Overview employees'!I:I,'Overview employees'!$B:$B,'Overview reports'!$B$24,'Overview employees'!$A:$A,'Overview reports'!$A27)</f>
        <v>0</v>
      </c>
      <c r="I27" s="124">
        <f ca="1">SUMIFS('Overview employees'!J:J,'Overview employees'!$B:$B,'Overview reports'!$B$24,'Overview employees'!$A:$A,'Overview reports'!$A27)</f>
        <v>0</v>
      </c>
      <c r="J27" s="124">
        <f ca="1">SUMIFS('Overview employees'!K:K,'Overview employees'!$B:$B,'Overview reports'!$B$24,'Overview employees'!$A:$A,'Overview reports'!$A27)</f>
        <v>0</v>
      </c>
      <c r="K27" s="124">
        <f ca="1">SUMIFS('Overview employees'!L:L,'Overview employees'!$B:$B,'Overview reports'!$B$24,'Overview employees'!$A:$A,'Overview reports'!$A27)</f>
        <v>0</v>
      </c>
      <c r="L27" s="124">
        <f ca="1">SUMIFS('Overview employees'!M:M,'Overview employees'!$B:$B,'Overview reports'!$B$24,'Overview employees'!$A:$A,'Overview reports'!$A27)</f>
        <v>0</v>
      </c>
      <c r="M27" s="124">
        <f ca="1">SUMIFS('Overview employees'!N:N,'Overview employees'!$B:$B,'Overview reports'!$B$24,'Overview employees'!$A:$A,'Overview reports'!$A27)</f>
        <v>0</v>
      </c>
      <c r="N27" s="124">
        <f ca="1">SUMIFS('Overview employees'!O:O,'Overview employees'!$B:$B,'Overview reports'!$B$24,'Overview employees'!$A:$A,'Overview reports'!$A27)</f>
        <v>0</v>
      </c>
      <c r="O27" s="124">
        <f ca="1">SUMIFS('Overview employees'!P:P,'Overview employees'!$B:$B,'Overview reports'!$B$24,'Overview employees'!$A:$A,'Overview reports'!$A27)</f>
        <v>0</v>
      </c>
      <c r="P27" s="124">
        <f ca="1">SUMIFS('Overview employees'!Q:Q,'Overview employees'!$B:$B,'Overview reports'!$B$24,'Overview employees'!$A:$A,'Overview reports'!$A27)</f>
        <v>0</v>
      </c>
      <c r="Q27" s="124">
        <f ca="1">SUMIFS('Overview employees'!R:R,'Overview employees'!$B:$B,'Overview reports'!$B$24,'Overview employees'!$A:$A,'Overview reports'!$A27)</f>
        <v>0</v>
      </c>
      <c r="R27" s="124">
        <f ca="1">SUMIFS('Overview employees'!S:S,'Overview employees'!$B:$B,'Overview reports'!$B$24,'Overview employees'!$A:$A,'Overview reports'!$A27)</f>
        <v>0</v>
      </c>
      <c r="S27" s="124">
        <f ca="1">SUMIFS('Overview employees'!T:T,'Overview employees'!$B:$B,'Overview reports'!$B$24,'Overview employees'!$A:$A,'Overview reports'!$A27)</f>
        <v>0</v>
      </c>
    </row>
    <row r="28" spans="1:19" x14ac:dyDescent="0.25">
      <c r="A28" s="125" t="s">
        <v>261</v>
      </c>
      <c r="B28" s="406"/>
      <c r="C28" s="123">
        <f ca="1">SUMIFS('Overview employees'!D:D,'Overview employees'!B:B,'Overview reports'!$B$24,'Overview employees'!A:A,'Overview reports'!$A28)</f>
        <v>0</v>
      </c>
      <c r="D28" s="119">
        <f t="shared" ca="1" si="2"/>
        <v>0</v>
      </c>
      <c r="E28" s="124">
        <f ca="1">SUMIFS('Overview employees'!F:F,'Overview employees'!$B:$B,'Overview reports'!$B$24,'Overview employees'!$A:$A,'Overview reports'!$A28)</f>
        <v>0</v>
      </c>
      <c r="F28" s="124">
        <f ca="1">SUMIFS('Overview employees'!G:G,'Overview employees'!$B:$B,'Overview reports'!$B$24,'Overview employees'!$A:$A,'Overview reports'!$A28)</f>
        <v>0</v>
      </c>
      <c r="G28" s="124">
        <f ca="1">SUMIFS('Overview employees'!H:H,'Overview employees'!$B:$B,'Overview reports'!$B$24,'Overview employees'!$A:$A,'Overview reports'!$A28)</f>
        <v>0</v>
      </c>
      <c r="H28" s="124">
        <f ca="1">SUMIFS('Overview employees'!I:I,'Overview employees'!$B:$B,'Overview reports'!$B$24,'Overview employees'!$A:$A,'Overview reports'!$A28)</f>
        <v>0</v>
      </c>
      <c r="I28" s="124">
        <f ca="1">SUMIFS('Overview employees'!J:J,'Overview employees'!$B:$B,'Overview reports'!$B$24,'Overview employees'!$A:$A,'Overview reports'!$A28)</f>
        <v>0</v>
      </c>
      <c r="J28" s="124">
        <f ca="1">SUMIFS('Overview employees'!K:K,'Overview employees'!$B:$B,'Overview reports'!$B$24,'Overview employees'!$A:$A,'Overview reports'!$A28)</f>
        <v>0</v>
      </c>
      <c r="K28" s="124">
        <f ca="1">SUMIFS('Overview employees'!L:L,'Overview employees'!$B:$B,'Overview reports'!$B$24,'Overview employees'!$A:$A,'Overview reports'!$A28)</f>
        <v>0</v>
      </c>
      <c r="L28" s="124">
        <f ca="1">SUMIFS('Overview employees'!M:M,'Overview employees'!$B:$B,'Overview reports'!$B$24,'Overview employees'!$A:$A,'Overview reports'!$A28)</f>
        <v>0</v>
      </c>
      <c r="M28" s="124">
        <f ca="1">SUMIFS('Overview employees'!N:N,'Overview employees'!$B:$B,'Overview reports'!$B$24,'Overview employees'!$A:$A,'Overview reports'!$A28)</f>
        <v>0</v>
      </c>
      <c r="N28" s="124">
        <f ca="1">SUMIFS('Overview employees'!O:O,'Overview employees'!$B:$B,'Overview reports'!$B$24,'Overview employees'!$A:$A,'Overview reports'!$A28)</f>
        <v>0</v>
      </c>
      <c r="O28" s="124">
        <f ca="1">SUMIFS('Overview employees'!P:P,'Overview employees'!$B:$B,'Overview reports'!$B$24,'Overview employees'!$A:$A,'Overview reports'!$A28)</f>
        <v>0</v>
      </c>
      <c r="P28" s="124">
        <f ca="1">SUMIFS('Overview employees'!Q:Q,'Overview employees'!$B:$B,'Overview reports'!$B$24,'Overview employees'!$A:$A,'Overview reports'!$A28)</f>
        <v>0</v>
      </c>
      <c r="Q28" s="124">
        <f ca="1">SUMIFS('Overview employees'!R:R,'Overview employees'!$B:$B,'Overview reports'!$B$24,'Overview employees'!$A:$A,'Overview reports'!$A28)</f>
        <v>0</v>
      </c>
      <c r="R28" s="124">
        <f ca="1">SUMIFS('Overview employees'!S:S,'Overview employees'!$B:$B,'Overview reports'!$B$24,'Overview employees'!$A:$A,'Overview reports'!$A28)</f>
        <v>0</v>
      </c>
      <c r="S28" s="124">
        <f ca="1">SUMIFS('Overview employees'!T:T,'Overview employees'!$B:$B,'Overview reports'!$B$24,'Overview employees'!$A:$A,'Overview reports'!$A28)</f>
        <v>0</v>
      </c>
    </row>
    <row r="29" spans="1:19" s="100" customFormat="1" x14ac:dyDescent="0.25">
      <c r="A29" s="126" t="s">
        <v>60</v>
      </c>
      <c r="B29" s="406"/>
      <c r="C29" s="127">
        <f ca="1">SUM(C24:C28)</f>
        <v>0</v>
      </c>
      <c r="D29" s="128">
        <f t="shared" ca="1" si="2"/>
        <v>0</v>
      </c>
      <c r="E29" s="129">
        <f t="shared" ref="E29:S29" ca="1" si="6">SUM(E24:E28)</f>
        <v>0</v>
      </c>
      <c r="F29" s="129">
        <f t="shared" ca="1" si="6"/>
        <v>0</v>
      </c>
      <c r="G29" s="129">
        <f t="shared" ca="1" si="6"/>
        <v>0</v>
      </c>
      <c r="H29" s="129">
        <f t="shared" ca="1" si="6"/>
        <v>0</v>
      </c>
      <c r="I29" s="129">
        <f t="shared" ca="1" si="6"/>
        <v>0</v>
      </c>
      <c r="J29" s="129">
        <f t="shared" ca="1" si="6"/>
        <v>0</v>
      </c>
      <c r="K29" s="129">
        <f t="shared" ca="1" si="6"/>
        <v>0</v>
      </c>
      <c r="L29" s="129">
        <f t="shared" ca="1" si="6"/>
        <v>0</v>
      </c>
      <c r="M29" s="129">
        <f t="shared" ca="1" si="6"/>
        <v>0</v>
      </c>
      <c r="N29" s="129">
        <f t="shared" ca="1" si="6"/>
        <v>0</v>
      </c>
      <c r="O29" s="129">
        <f t="shared" ca="1" si="6"/>
        <v>0</v>
      </c>
      <c r="P29" s="129">
        <f t="shared" ca="1" si="6"/>
        <v>0</v>
      </c>
      <c r="Q29" s="129">
        <f t="shared" ca="1" si="6"/>
        <v>0</v>
      </c>
      <c r="R29" s="129">
        <f t="shared" ca="1" si="6"/>
        <v>0</v>
      </c>
      <c r="S29" s="129">
        <f t="shared" ca="1" si="6"/>
        <v>0</v>
      </c>
    </row>
    <row r="30" spans="1:19" x14ac:dyDescent="0.25">
      <c r="A30" s="118" t="s">
        <v>257</v>
      </c>
      <c r="B30" s="407" t="s">
        <v>34</v>
      </c>
      <c r="C30" s="130">
        <f ca="1">SUMIFS('Overview employees'!D:D,'Overview employees'!B:B,'Overview reports'!$B$30,'Overview employees'!A:A,'Overview reports'!$A30)</f>
        <v>0</v>
      </c>
      <c r="D30" s="131">
        <f t="shared" ca="1" si="2"/>
        <v>0</v>
      </c>
      <c r="E30" s="132">
        <f ca="1">SUMIFS('Overview employees'!F:F,'Overview employees'!$B:$B,'Overview reports'!$B$30,'Overview employees'!$A:$A,'Overview reports'!$A30)</f>
        <v>0</v>
      </c>
      <c r="F30" s="132">
        <f ca="1">SUMIFS('Overview employees'!G:G,'Overview employees'!$B:$B,'Overview reports'!$B$30,'Overview employees'!$A:$A,'Overview reports'!$A30)</f>
        <v>0</v>
      </c>
      <c r="G30" s="132">
        <f ca="1">SUMIFS('Overview employees'!H:H,'Overview employees'!$B:$B,'Overview reports'!$B$30,'Overview employees'!$A:$A,'Overview reports'!$A30)</f>
        <v>0</v>
      </c>
      <c r="H30" s="132">
        <f ca="1">SUMIFS('Overview employees'!I:I,'Overview employees'!$B:$B,'Overview reports'!$B$30,'Overview employees'!$A:$A,'Overview reports'!$A30)</f>
        <v>0</v>
      </c>
      <c r="I30" s="132">
        <f ca="1">SUMIFS('Overview employees'!J:J,'Overview employees'!$B:$B,'Overview reports'!$B$30,'Overview employees'!$A:$A,'Overview reports'!$A30)</f>
        <v>0</v>
      </c>
      <c r="J30" s="132">
        <f ca="1">SUMIFS('Overview employees'!K:K,'Overview employees'!$B:$B,'Overview reports'!$B$30,'Overview employees'!$A:$A,'Overview reports'!$A30)</f>
        <v>0</v>
      </c>
      <c r="K30" s="132">
        <f ca="1">SUMIFS('Overview employees'!L:L,'Overview employees'!$B:$B,'Overview reports'!$B$30,'Overview employees'!$A:$A,'Overview reports'!$A30)</f>
        <v>0</v>
      </c>
      <c r="L30" s="132">
        <f ca="1">SUMIFS('Overview employees'!M:M,'Overview employees'!$B:$B,'Overview reports'!$B$30,'Overview employees'!$A:$A,'Overview reports'!$A30)</f>
        <v>0</v>
      </c>
      <c r="M30" s="132">
        <f ca="1">SUMIFS('Overview employees'!N:N,'Overview employees'!$B:$B,'Overview reports'!$B$30,'Overview employees'!$A:$A,'Overview reports'!$A30)</f>
        <v>0</v>
      </c>
      <c r="N30" s="132">
        <f ca="1">SUMIFS('Overview employees'!O:O,'Overview employees'!$B:$B,'Overview reports'!$B$30,'Overview employees'!$A:$A,'Overview reports'!$A30)</f>
        <v>0</v>
      </c>
      <c r="O30" s="132">
        <f ca="1">SUMIFS('Overview employees'!P:P,'Overview employees'!$B:$B,'Overview reports'!$B$30,'Overview employees'!$A:$A,'Overview reports'!$A30)</f>
        <v>0</v>
      </c>
      <c r="P30" s="132">
        <f ca="1">SUMIFS('Overview employees'!Q:Q,'Overview employees'!$B:$B,'Overview reports'!$B$30,'Overview employees'!$A:$A,'Overview reports'!$A30)</f>
        <v>0</v>
      </c>
      <c r="Q30" s="132">
        <f ca="1">SUMIFS('Overview employees'!R:R,'Overview employees'!$B:$B,'Overview reports'!$B$30,'Overview employees'!$A:$A,'Overview reports'!$A30)</f>
        <v>0</v>
      </c>
      <c r="R30" s="132">
        <f ca="1">SUMIFS('Overview employees'!S:S,'Overview employees'!$B:$B,'Overview reports'!$B$30,'Overview employees'!$A:$A,'Overview reports'!$A30)</f>
        <v>0</v>
      </c>
      <c r="S30" s="132">
        <f ca="1">SUMIFS('Overview employees'!T:T,'Overview employees'!$B:$B,'Overview reports'!$B$30,'Overview employees'!$A:$A,'Overview reports'!$A30)</f>
        <v>0</v>
      </c>
    </row>
    <row r="31" spans="1:19" x14ac:dyDescent="0.25">
      <c r="A31" s="122" t="s">
        <v>258</v>
      </c>
      <c r="B31" s="407"/>
      <c r="C31" s="123">
        <f ca="1">SUMIFS('Overview employees'!D:D,'Overview employees'!B:B,'Overview reports'!$B$30,'Overview employees'!A:A,'Overview reports'!$A31)</f>
        <v>0</v>
      </c>
      <c r="D31" s="119">
        <f t="shared" ca="1" si="2"/>
        <v>0</v>
      </c>
      <c r="E31" s="124">
        <f ca="1">SUMIFS('Overview employees'!F:F,'Overview employees'!$B:$B,'Overview reports'!$B$30,'Overview employees'!$A:$A,'Overview reports'!$A31)</f>
        <v>0</v>
      </c>
      <c r="F31" s="124">
        <f ca="1">SUMIFS('Overview employees'!G:G,'Overview employees'!$B:$B,'Overview reports'!$B$30,'Overview employees'!$A:$A,'Overview reports'!$A31)</f>
        <v>0</v>
      </c>
      <c r="G31" s="124">
        <f ca="1">SUMIFS('Overview employees'!H:H,'Overview employees'!$B:$B,'Overview reports'!$B$30,'Overview employees'!$A:$A,'Overview reports'!$A31)</f>
        <v>0</v>
      </c>
      <c r="H31" s="124">
        <f ca="1">SUMIFS('Overview employees'!I:I,'Overview employees'!$B:$B,'Overview reports'!$B$30,'Overview employees'!$A:$A,'Overview reports'!$A31)</f>
        <v>0</v>
      </c>
      <c r="I31" s="124">
        <f ca="1">SUMIFS('Overview employees'!J:J,'Overview employees'!$B:$B,'Overview reports'!$B$30,'Overview employees'!$A:$A,'Overview reports'!$A31)</f>
        <v>0</v>
      </c>
      <c r="J31" s="124">
        <f ca="1">SUMIFS('Overview employees'!K:K,'Overview employees'!$B:$B,'Overview reports'!$B$30,'Overview employees'!$A:$A,'Overview reports'!$A31)</f>
        <v>0</v>
      </c>
      <c r="K31" s="124">
        <f ca="1">SUMIFS('Overview employees'!L:L,'Overview employees'!$B:$B,'Overview reports'!$B$30,'Overview employees'!$A:$A,'Overview reports'!$A31)</f>
        <v>0</v>
      </c>
      <c r="L31" s="124">
        <f ca="1">SUMIFS('Overview employees'!M:M,'Overview employees'!$B:$B,'Overview reports'!$B$30,'Overview employees'!$A:$A,'Overview reports'!$A31)</f>
        <v>0</v>
      </c>
      <c r="M31" s="124">
        <f ca="1">SUMIFS('Overview employees'!N:N,'Overview employees'!$B:$B,'Overview reports'!$B$30,'Overview employees'!$A:$A,'Overview reports'!$A31)</f>
        <v>0</v>
      </c>
      <c r="N31" s="124">
        <f ca="1">SUMIFS('Overview employees'!O:O,'Overview employees'!$B:$B,'Overview reports'!$B$30,'Overview employees'!$A:$A,'Overview reports'!$A31)</f>
        <v>0</v>
      </c>
      <c r="O31" s="124">
        <f ca="1">SUMIFS('Overview employees'!P:P,'Overview employees'!$B:$B,'Overview reports'!$B$30,'Overview employees'!$A:$A,'Overview reports'!$A31)</f>
        <v>0</v>
      </c>
      <c r="P31" s="124">
        <f ca="1">SUMIFS('Overview employees'!Q:Q,'Overview employees'!$B:$B,'Overview reports'!$B$30,'Overview employees'!$A:$A,'Overview reports'!$A31)</f>
        <v>0</v>
      </c>
      <c r="Q31" s="124">
        <f ca="1">SUMIFS('Overview employees'!R:R,'Overview employees'!$B:$B,'Overview reports'!$B$30,'Overview employees'!$A:$A,'Overview reports'!$A31)</f>
        <v>0</v>
      </c>
      <c r="R31" s="124">
        <f ca="1">SUMIFS('Overview employees'!S:S,'Overview employees'!$B:$B,'Overview reports'!$B$30,'Overview employees'!$A:$A,'Overview reports'!$A31)</f>
        <v>0</v>
      </c>
      <c r="S31" s="124">
        <f ca="1">SUMIFS('Overview employees'!T:T,'Overview employees'!$B:$B,'Overview reports'!$B$30,'Overview employees'!$A:$A,'Overview reports'!$A31)</f>
        <v>0</v>
      </c>
    </row>
    <row r="32" spans="1:19" x14ac:dyDescent="0.25">
      <c r="A32" s="118" t="s">
        <v>259</v>
      </c>
      <c r="B32" s="407"/>
      <c r="C32" s="123">
        <f ca="1">SUMIFS('Overview employees'!D:D,'Overview employees'!B:B,'Overview reports'!$B$30,'Overview employees'!A:A,'Overview reports'!$A32)</f>
        <v>0</v>
      </c>
      <c r="D32" s="119">
        <f t="shared" ca="1" si="2"/>
        <v>0</v>
      </c>
      <c r="E32" s="124">
        <f ca="1">SUMIFS('Overview employees'!F:F,'Overview employees'!$B:$B,'Overview reports'!$B$30,'Overview employees'!$A:$A,'Overview reports'!$A32)</f>
        <v>0</v>
      </c>
      <c r="F32" s="124">
        <f ca="1">SUMIFS('Overview employees'!G:G,'Overview employees'!$B:$B,'Overview reports'!$B$30,'Overview employees'!$A:$A,'Overview reports'!$A32)</f>
        <v>0</v>
      </c>
      <c r="G32" s="124">
        <f ca="1">SUMIFS('Overview employees'!H:H,'Overview employees'!$B:$B,'Overview reports'!$B$30,'Overview employees'!$A:$A,'Overview reports'!$A32)</f>
        <v>0</v>
      </c>
      <c r="H32" s="124">
        <f ca="1">SUMIFS('Overview employees'!I:I,'Overview employees'!$B:$B,'Overview reports'!$B$30,'Overview employees'!$A:$A,'Overview reports'!$A32)</f>
        <v>0</v>
      </c>
      <c r="I32" s="124">
        <f ca="1">SUMIFS('Overview employees'!J:J,'Overview employees'!$B:$B,'Overview reports'!$B$30,'Overview employees'!$A:$A,'Overview reports'!$A32)</f>
        <v>0</v>
      </c>
      <c r="J32" s="124">
        <f ca="1">SUMIFS('Overview employees'!K:K,'Overview employees'!$B:$B,'Overview reports'!$B$30,'Overview employees'!$A:$A,'Overview reports'!$A32)</f>
        <v>0</v>
      </c>
      <c r="K32" s="124">
        <f ca="1">SUMIFS('Overview employees'!L:L,'Overview employees'!$B:$B,'Overview reports'!$B$30,'Overview employees'!$A:$A,'Overview reports'!$A32)</f>
        <v>0</v>
      </c>
      <c r="L32" s="124">
        <f ca="1">SUMIFS('Overview employees'!M:M,'Overview employees'!$B:$B,'Overview reports'!$B$30,'Overview employees'!$A:$A,'Overview reports'!$A32)</f>
        <v>0</v>
      </c>
      <c r="M32" s="124">
        <f ca="1">SUMIFS('Overview employees'!N:N,'Overview employees'!$B:$B,'Overview reports'!$B$30,'Overview employees'!$A:$A,'Overview reports'!$A32)</f>
        <v>0</v>
      </c>
      <c r="N32" s="124">
        <f ca="1">SUMIFS('Overview employees'!O:O,'Overview employees'!$B:$B,'Overview reports'!$B$30,'Overview employees'!$A:$A,'Overview reports'!$A32)</f>
        <v>0</v>
      </c>
      <c r="O32" s="124">
        <f ca="1">SUMIFS('Overview employees'!P:P,'Overview employees'!$B:$B,'Overview reports'!$B$30,'Overview employees'!$A:$A,'Overview reports'!$A32)</f>
        <v>0</v>
      </c>
      <c r="P32" s="124">
        <f ca="1">SUMIFS('Overview employees'!Q:Q,'Overview employees'!$B:$B,'Overview reports'!$B$30,'Overview employees'!$A:$A,'Overview reports'!$A32)</f>
        <v>0</v>
      </c>
      <c r="Q32" s="124">
        <f ca="1">SUMIFS('Overview employees'!R:R,'Overview employees'!$B:$B,'Overview reports'!$B$30,'Overview employees'!$A:$A,'Overview reports'!$A32)</f>
        <v>0</v>
      </c>
      <c r="R32" s="124">
        <f ca="1">SUMIFS('Overview employees'!S:S,'Overview employees'!$B:$B,'Overview reports'!$B$30,'Overview employees'!$A:$A,'Overview reports'!$A32)</f>
        <v>0</v>
      </c>
      <c r="S32" s="124">
        <f ca="1">SUMIFS('Overview employees'!T:T,'Overview employees'!$B:$B,'Overview reports'!$B$30,'Overview employees'!$A:$A,'Overview reports'!$A32)</f>
        <v>0</v>
      </c>
    </row>
    <row r="33" spans="1:19" x14ac:dyDescent="0.25">
      <c r="A33" s="118" t="s">
        <v>260</v>
      </c>
      <c r="B33" s="407"/>
      <c r="C33" s="123">
        <f ca="1">SUMIFS('Overview employees'!D:D,'Overview employees'!B:B,'Overview reports'!$B$30,'Overview employees'!A:A,'Overview reports'!$A33)</f>
        <v>0</v>
      </c>
      <c r="D33" s="119">
        <f t="shared" ca="1" si="2"/>
        <v>0</v>
      </c>
      <c r="E33" s="124">
        <f ca="1">SUMIFS('Overview employees'!F:F,'Overview employees'!$B:$B,'Overview reports'!$B$30,'Overview employees'!$A:$A,'Overview reports'!$A33)</f>
        <v>0</v>
      </c>
      <c r="F33" s="124">
        <f ca="1">SUMIFS('Overview employees'!G:G,'Overview employees'!$B:$B,'Overview reports'!$B$30,'Overview employees'!$A:$A,'Overview reports'!$A33)</f>
        <v>0</v>
      </c>
      <c r="G33" s="124">
        <f ca="1">SUMIFS('Overview employees'!H:H,'Overview employees'!$B:$B,'Overview reports'!$B$30,'Overview employees'!$A:$A,'Overview reports'!$A33)</f>
        <v>0</v>
      </c>
      <c r="H33" s="124">
        <f ca="1">SUMIFS('Overview employees'!I:I,'Overview employees'!$B:$B,'Overview reports'!$B$30,'Overview employees'!$A:$A,'Overview reports'!$A33)</f>
        <v>0</v>
      </c>
      <c r="I33" s="124">
        <f ca="1">SUMIFS('Overview employees'!J:J,'Overview employees'!$B:$B,'Overview reports'!$B$30,'Overview employees'!$A:$A,'Overview reports'!$A33)</f>
        <v>0</v>
      </c>
      <c r="J33" s="124">
        <f ca="1">SUMIFS('Overview employees'!K:K,'Overview employees'!$B:$B,'Overview reports'!$B$30,'Overview employees'!$A:$A,'Overview reports'!$A33)</f>
        <v>0</v>
      </c>
      <c r="K33" s="124">
        <f ca="1">SUMIFS('Overview employees'!L:L,'Overview employees'!$B:$B,'Overview reports'!$B$30,'Overview employees'!$A:$A,'Overview reports'!$A33)</f>
        <v>0</v>
      </c>
      <c r="L33" s="124">
        <f ca="1">SUMIFS('Overview employees'!M:M,'Overview employees'!$B:$B,'Overview reports'!$B$30,'Overview employees'!$A:$A,'Overview reports'!$A33)</f>
        <v>0</v>
      </c>
      <c r="M33" s="124">
        <f ca="1">SUMIFS('Overview employees'!N:N,'Overview employees'!$B:$B,'Overview reports'!$B$30,'Overview employees'!$A:$A,'Overview reports'!$A33)</f>
        <v>0</v>
      </c>
      <c r="N33" s="124">
        <f ca="1">SUMIFS('Overview employees'!O:O,'Overview employees'!$B:$B,'Overview reports'!$B$30,'Overview employees'!$A:$A,'Overview reports'!$A33)</f>
        <v>0</v>
      </c>
      <c r="O33" s="124">
        <f ca="1">SUMIFS('Overview employees'!P:P,'Overview employees'!$B:$B,'Overview reports'!$B$30,'Overview employees'!$A:$A,'Overview reports'!$A33)</f>
        <v>0</v>
      </c>
      <c r="P33" s="124">
        <f ca="1">SUMIFS('Overview employees'!Q:Q,'Overview employees'!$B:$B,'Overview reports'!$B$30,'Overview employees'!$A:$A,'Overview reports'!$A33)</f>
        <v>0</v>
      </c>
      <c r="Q33" s="124">
        <f ca="1">SUMIFS('Overview employees'!R:R,'Overview employees'!$B:$B,'Overview reports'!$B$30,'Overview employees'!$A:$A,'Overview reports'!$A33)</f>
        <v>0</v>
      </c>
      <c r="R33" s="124">
        <f ca="1">SUMIFS('Overview employees'!S:S,'Overview employees'!$B:$B,'Overview reports'!$B$30,'Overview employees'!$A:$A,'Overview reports'!$A33)</f>
        <v>0</v>
      </c>
      <c r="S33" s="124">
        <f ca="1">SUMIFS('Overview employees'!T:T,'Overview employees'!$B:$B,'Overview reports'!$B$30,'Overview employees'!$A:$A,'Overview reports'!$A33)</f>
        <v>0</v>
      </c>
    </row>
    <row r="34" spans="1:19" x14ac:dyDescent="0.25">
      <c r="A34" s="125" t="s">
        <v>261</v>
      </c>
      <c r="B34" s="407"/>
      <c r="C34" s="123">
        <f ca="1">SUMIFS('Overview employees'!D:D,'Overview employees'!B:B,'Overview reports'!$B$30,'Overview employees'!A:A,'Overview reports'!$A34)</f>
        <v>0</v>
      </c>
      <c r="D34" s="119">
        <f t="shared" ca="1" si="2"/>
        <v>0</v>
      </c>
      <c r="E34" s="124">
        <f ca="1">SUMIFS('Overview employees'!F:F,'Overview employees'!$B:$B,'Overview reports'!$B$30,'Overview employees'!$A:$A,'Overview reports'!$A34)</f>
        <v>0</v>
      </c>
      <c r="F34" s="124">
        <f ca="1">SUMIFS('Overview employees'!G:G,'Overview employees'!$B:$B,'Overview reports'!$B$30,'Overview employees'!$A:$A,'Overview reports'!$A34)</f>
        <v>0</v>
      </c>
      <c r="G34" s="124">
        <f ca="1">SUMIFS('Overview employees'!H:H,'Overview employees'!$B:$B,'Overview reports'!$B$30,'Overview employees'!$A:$A,'Overview reports'!$A34)</f>
        <v>0</v>
      </c>
      <c r="H34" s="124">
        <f ca="1">SUMIFS('Overview employees'!I:I,'Overview employees'!$B:$B,'Overview reports'!$B$30,'Overview employees'!$A:$A,'Overview reports'!$A34)</f>
        <v>0</v>
      </c>
      <c r="I34" s="124">
        <f ca="1">SUMIFS('Overview employees'!J:J,'Overview employees'!$B:$B,'Overview reports'!$B$30,'Overview employees'!$A:$A,'Overview reports'!$A34)</f>
        <v>0</v>
      </c>
      <c r="J34" s="124">
        <f ca="1">SUMIFS('Overview employees'!K:K,'Overview employees'!$B:$B,'Overview reports'!$B$30,'Overview employees'!$A:$A,'Overview reports'!$A34)</f>
        <v>0</v>
      </c>
      <c r="K34" s="124">
        <f ca="1">SUMIFS('Overview employees'!L:L,'Overview employees'!$B:$B,'Overview reports'!$B$30,'Overview employees'!$A:$A,'Overview reports'!$A34)</f>
        <v>0</v>
      </c>
      <c r="L34" s="124">
        <f ca="1">SUMIFS('Overview employees'!M:M,'Overview employees'!$B:$B,'Overview reports'!$B$30,'Overview employees'!$A:$A,'Overview reports'!$A34)</f>
        <v>0</v>
      </c>
      <c r="M34" s="124">
        <f ca="1">SUMIFS('Overview employees'!N:N,'Overview employees'!$B:$B,'Overview reports'!$B$30,'Overview employees'!$A:$A,'Overview reports'!$A34)</f>
        <v>0</v>
      </c>
      <c r="N34" s="124">
        <f ca="1">SUMIFS('Overview employees'!O:O,'Overview employees'!$B:$B,'Overview reports'!$B$30,'Overview employees'!$A:$A,'Overview reports'!$A34)</f>
        <v>0</v>
      </c>
      <c r="O34" s="124">
        <f ca="1">SUMIFS('Overview employees'!P:P,'Overview employees'!$B:$B,'Overview reports'!$B$30,'Overview employees'!$A:$A,'Overview reports'!$A34)</f>
        <v>0</v>
      </c>
      <c r="P34" s="124">
        <f ca="1">SUMIFS('Overview employees'!Q:Q,'Overview employees'!$B:$B,'Overview reports'!$B$30,'Overview employees'!$A:$A,'Overview reports'!$A34)</f>
        <v>0</v>
      </c>
      <c r="Q34" s="124">
        <f ca="1">SUMIFS('Overview employees'!R:R,'Overview employees'!$B:$B,'Overview reports'!$B$30,'Overview employees'!$A:$A,'Overview reports'!$A34)</f>
        <v>0</v>
      </c>
      <c r="R34" s="124">
        <f ca="1">SUMIFS('Overview employees'!S:S,'Overview employees'!$B:$B,'Overview reports'!$B$30,'Overview employees'!$A:$A,'Overview reports'!$A34)</f>
        <v>0</v>
      </c>
      <c r="S34" s="124">
        <f ca="1">SUMIFS('Overview employees'!T:T,'Overview employees'!$B:$B,'Overview reports'!$B$30,'Overview employees'!$A:$A,'Overview reports'!$A34)</f>
        <v>0</v>
      </c>
    </row>
    <row r="35" spans="1:19" s="100" customFormat="1" x14ac:dyDescent="0.25">
      <c r="A35" s="126" t="s">
        <v>60</v>
      </c>
      <c r="B35" s="407"/>
      <c r="C35" s="127">
        <f ca="1">SUM(C30:C34)</f>
        <v>0</v>
      </c>
      <c r="D35" s="128">
        <f t="shared" ca="1" si="2"/>
        <v>0</v>
      </c>
      <c r="E35" s="129">
        <f t="shared" ref="E35:S35" ca="1" si="7">SUM(E30:E34)</f>
        <v>0</v>
      </c>
      <c r="F35" s="129">
        <f t="shared" ca="1" si="7"/>
        <v>0</v>
      </c>
      <c r="G35" s="129">
        <f t="shared" ca="1" si="7"/>
        <v>0</v>
      </c>
      <c r="H35" s="129">
        <f t="shared" ca="1" si="7"/>
        <v>0</v>
      </c>
      <c r="I35" s="129">
        <f t="shared" ca="1" si="7"/>
        <v>0</v>
      </c>
      <c r="J35" s="129">
        <f t="shared" ca="1" si="7"/>
        <v>0</v>
      </c>
      <c r="K35" s="129">
        <f t="shared" ca="1" si="7"/>
        <v>0</v>
      </c>
      <c r="L35" s="129">
        <f t="shared" ca="1" si="7"/>
        <v>0</v>
      </c>
      <c r="M35" s="129">
        <f t="shared" ca="1" si="7"/>
        <v>0</v>
      </c>
      <c r="N35" s="129">
        <f t="shared" ca="1" si="7"/>
        <v>0</v>
      </c>
      <c r="O35" s="129">
        <f t="shared" ca="1" si="7"/>
        <v>0</v>
      </c>
      <c r="P35" s="129">
        <f t="shared" ca="1" si="7"/>
        <v>0</v>
      </c>
      <c r="Q35" s="129">
        <f t="shared" ca="1" si="7"/>
        <v>0</v>
      </c>
      <c r="R35" s="129">
        <f t="shared" ca="1" si="7"/>
        <v>0</v>
      </c>
      <c r="S35" s="129">
        <f t="shared" ca="1" si="7"/>
        <v>0</v>
      </c>
    </row>
    <row r="36" spans="1:19" x14ac:dyDescent="0.25">
      <c r="A36" s="118" t="s">
        <v>257</v>
      </c>
      <c r="B36" s="407" t="s">
        <v>172</v>
      </c>
      <c r="C36" s="130">
        <f ca="1">SUMIFS('Overview employees'!D:D,'Overview employees'!B:B,'Overview reports'!$B$36,'Overview employees'!A:A,'Overview reports'!$A36)</f>
        <v>0</v>
      </c>
      <c r="D36" s="131">
        <f t="shared" ca="1" si="2"/>
        <v>0</v>
      </c>
      <c r="E36" s="132">
        <f ca="1">SUMIFS('Overview employees'!F:F,'Overview employees'!$B:$B,'Overview reports'!$B$36,'Overview employees'!$A:$A,'Overview reports'!$A36)</f>
        <v>0</v>
      </c>
      <c r="F36" s="132">
        <f ca="1">SUMIFS('Overview employees'!G:G,'Overview employees'!$B:$B,'Overview reports'!$B$36,'Overview employees'!$A:$A,'Overview reports'!$A36)</f>
        <v>0</v>
      </c>
      <c r="G36" s="132">
        <f ca="1">SUMIFS('Overview employees'!H:H,'Overview employees'!$B:$B,'Overview reports'!$B$36,'Overview employees'!$A:$A,'Overview reports'!$A36)</f>
        <v>0</v>
      </c>
      <c r="H36" s="132">
        <f ca="1">SUMIFS('Overview employees'!I:I,'Overview employees'!$B:$B,'Overview reports'!$B$36,'Overview employees'!$A:$A,'Overview reports'!$A36)</f>
        <v>0</v>
      </c>
      <c r="I36" s="132">
        <f ca="1">SUMIFS('Overview employees'!J:J,'Overview employees'!$B:$B,'Overview reports'!$B$36,'Overview employees'!$A:$A,'Overview reports'!$A36)</f>
        <v>0</v>
      </c>
      <c r="J36" s="132">
        <f ca="1">SUMIFS('Overview employees'!K:K,'Overview employees'!$B:$B,'Overview reports'!$B$36,'Overview employees'!$A:$A,'Overview reports'!$A36)</f>
        <v>0</v>
      </c>
      <c r="K36" s="132">
        <f ca="1">SUMIFS('Overview employees'!L:L,'Overview employees'!$B:$B,'Overview reports'!$B$36,'Overview employees'!$A:$A,'Overview reports'!$A36)</f>
        <v>0</v>
      </c>
      <c r="L36" s="132">
        <f ca="1">SUMIFS('Overview employees'!M:M,'Overview employees'!$B:$B,'Overview reports'!$B$36,'Overview employees'!$A:$A,'Overview reports'!$A36)</f>
        <v>0</v>
      </c>
      <c r="M36" s="132">
        <f ca="1">SUMIFS('Overview employees'!N:N,'Overview employees'!$B:$B,'Overview reports'!$B$36,'Overview employees'!$A:$A,'Overview reports'!$A36)</f>
        <v>0</v>
      </c>
      <c r="N36" s="132">
        <f ca="1">SUMIFS('Overview employees'!O:O,'Overview employees'!$B:$B,'Overview reports'!$B$36,'Overview employees'!$A:$A,'Overview reports'!$A36)</f>
        <v>0</v>
      </c>
      <c r="O36" s="132">
        <f ca="1">SUMIFS('Overview employees'!P:P,'Overview employees'!$B:$B,'Overview reports'!$B$36,'Overview employees'!$A:$A,'Overview reports'!$A36)</f>
        <v>0</v>
      </c>
      <c r="P36" s="132">
        <f ca="1">SUMIFS('Overview employees'!Q:Q,'Overview employees'!$B:$B,'Overview reports'!$B$36,'Overview employees'!$A:$A,'Overview reports'!$A36)</f>
        <v>0</v>
      </c>
      <c r="Q36" s="132">
        <f ca="1">SUMIFS('Overview employees'!R:R,'Overview employees'!$B:$B,'Overview reports'!$B$36,'Overview employees'!$A:$A,'Overview reports'!$A36)</f>
        <v>0</v>
      </c>
      <c r="R36" s="132">
        <f ca="1">SUMIFS('Overview employees'!S:S,'Overview employees'!$B:$B,'Overview reports'!$B$36,'Overview employees'!$A:$A,'Overview reports'!$A36)</f>
        <v>0</v>
      </c>
      <c r="S36" s="132">
        <f ca="1">SUMIFS('Overview employees'!T:T,'Overview employees'!$B:$B,'Overview reports'!$B$36,'Overview employees'!$A:$A,'Overview reports'!$A36)</f>
        <v>0</v>
      </c>
    </row>
    <row r="37" spans="1:19" x14ac:dyDescent="0.25">
      <c r="A37" s="122" t="s">
        <v>258</v>
      </c>
      <c r="B37" s="407"/>
      <c r="C37" s="123">
        <f ca="1">SUMIFS('Overview employees'!D:D,'Overview employees'!B:B,'Overview reports'!$B$36,'Overview employees'!A:A,'Overview reports'!$A37)</f>
        <v>0</v>
      </c>
      <c r="D37" s="119">
        <f t="shared" ca="1" si="2"/>
        <v>0</v>
      </c>
      <c r="E37" s="124">
        <f ca="1">SUMIFS('Overview employees'!F:F,'Overview employees'!$B:$B,'Overview reports'!$B$36,'Overview employees'!$A:$A,'Overview reports'!$A37)</f>
        <v>0</v>
      </c>
      <c r="F37" s="124">
        <f ca="1">SUMIFS('Overview employees'!G:G,'Overview employees'!$B:$B,'Overview reports'!$B$36,'Overview employees'!$A:$A,'Overview reports'!$A37)</f>
        <v>0</v>
      </c>
      <c r="G37" s="124">
        <f ca="1">SUMIFS('Overview employees'!H:H,'Overview employees'!$B:$B,'Overview reports'!$B$36,'Overview employees'!$A:$A,'Overview reports'!$A37)</f>
        <v>0</v>
      </c>
      <c r="H37" s="124">
        <f ca="1">SUMIFS('Overview employees'!I:I,'Overview employees'!$B:$B,'Overview reports'!$B$36,'Overview employees'!$A:$A,'Overview reports'!$A37)</f>
        <v>0</v>
      </c>
      <c r="I37" s="124">
        <f ca="1">SUMIFS('Overview employees'!J:J,'Overview employees'!$B:$B,'Overview reports'!$B$36,'Overview employees'!$A:$A,'Overview reports'!$A37)</f>
        <v>0</v>
      </c>
      <c r="J37" s="124">
        <f ca="1">SUMIFS('Overview employees'!K:K,'Overview employees'!$B:$B,'Overview reports'!$B$36,'Overview employees'!$A:$A,'Overview reports'!$A37)</f>
        <v>0</v>
      </c>
      <c r="K37" s="124">
        <f ca="1">SUMIFS('Overview employees'!L:L,'Overview employees'!$B:$B,'Overview reports'!$B$36,'Overview employees'!$A:$A,'Overview reports'!$A37)</f>
        <v>0</v>
      </c>
      <c r="L37" s="124">
        <f ca="1">SUMIFS('Overview employees'!M:M,'Overview employees'!$B:$B,'Overview reports'!$B$36,'Overview employees'!$A:$A,'Overview reports'!$A37)</f>
        <v>0</v>
      </c>
      <c r="M37" s="124">
        <f ca="1">SUMIFS('Overview employees'!N:N,'Overview employees'!$B:$B,'Overview reports'!$B$36,'Overview employees'!$A:$A,'Overview reports'!$A37)</f>
        <v>0</v>
      </c>
      <c r="N37" s="124">
        <f ca="1">SUMIFS('Overview employees'!O:O,'Overview employees'!$B:$B,'Overview reports'!$B$36,'Overview employees'!$A:$A,'Overview reports'!$A37)</f>
        <v>0</v>
      </c>
      <c r="O37" s="124">
        <f ca="1">SUMIFS('Overview employees'!P:P,'Overview employees'!$B:$B,'Overview reports'!$B$36,'Overview employees'!$A:$A,'Overview reports'!$A37)</f>
        <v>0</v>
      </c>
      <c r="P37" s="124">
        <f ca="1">SUMIFS('Overview employees'!Q:Q,'Overview employees'!$B:$B,'Overview reports'!$B$36,'Overview employees'!$A:$A,'Overview reports'!$A37)</f>
        <v>0</v>
      </c>
      <c r="Q37" s="124">
        <f ca="1">SUMIFS('Overview employees'!R:R,'Overview employees'!$B:$B,'Overview reports'!$B$36,'Overview employees'!$A:$A,'Overview reports'!$A37)</f>
        <v>0</v>
      </c>
      <c r="R37" s="124">
        <f ca="1">SUMIFS('Overview employees'!S:S,'Overview employees'!$B:$B,'Overview reports'!$B$36,'Overview employees'!$A:$A,'Overview reports'!$A37)</f>
        <v>0</v>
      </c>
      <c r="S37" s="124">
        <f ca="1">SUMIFS('Overview employees'!T:T,'Overview employees'!$B:$B,'Overview reports'!$B$36,'Overview employees'!$A:$A,'Overview reports'!$A37)</f>
        <v>0</v>
      </c>
    </row>
    <row r="38" spans="1:19" x14ac:dyDescent="0.25">
      <c r="A38" s="118" t="s">
        <v>259</v>
      </c>
      <c r="B38" s="407"/>
      <c r="C38" s="123">
        <f ca="1">SUMIFS('Overview employees'!D:D,'Overview employees'!B:B,'Overview reports'!$B$36,'Overview employees'!A:A,'Overview reports'!$A38)</f>
        <v>0</v>
      </c>
      <c r="D38" s="119">
        <f t="shared" ref="D38:D59" ca="1" si="8">SUM(E38:S38)</f>
        <v>0</v>
      </c>
      <c r="E38" s="124">
        <f ca="1">SUMIFS('Overview employees'!F:F,'Overview employees'!$B:$B,'Overview reports'!$B$36,'Overview employees'!$A:$A,'Overview reports'!$A38)</f>
        <v>0</v>
      </c>
      <c r="F38" s="124">
        <f ca="1">SUMIFS('Overview employees'!G:G,'Overview employees'!$B:$B,'Overview reports'!$B$36,'Overview employees'!$A:$A,'Overview reports'!$A38)</f>
        <v>0</v>
      </c>
      <c r="G38" s="124">
        <f ca="1">SUMIFS('Overview employees'!H:H,'Overview employees'!$B:$B,'Overview reports'!$B$36,'Overview employees'!$A:$A,'Overview reports'!$A38)</f>
        <v>0</v>
      </c>
      <c r="H38" s="124">
        <f ca="1">SUMIFS('Overview employees'!I:I,'Overview employees'!$B:$B,'Overview reports'!$B$36,'Overview employees'!$A:$A,'Overview reports'!$A38)</f>
        <v>0</v>
      </c>
      <c r="I38" s="124">
        <f ca="1">SUMIFS('Overview employees'!J:J,'Overview employees'!$B:$B,'Overview reports'!$B$36,'Overview employees'!$A:$A,'Overview reports'!$A38)</f>
        <v>0</v>
      </c>
      <c r="J38" s="124">
        <f ca="1">SUMIFS('Overview employees'!K:K,'Overview employees'!$B:$B,'Overview reports'!$B$36,'Overview employees'!$A:$A,'Overview reports'!$A38)</f>
        <v>0</v>
      </c>
      <c r="K38" s="133">
        <f ca="1">SUMIFS('Overview employees'!L:L,'Overview employees'!$B:$B,'Overview reports'!$B$36,'Overview employees'!$A:$A,'Overview reports'!$A38)</f>
        <v>0</v>
      </c>
      <c r="L38" s="124">
        <f ca="1">SUMIFS('Overview employees'!M:M,'Overview employees'!$B:$B,'Overview reports'!$B$36,'Overview employees'!$A:$A,'Overview reports'!$A38)</f>
        <v>0</v>
      </c>
      <c r="M38" s="124">
        <f ca="1">SUMIFS('Overview employees'!N:N,'Overview employees'!$B:$B,'Overview reports'!$B$36,'Overview employees'!$A:$A,'Overview reports'!$A38)</f>
        <v>0</v>
      </c>
      <c r="N38" s="124">
        <f ca="1">SUMIFS('Overview employees'!O:O,'Overview employees'!$B:$B,'Overview reports'!$B$36,'Overview employees'!$A:$A,'Overview reports'!$A38)</f>
        <v>0</v>
      </c>
      <c r="O38" s="124">
        <f ca="1">SUMIFS('Overview employees'!P:P,'Overview employees'!$B:$B,'Overview reports'!$B$36,'Overview employees'!$A:$A,'Overview reports'!$A38)</f>
        <v>0</v>
      </c>
      <c r="P38" s="124">
        <f ca="1">SUMIFS('Overview employees'!Q:Q,'Overview employees'!$B:$B,'Overview reports'!$B$36,'Overview employees'!$A:$A,'Overview reports'!$A38)</f>
        <v>0</v>
      </c>
      <c r="Q38" s="124">
        <f ca="1">SUMIFS('Overview employees'!R:R,'Overview employees'!$B:$B,'Overview reports'!$B$36,'Overview employees'!$A:$A,'Overview reports'!$A38)</f>
        <v>0</v>
      </c>
      <c r="R38" s="124">
        <f ca="1">SUMIFS('Overview employees'!S:S,'Overview employees'!$B:$B,'Overview reports'!$B$36,'Overview employees'!$A:$A,'Overview reports'!$A38)</f>
        <v>0</v>
      </c>
      <c r="S38" s="124">
        <f ca="1">SUMIFS('Overview employees'!T:T,'Overview employees'!$B:$B,'Overview reports'!$B$36,'Overview employees'!$A:$A,'Overview reports'!$A38)</f>
        <v>0</v>
      </c>
    </row>
    <row r="39" spans="1:19" x14ac:dyDescent="0.25">
      <c r="A39" s="118" t="s">
        <v>260</v>
      </c>
      <c r="B39" s="407"/>
      <c r="C39" s="123">
        <f ca="1">SUMIFS('Overview employees'!D:D,'Overview employees'!B:B,'Overview reports'!$B$36,'Overview employees'!A:A,'Overview reports'!$A39)</f>
        <v>0</v>
      </c>
      <c r="D39" s="119">
        <f t="shared" ca="1" si="8"/>
        <v>0</v>
      </c>
      <c r="E39" s="124">
        <f ca="1">SUMIFS('Overview employees'!F:F,'Overview employees'!$B:$B,'Overview reports'!$B$36,'Overview employees'!$A:$A,'Overview reports'!$A39)</f>
        <v>0</v>
      </c>
      <c r="F39" s="124">
        <f ca="1">SUMIFS('Overview employees'!G:G,'Overview employees'!$B:$B,'Overview reports'!$B$36,'Overview employees'!$A:$A,'Overview reports'!$A39)</f>
        <v>0</v>
      </c>
      <c r="G39" s="124">
        <f ca="1">SUMIFS('Overview employees'!H:H,'Overview employees'!$B:$B,'Overview reports'!$B$36,'Overview employees'!$A:$A,'Overview reports'!$A39)</f>
        <v>0</v>
      </c>
      <c r="H39" s="124">
        <f ca="1">SUMIFS('Overview employees'!I:I,'Overview employees'!$B:$B,'Overview reports'!$B$36,'Overview employees'!$A:$A,'Overview reports'!$A39)</f>
        <v>0</v>
      </c>
      <c r="I39" s="124">
        <f ca="1">SUMIFS('Overview employees'!J:J,'Overview employees'!$B:$B,'Overview reports'!$B$36,'Overview employees'!$A:$A,'Overview reports'!$A39)</f>
        <v>0</v>
      </c>
      <c r="J39" s="124">
        <f ca="1">SUMIFS('Overview employees'!K:K,'Overview employees'!$B:$B,'Overview reports'!$B$36,'Overview employees'!$A:$A,'Overview reports'!$A39)</f>
        <v>0</v>
      </c>
      <c r="K39" s="124">
        <f ca="1">SUMIFS('Overview employees'!L:L,'Overview employees'!$B:$B,'Overview reports'!$B$36,'Overview employees'!$A:$A,'Overview reports'!$A39)</f>
        <v>0</v>
      </c>
      <c r="L39" s="124">
        <f ca="1">SUMIFS('Overview employees'!M:M,'Overview employees'!$B:$B,'Overview reports'!$B$36,'Overview employees'!$A:$A,'Overview reports'!$A39)</f>
        <v>0</v>
      </c>
      <c r="M39" s="124">
        <f ca="1">SUMIFS('Overview employees'!N:N,'Overview employees'!$B:$B,'Overview reports'!$B$36,'Overview employees'!$A:$A,'Overview reports'!$A39)</f>
        <v>0</v>
      </c>
      <c r="N39" s="124">
        <f ca="1">SUMIFS('Overview employees'!O:O,'Overview employees'!$B:$B,'Overview reports'!$B$36,'Overview employees'!$A:$A,'Overview reports'!$A39)</f>
        <v>0</v>
      </c>
      <c r="O39" s="124">
        <f ca="1">SUMIFS('Overview employees'!P:P,'Overview employees'!$B:$B,'Overview reports'!$B$36,'Overview employees'!$A:$A,'Overview reports'!$A39)</f>
        <v>0</v>
      </c>
      <c r="P39" s="124">
        <f ca="1">SUMIFS('Overview employees'!Q:Q,'Overview employees'!$B:$B,'Overview reports'!$B$36,'Overview employees'!$A:$A,'Overview reports'!$A39)</f>
        <v>0</v>
      </c>
      <c r="Q39" s="124">
        <f ca="1">SUMIFS('Overview employees'!R:R,'Overview employees'!$B:$B,'Overview reports'!$B$36,'Overview employees'!$A:$A,'Overview reports'!$A39)</f>
        <v>0</v>
      </c>
      <c r="R39" s="124">
        <f ca="1">SUMIFS('Overview employees'!S:S,'Overview employees'!$B:$B,'Overview reports'!$B$36,'Overview employees'!$A:$A,'Overview reports'!$A39)</f>
        <v>0</v>
      </c>
      <c r="S39" s="124">
        <f ca="1">SUMIFS('Overview employees'!T:T,'Overview employees'!$B:$B,'Overview reports'!$B$36,'Overview employees'!$A:$A,'Overview reports'!$A39)</f>
        <v>0</v>
      </c>
    </row>
    <row r="40" spans="1:19" x14ac:dyDescent="0.25">
      <c r="A40" s="125" t="s">
        <v>261</v>
      </c>
      <c r="B40" s="407"/>
      <c r="C40" s="123">
        <f ca="1">SUMIFS('Overview employees'!D:D,'Overview employees'!B:B,'Overview reports'!$B$36,'Overview employees'!A:A,'Overview reports'!$A40)</f>
        <v>0</v>
      </c>
      <c r="D40" s="119">
        <f t="shared" ca="1" si="8"/>
        <v>0</v>
      </c>
      <c r="E40" s="124">
        <f ca="1">SUMIFS('Overview employees'!F:F,'Overview employees'!$B:$B,'Overview reports'!$B$36,'Overview employees'!$A:$A,'Overview reports'!$A40)</f>
        <v>0</v>
      </c>
      <c r="F40" s="124">
        <f ca="1">SUMIFS('Overview employees'!G:G,'Overview employees'!$B:$B,'Overview reports'!$B$36,'Overview employees'!$A:$A,'Overview reports'!$A40)</f>
        <v>0</v>
      </c>
      <c r="G40" s="124">
        <f ca="1">SUMIFS('Overview employees'!H:H,'Overview employees'!$B:$B,'Overview reports'!$B$36,'Overview employees'!$A:$A,'Overview reports'!$A40)</f>
        <v>0</v>
      </c>
      <c r="H40" s="124">
        <f ca="1">SUMIFS('Overview employees'!I:I,'Overview employees'!$B:$B,'Overview reports'!$B$36,'Overview employees'!$A:$A,'Overview reports'!$A40)</f>
        <v>0</v>
      </c>
      <c r="I40" s="124">
        <f ca="1">SUMIFS('Overview employees'!J:J,'Overview employees'!$B:$B,'Overview reports'!$B$36,'Overview employees'!$A:$A,'Overview reports'!$A40)</f>
        <v>0</v>
      </c>
      <c r="J40" s="124">
        <f ca="1">SUMIFS('Overview employees'!K:K,'Overview employees'!$B:$B,'Overview reports'!$B$36,'Overview employees'!$A:$A,'Overview reports'!$A40)</f>
        <v>0</v>
      </c>
      <c r="K40" s="124">
        <f ca="1">SUMIFS('Overview employees'!L:L,'Overview employees'!$B:$B,'Overview reports'!$B$36,'Overview employees'!$A:$A,'Overview reports'!$A40)</f>
        <v>0</v>
      </c>
      <c r="L40" s="124">
        <f ca="1">SUMIFS('Overview employees'!M:M,'Overview employees'!$B:$B,'Overview reports'!$B$36,'Overview employees'!$A:$A,'Overview reports'!$A40)</f>
        <v>0</v>
      </c>
      <c r="M40" s="124">
        <f ca="1">SUMIFS('Overview employees'!N:N,'Overview employees'!$B:$B,'Overview reports'!$B$36,'Overview employees'!$A:$A,'Overview reports'!$A40)</f>
        <v>0</v>
      </c>
      <c r="N40" s="124">
        <f ca="1">SUMIFS('Overview employees'!O:O,'Overview employees'!$B:$B,'Overview reports'!$B$36,'Overview employees'!$A:$A,'Overview reports'!$A40)</f>
        <v>0</v>
      </c>
      <c r="O40" s="124">
        <f ca="1">SUMIFS('Overview employees'!P:P,'Overview employees'!$B:$B,'Overview reports'!$B$36,'Overview employees'!$A:$A,'Overview reports'!$A40)</f>
        <v>0</v>
      </c>
      <c r="P40" s="124">
        <f ca="1">SUMIFS('Overview employees'!Q:Q,'Overview employees'!$B:$B,'Overview reports'!$B$36,'Overview employees'!$A:$A,'Overview reports'!$A40)</f>
        <v>0</v>
      </c>
      <c r="Q40" s="124">
        <f ca="1">SUMIFS('Overview employees'!R:R,'Overview employees'!$B:$B,'Overview reports'!$B$36,'Overview employees'!$A:$A,'Overview reports'!$A40)</f>
        <v>0</v>
      </c>
      <c r="R40" s="124">
        <f ca="1">SUMIFS('Overview employees'!S:S,'Overview employees'!$B:$B,'Overview reports'!$B$36,'Overview employees'!$A:$A,'Overview reports'!$A40)</f>
        <v>0</v>
      </c>
      <c r="S40" s="124">
        <f ca="1">SUMIFS('Overview employees'!T:T,'Overview employees'!$B:$B,'Overview reports'!$B$36,'Overview employees'!$A:$A,'Overview reports'!$A40)</f>
        <v>0</v>
      </c>
    </row>
    <row r="41" spans="1:19" s="100" customFormat="1" x14ac:dyDescent="0.25">
      <c r="A41" s="126" t="s">
        <v>60</v>
      </c>
      <c r="B41" s="407"/>
      <c r="C41" s="127">
        <f ca="1">SUM(C36:C40)</f>
        <v>0</v>
      </c>
      <c r="D41" s="128">
        <f t="shared" ca="1" si="8"/>
        <v>0</v>
      </c>
      <c r="E41" s="129">
        <f t="shared" ref="E41:S41" ca="1" si="9">SUM(E36:E40)</f>
        <v>0</v>
      </c>
      <c r="F41" s="129">
        <f t="shared" ca="1" si="9"/>
        <v>0</v>
      </c>
      <c r="G41" s="129">
        <f t="shared" ca="1" si="9"/>
        <v>0</v>
      </c>
      <c r="H41" s="129">
        <f t="shared" ca="1" si="9"/>
        <v>0</v>
      </c>
      <c r="I41" s="129">
        <f t="shared" ca="1" si="9"/>
        <v>0</v>
      </c>
      <c r="J41" s="129">
        <f t="shared" ca="1" si="9"/>
        <v>0</v>
      </c>
      <c r="K41" s="129">
        <f t="shared" ca="1" si="9"/>
        <v>0</v>
      </c>
      <c r="L41" s="129">
        <f t="shared" ca="1" si="9"/>
        <v>0</v>
      </c>
      <c r="M41" s="129">
        <f t="shared" ca="1" si="9"/>
        <v>0</v>
      </c>
      <c r="N41" s="129">
        <f t="shared" ca="1" si="9"/>
        <v>0</v>
      </c>
      <c r="O41" s="129">
        <f t="shared" ca="1" si="9"/>
        <v>0</v>
      </c>
      <c r="P41" s="129">
        <f t="shared" ca="1" si="9"/>
        <v>0</v>
      </c>
      <c r="Q41" s="129">
        <f t="shared" ca="1" si="9"/>
        <v>0</v>
      </c>
      <c r="R41" s="129">
        <f t="shared" ca="1" si="9"/>
        <v>0</v>
      </c>
      <c r="S41" s="129">
        <f t="shared" ca="1" si="9"/>
        <v>0</v>
      </c>
    </row>
    <row r="42" spans="1:19" x14ac:dyDescent="0.25">
      <c r="A42" s="118" t="s">
        <v>257</v>
      </c>
      <c r="B42" s="404" t="s">
        <v>35</v>
      </c>
      <c r="C42" s="130">
        <f ca="1">SUMIFS('Overview employees'!D:D,'Overview employees'!B:B,'Overview reports'!$B$42,'Overview employees'!A:A,'Overview reports'!$A42)</f>
        <v>0</v>
      </c>
      <c r="D42" s="131">
        <f t="shared" ca="1" si="8"/>
        <v>0</v>
      </c>
      <c r="E42" s="132">
        <f ca="1">SUMIFS('Overview employees'!F:F,'Overview employees'!$B:$B,'Overview reports'!$B$42,'Overview employees'!$A:$A,'Overview reports'!$A42)</f>
        <v>0</v>
      </c>
      <c r="F42" s="132">
        <f ca="1">SUMIFS('Overview employees'!G:G,'Overview employees'!$B:$B,'Overview reports'!$B$42,'Overview employees'!$A:$A,'Overview reports'!$A42)</f>
        <v>0</v>
      </c>
      <c r="G42" s="132">
        <f ca="1">SUMIFS('Overview employees'!H:H,'Overview employees'!$B:$B,'Overview reports'!$B$42,'Overview employees'!$A:$A,'Overview reports'!$A42)</f>
        <v>0</v>
      </c>
      <c r="H42" s="132">
        <f ca="1">SUMIFS('Overview employees'!I:I,'Overview employees'!$B:$B,'Overview reports'!$B$42,'Overview employees'!$A:$A,'Overview reports'!$A42)</f>
        <v>0</v>
      </c>
      <c r="I42" s="132">
        <f ca="1">SUMIFS('Overview employees'!J:J,'Overview employees'!$B:$B,'Overview reports'!$B$42,'Overview employees'!$A:$A,'Overview reports'!$A42)</f>
        <v>0</v>
      </c>
      <c r="J42" s="132">
        <f ca="1">SUMIFS('Overview employees'!K:K,'Overview employees'!$B:$B,'Overview reports'!$B$42,'Overview employees'!$A:$A,'Overview reports'!$A42)</f>
        <v>0</v>
      </c>
      <c r="K42" s="132">
        <f ca="1">SUMIFS('Overview employees'!L:L,'Overview employees'!$B:$B,'Overview reports'!$B$42,'Overview employees'!$A:$A,'Overview reports'!$A42)</f>
        <v>0</v>
      </c>
      <c r="L42" s="132">
        <f ca="1">SUMIFS('Overview employees'!M:M,'Overview employees'!$B:$B,'Overview reports'!$B$42,'Overview employees'!$A:$A,'Overview reports'!$A42)</f>
        <v>0</v>
      </c>
      <c r="M42" s="132">
        <f ca="1">SUMIFS('Overview employees'!N:N,'Overview employees'!$B:$B,'Overview reports'!$B$42,'Overview employees'!$A:$A,'Overview reports'!$A42)</f>
        <v>0</v>
      </c>
      <c r="N42" s="132">
        <f ca="1">SUMIFS('Overview employees'!O:O,'Overview employees'!$B:$B,'Overview reports'!$B$42,'Overview employees'!$A:$A,'Overview reports'!$A42)</f>
        <v>0</v>
      </c>
      <c r="O42" s="132">
        <f ca="1">SUMIFS('Overview employees'!P:P,'Overview employees'!$B:$B,'Overview reports'!$B$42,'Overview employees'!$A:$A,'Overview reports'!$A42)</f>
        <v>0</v>
      </c>
      <c r="P42" s="132">
        <f ca="1">SUMIFS('Overview employees'!Q:Q,'Overview employees'!$B:$B,'Overview reports'!$B$42,'Overview employees'!$A:$A,'Overview reports'!$A42)</f>
        <v>0</v>
      </c>
      <c r="Q42" s="132">
        <f ca="1">SUMIFS('Overview employees'!R:R,'Overview employees'!$B:$B,'Overview reports'!$B$42,'Overview employees'!$A:$A,'Overview reports'!$A42)</f>
        <v>0</v>
      </c>
      <c r="R42" s="132">
        <f ca="1">SUMIFS('Overview employees'!S:S,'Overview employees'!$B:$B,'Overview reports'!$B$42,'Overview employees'!$A:$A,'Overview reports'!$A42)</f>
        <v>0</v>
      </c>
      <c r="S42" s="132">
        <f ca="1">SUMIFS('Overview employees'!T:T,'Overview employees'!$B:$B,'Overview reports'!$B$42,'Overview employees'!$A:$A,'Overview reports'!$A42)</f>
        <v>0</v>
      </c>
    </row>
    <row r="43" spans="1:19" x14ac:dyDescent="0.25">
      <c r="A43" s="122" t="s">
        <v>258</v>
      </c>
      <c r="B43" s="404"/>
      <c r="C43" s="123">
        <f ca="1">SUMIFS('Overview employees'!D:D,'Overview employees'!B:B,'Overview reports'!$B$42,'Overview employees'!A:A,'Overview reports'!$A43)</f>
        <v>0</v>
      </c>
      <c r="D43" s="119">
        <f t="shared" ca="1" si="8"/>
        <v>0</v>
      </c>
      <c r="E43" s="124">
        <f ca="1">SUMIFS('Overview employees'!F:F,'Overview employees'!$B:$B,'Overview reports'!$B$42,'Overview employees'!$A:$A,'Overview reports'!$A43)</f>
        <v>0</v>
      </c>
      <c r="F43" s="124">
        <f ca="1">SUMIFS('Overview employees'!G:G,'Overview employees'!$B:$B,'Overview reports'!$B$42,'Overview employees'!$A:$A,'Overview reports'!$A43)</f>
        <v>0</v>
      </c>
      <c r="G43" s="124">
        <f ca="1">SUMIFS('Overview employees'!H:H,'Overview employees'!$B:$B,'Overview reports'!$B$42,'Overview employees'!$A:$A,'Overview reports'!$A43)</f>
        <v>0</v>
      </c>
      <c r="H43" s="124">
        <f ca="1">SUMIFS('Overview employees'!I:I,'Overview employees'!$B:$B,'Overview reports'!$B$42,'Overview employees'!$A:$A,'Overview reports'!$A43)</f>
        <v>0</v>
      </c>
      <c r="I43" s="124">
        <f ca="1">SUMIFS('Overview employees'!J:J,'Overview employees'!$B:$B,'Overview reports'!$B$42,'Overview employees'!$A:$A,'Overview reports'!$A43)</f>
        <v>0</v>
      </c>
      <c r="J43" s="124">
        <f ca="1">SUMIFS('Overview employees'!K:K,'Overview employees'!$B:$B,'Overview reports'!$B$42,'Overview employees'!$A:$A,'Overview reports'!$A43)</f>
        <v>0</v>
      </c>
      <c r="K43" s="124">
        <f ca="1">SUMIFS('Overview employees'!L:L,'Overview employees'!$B:$B,'Overview reports'!$B$42,'Overview employees'!$A:$A,'Overview reports'!$A43)</f>
        <v>0</v>
      </c>
      <c r="L43" s="124">
        <f ca="1">SUMIFS('Overview employees'!M:M,'Overview employees'!$B:$B,'Overview reports'!$B$42,'Overview employees'!$A:$A,'Overview reports'!$A43)</f>
        <v>0</v>
      </c>
      <c r="M43" s="124">
        <f ca="1">SUMIFS('Overview employees'!N:N,'Overview employees'!$B:$B,'Overview reports'!$B$42,'Overview employees'!$A:$A,'Overview reports'!$A43)</f>
        <v>0</v>
      </c>
      <c r="N43" s="124">
        <f ca="1">SUMIFS('Overview employees'!O:O,'Overview employees'!$B:$B,'Overview reports'!$B$42,'Overview employees'!$A:$A,'Overview reports'!$A43)</f>
        <v>0</v>
      </c>
      <c r="O43" s="124">
        <f ca="1">SUMIFS('Overview employees'!P:P,'Overview employees'!$B:$B,'Overview reports'!$B$42,'Overview employees'!$A:$A,'Overview reports'!$A43)</f>
        <v>0</v>
      </c>
      <c r="P43" s="124">
        <f ca="1">SUMIFS('Overview employees'!Q:Q,'Overview employees'!$B:$B,'Overview reports'!$B$42,'Overview employees'!$A:$A,'Overview reports'!$A43)</f>
        <v>0</v>
      </c>
      <c r="Q43" s="124">
        <f ca="1">SUMIFS('Overview employees'!R:R,'Overview employees'!$B:$B,'Overview reports'!$B$42,'Overview employees'!$A:$A,'Overview reports'!$A43)</f>
        <v>0</v>
      </c>
      <c r="R43" s="124">
        <f ca="1">SUMIFS('Overview employees'!S:S,'Overview employees'!$B:$B,'Overview reports'!$B$42,'Overview employees'!$A:$A,'Overview reports'!$A43)</f>
        <v>0</v>
      </c>
      <c r="S43" s="124">
        <f ca="1">SUMIFS('Overview employees'!T:T,'Overview employees'!$B:$B,'Overview reports'!$B$42,'Overview employees'!$A:$A,'Overview reports'!$A43)</f>
        <v>0</v>
      </c>
    </row>
    <row r="44" spans="1:19" x14ac:dyDescent="0.25">
      <c r="A44" s="118" t="s">
        <v>259</v>
      </c>
      <c r="B44" s="404"/>
      <c r="C44" s="123">
        <f ca="1">SUMIFS('Overview employees'!D:D,'Overview employees'!B:B,'Overview reports'!$B$42,'Overview employees'!A:A,'Overview reports'!$A44)</f>
        <v>0</v>
      </c>
      <c r="D44" s="119">
        <f t="shared" ca="1" si="8"/>
        <v>0</v>
      </c>
      <c r="E44" s="124">
        <f ca="1">SUMIFS('Overview employees'!F:F,'Overview employees'!$B:$B,'Overview reports'!$B$42,'Overview employees'!$A:$A,'Overview reports'!$A44)</f>
        <v>0</v>
      </c>
      <c r="F44" s="124">
        <f ca="1">SUMIFS('Overview employees'!G:G,'Overview employees'!$B:$B,'Overview reports'!$B$42,'Overview employees'!$A:$A,'Overview reports'!$A44)</f>
        <v>0</v>
      </c>
      <c r="G44" s="124">
        <f ca="1">SUMIFS('Overview employees'!H:H,'Overview employees'!$B:$B,'Overview reports'!$B$42,'Overview employees'!$A:$A,'Overview reports'!$A44)</f>
        <v>0</v>
      </c>
      <c r="H44" s="124">
        <f ca="1">SUMIFS('Overview employees'!I:I,'Overview employees'!$B:$B,'Overview reports'!$B$42,'Overview employees'!$A:$A,'Overview reports'!$A44)</f>
        <v>0</v>
      </c>
      <c r="I44" s="124">
        <f ca="1">SUMIFS('Overview employees'!J:J,'Overview employees'!$B:$B,'Overview reports'!$B$42,'Overview employees'!$A:$A,'Overview reports'!$A44)</f>
        <v>0</v>
      </c>
      <c r="J44" s="124">
        <f ca="1">SUMIFS('Overview employees'!K:K,'Overview employees'!$B:$B,'Overview reports'!$B$42,'Overview employees'!$A:$A,'Overview reports'!$A44)</f>
        <v>0</v>
      </c>
      <c r="K44" s="124">
        <f ca="1">SUMIFS('Overview employees'!L:L,'Overview employees'!$B:$B,'Overview reports'!$B$42,'Overview employees'!$A:$A,'Overview reports'!$A44)</f>
        <v>0</v>
      </c>
      <c r="L44" s="124">
        <f ca="1">SUMIFS('Overview employees'!M:M,'Overview employees'!$B:$B,'Overview reports'!$B$42,'Overview employees'!$A:$A,'Overview reports'!$A44)</f>
        <v>0</v>
      </c>
      <c r="M44" s="124">
        <f ca="1">SUMIFS('Overview employees'!N:N,'Overview employees'!$B:$B,'Overview reports'!$B$42,'Overview employees'!$A:$A,'Overview reports'!$A44)</f>
        <v>0</v>
      </c>
      <c r="N44" s="124">
        <f ca="1">SUMIFS('Overview employees'!O:O,'Overview employees'!$B:$B,'Overview reports'!$B$42,'Overview employees'!$A:$A,'Overview reports'!$A44)</f>
        <v>0</v>
      </c>
      <c r="O44" s="124">
        <f ca="1">SUMIFS('Overview employees'!P:P,'Overview employees'!$B:$B,'Overview reports'!$B$42,'Overview employees'!$A:$A,'Overview reports'!$A44)</f>
        <v>0</v>
      </c>
      <c r="P44" s="124">
        <f ca="1">SUMIFS('Overview employees'!Q:Q,'Overview employees'!$B:$B,'Overview reports'!$B$42,'Overview employees'!$A:$A,'Overview reports'!$A44)</f>
        <v>0</v>
      </c>
      <c r="Q44" s="124">
        <f ca="1">SUMIFS('Overview employees'!R:R,'Overview employees'!$B:$B,'Overview reports'!$B$42,'Overview employees'!$A:$A,'Overview reports'!$A44)</f>
        <v>0</v>
      </c>
      <c r="R44" s="124">
        <f ca="1">SUMIFS('Overview employees'!S:S,'Overview employees'!$B:$B,'Overview reports'!$B$42,'Overview employees'!$A:$A,'Overview reports'!$A44)</f>
        <v>0</v>
      </c>
      <c r="S44" s="124">
        <f ca="1">SUMIFS('Overview employees'!T:T,'Overview employees'!$B:$B,'Overview reports'!$B$42,'Overview employees'!$A:$A,'Overview reports'!$A44)</f>
        <v>0</v>
      </c>
    </row>
    <row r="45" spans="1:19" x14ac:dyDescent="0.25">
      <c r="A45" s="118" t="s">
        <v>260</v>
      </c>
      <c r="B45" s="404"/>
      <c r="C45" s="123">
        <f ca="1">SUMIFS('Overview employees'!D:D,'Overview employees'!B:B,'Overview reports'!$B$42,'Overview employees'!A:A,'Overview reports'!$A45)</f>
        <v>0</v>
      </c>
      <c r="D45" s="119">
        <f t="shared" ca="1" si="8"/>
        <v>0</v>
      </c>
      <c r="E45" s="124">
        <f ca="1">SUMIFS('Overview employees'!F:F,'Overview employees'!$B:$B,'Overview reports'!$B$42,'Overview employees'!$A:$A,'Overview reports'!$A45)</f>
        <v>0</v>
      </c>
      <c r="F45" s="124">
        <f ca="1">SUMIFS('Overview employees'!G:G,'Overview employees'!$B:$B,'Overview reports'!$B$42,'Overview employees'!$A:$A,'Overview reports'!$A45)</f>
        <v>0</v>
      </c>
      <c r="G45" s="124">
        <f ca="1">SUMIFS('Overview employees'!H:H,'Overview employees'!$B:$B,'Overview reports'!$B$42,'Overview employees'!$A:$A,'Overview reports'!$A45)</f>
        <v>0</v>
      </c>
      <c r="H45" s="124">
        <f ca="1">SUMIFS('Overview employees'!I:I,'Overview employees'!$B:$B,'Overview reports'!$B$42,'Overview employees'!$A:$A,'Overview reports'!$A45)</f>
        <v>0</v>
      </c>
      <c r="I45" s="124">
        <f ca="1">SUMIFS('Overview employees'!J:J,'Overview employees'!$B:$B,'Overview reports'!$B$42,'Overview employees'!$A:$A,'Overview reports'!$A45)</f>
        <v>0</v>
      </c>
      <c r="J45" s="124">
        <f ca="1">SUMIFS('Overview employees'!K:K,'Overview employees'!$B:$B,'Overview reports'!$B$42,'Overview employees'!$A:$A,'Overview reports'!$A45)</f>
        <v>0</v>
      </c>
      <c r="K45" s="124">
        <f ca="1">SUMIFS('Overview employees'!L:L,'Overview employees'!$B:$B,'Overview reports'!$B$42,'Overview employees'!$A:$A,'Overview reports'!$A45)</f>
        <v>0</v>
      </c>
      <c r="L45" s="124">
        <f ca="1">SUMIFS('Overview employees'!M:M,'Overview employees'!$B:$B,'Overview reports'!$B$42,'Overview employees'!$A:$A,'Overview reports'!$A45)</f>
        <v>0</v>
      </c>
      <c r="M45" s="124">
        <f ca="1">SUMIFS('Overview employees'!N:N,'Overview employees'!$B:$B,'Overview reports'!$B$42,'Overview employees'!$A:$A,'Overview reports'!$A45)</f>
        <v>0</v>
      </c>
      <c r="N45" s="124">
        <f ca="1">SUMIFS('Overview employees'!O:O,'Overview employees'!$B:$B,'Overview reports'!$B$42,'Overview employees'!$A:$A,'Overview reports'!$A45)</f>
        <v>0</v>
      </c>
      <c r="O45" s="124">
        <f ca="1">SUMIFS('Overview employees'!P:P,'Overview employees'!$B:$B,'Overview reports'!$B$42,'Overview employees'!$A:$A,'Overview reports'!$A45)</f>
        <v>0</v>
      </c>
      <c r="P45" s="124">
        <f ca="1">SUMIFS('Overview employees'!Q:Q,'Overview employees'!$B:$B,'Overview reports'!$B$42,'Overview employees'!$A:$A,'Overview reports'!$A45)</f>
        <v>0</v>
      </c>
      <c r="Q45" s="124">
        <f ca="1">SUMIFS('Overview employees'!R:R,'Overview employees'!$B:$B,'Overview reports'!$B$42,'Overview employees'!$A:$A,'Overview reports'!$A45)</f>
        <v>0</v>
      </c>
      <c r="R45" s="124">
        <f ca="1">SUMIFS('Overview employees'!S:S,'Overview employees'!$B:$B,'Overview reports'!$B$42,'Overview employees'!$A:$A,'Overview reports'!$A45)</f>
        <v>0</v>
      </c>
      <c r="S45" s="124">
        <f ca="1">SUMIFS('Overview employees'!T:T,'Overview employees'!$B:$B,'Overview reports'!$B$42,'Overview employees'!$A:$A,'Overview reports'!$A45)</f>
        <v>0</v>
      </c>
    </row>
    <row r="46" spans="1:19" x14ac:dyDescent="0.25">
      <c r="A46" s="125" t="s">
        <v>261</v>
      </c>
      <c r="B46" s="404"/>
      <c r="C46" s="123">
        <f ca="1">SUMIFS('Overview employees'!D:D,'Overview employees'!B:B,'Overview reports'!$B$42,'Overview employees'!A:A,'Overview reports'!$A46)</f>
        <v>0</v>
      </c>
      <c r="D46" s="119">
        <f t="shared" ca="1" si="8"/>
        <v>0</v>
      </c>
      <c r="E46" s="124">
        <f ca="1">SUMIFS('Overview employees'!F:F,'Overview employees'!$B:$B,'Overview reports'!$B$42,'Overview employees'!$A:$A,'Overview reports'!$A46)</f>
        <v>0</v>
      </c>
      <c r="F46" s="124">
        <f ca="1">SUMIFS('Overview employees'!G:G,'Overview employees'!$B:$B,'Overview reports'!$B$42,'Overview employees'!$A:$A,'Overview reports'!$A46)</f>
        <v>0</v>
      </c>
      <c r="G46" s="124">
        <f ca="1">SUMIFS('Overview employees'!H:H,'Overview employees'!$B:$B,'Overview reports'!$B$42,'Overview employees'!$A:$A,'Overview reports'!$A46)</f>
        <v>0</v>
      </c>
      <c r="H46" s="124">
        <f ca="1">SUMIFS('Overview employees'!I:I,'Overview employees'!$B:$B,'Overview reports'!$B$42,'Overview employees'!$A:$A,'Overview reports'!$A46)</f>
        <v>0</v>
      </c>
      <c r="I46" s="124">
        <f ca="1">SUMIFS('Overview employees'!J:J,'Overview employees'!$B:$B,'Overview reports'!$B$42,'Overview employees'!$A:$A,'Overview reports'!$A46)</f>
        <v>0</v>
      </c>
      <c r="J46" s="124">
        <f ca="1">SUMIFS('Overview employees'!K:K,'Overview employees'!$B:$B,'Overview reports'!$B$42,'Overview employees'!$A:$A,'Overview reports'!$A46)</f>
        <v>0</v>
      </c>
      <c r="K46" s="124">
        <f ca="1">SUMIFS('Overview employees'!L:L,'Overview employees'!$B:$B,'Overview reports'!$B$42,'Overview employees'!$A:$A,'Overview reports'!$A46)</f>
        <v>0</v>
      </c>
      <c r="L46" s="124">
        <f ca="1">SUMIFS('Overview employees'!M:M,'Overview employees'!$B:$B,'Overview reports'!$B$42,'Overview employees'!$A:$A,'Overview reports'!$A46)</f>
        <v>0</v>
      </c>
      <c r="M46" s="124">
        <f ca="1">SUMIFS('Overview employees'!N:N,'Overview employees'!$B:$B,'Overview reports'!$B$42,'Overview employees'!$A:$A,'Overview reports'!$A46)</f>
        <v>0</v>
      </c>
      <c r="N46" s="124">
        <f ca="1">SUMIFS('Overview employees'!O:O,'Overview employees'!$B:$B,'Overview reports'!$B$42,'Overview employees'!$A:$A,'Overview reports'!$A46)</f>
        <v>0</v>
      </c>
      <c r="O46" s="124">
        <f ca="1">SUMIFS('Overview employees'!P:P,'Overview employees'!$B:$B,'Overview reports'!$B$42,'Overview employees'!$A:$A,'Overview reports'!$A46)</f>
        <v>0</v>
      </c>
      <c r="P46" s="124">
        <f ca="1">SUMIFS('Overview employees'!Q:Q,'Overview employees'!$B:$B,'Overview reports'!$B$42,'Overview employees'!$A:$A,'Overview reports'!$A46)</f>
        <v>0</v>
      </c>
      <c r="Q46" s="124">
        <f ca="1">SUMIFS('Overview employees'!R:R,'Overview employees'!$B:$B,'Overview reports'!$B$42,'Overview employees'!$A:$A,'Overview reports'!$A46)</f>
        <v>0</v>
      </c>
      <c r="R46" s="124">
        <f ca="1">SUMIFS('Overview employees'!S:S,'Overview employees'!$B:$B,'Overview reports'!$B$42,'Overview employees'!$A:$A,'Overview reports'!$A46)</f>
        <v>0</v>
      </c>
      <c r="S46" s="124">
        <f ca="1">SUMIFS('Overview employees'!T:T,'Overview employees'!$B:$B,'Overview reports'!$B$42,'Overview employees'!$A:$A,'Overview reports'!$A46)</f>
        <v>0</v>
      </c>
    </row>
    <row r="47" spans="1:19" s="100" customFormat="1" x14ac:dyDescent="0.25">
      <c r="A47" s="126" t="s">
        <v>60</v>
      </c>
      <c r="B47" s="404"/>
      <c r="C47" s="127">
        <f ca="1">SUM(C42:C46)</f>
        <v>0</v>
      </c>
      <c r="D47" s="128">
        <f t="shared" ca="1" si="8"/>
        <v>0</v>
      </c>
      <c r="E47" s="129">
        <f t="shared" ref="E47:S47" ca="1" si="10">SUM(E42:E46)</f>
        <v>0</v>
      </c>
      <c r="F47" s="129">
        <f t="shared" ca="1" si="10"/>
        <v>0</v>
      </c>
      <c r="G47" s="129">
        <f t="shared" ca="1" si="10"/>
        <v>0</v>
      </c>
      <c r="H47" s="129">
        <f t="shared" ca="1" si="10"/>
        <v>0</v>
      </c>
      <c r="I47" s="129">
        <f t="shared" ca="1" si="10"/>
        <v>0</v>
      </c>
      <c r="J47" s="129">
        <f t="shared" ca="1" si="10"/>
        <v>0</v>
      </c>
      <c r="K47" s="129">
        <f t="shared" ca="1" si="10"/>
        <v>0</v>
      </c>
      <c r="L47" s="129">
        <f t="shared" ca="1" si="10"/>
        <v>0</v>
      </c>
      <c r="M47" s="129">
        <f t="shared" ca="1" si="10"/>
        <v>0</v>
      </c>
      <c r="N47" s="129">
        <f t="shared" ca="1" si="10"/>
        <v>0</v>
      </c>
      <c r="O47" s="129">
        <f t="shared" ca="1" si="10"/>
        <v>0</v>
      </c>
      <c r="P47" s="129">
        <f t="shared" ca="1" si="10"/>
        <v>0</v>
      </c>
      <c r="Q47" s="129">
        <f t="shared" ca="1" si="10"/>
        <v>0</v>
      </c>
      <c r="R47" s="129">
        <f t="shared" ca="1" si="10"/>
        <v>0</v>
      </c>
      <c r="S47" s="129">
        <f t="shared" ca="1" si="10"/>
        <v>0</v>
      </c>
    </row>
    <row r="48" spans="1:19" x14ac:dyDescent="0.25">
      <c r="A48" s="118" t="s">
        <v>257</v>
      </c>
      <c r="B48" s="404" t="s">
        <v>262</v>
      </c>
      <c r="C48" s="130">
        <f>SUMIFS('Overview employees'!D:D,'Overview employees'!B:B,'Overview reports'!$B$48,'Overview employees'!A:A,'Overview reports'!$A48)</f>
        <v>0</v>
      </c>
      <c r="D48" s="131">
        <f t="shared" si="8"/>
        <v>0</v>
      </c>
      <c r="E48" s="132">
        <f>SUMIFS('Overview employees'!F:F,'Overview employees'!$B:$B,'Overview reports'!$B$48,'Overview employees'!$A:$A,'Overview reports'!$A48)</f>
        <v>0</v>
      </c>
      <c r="F48" s="132">
        <f>SUMIFS('Overview employees'!G:G,'Overview employees'!$B:$B,'Overview reports'!$B$48,'Overview employees'!$A:$A,'Overview reports'!$A48)</f>
        <v>0</v>
      </c>
      <c r="G48" s="132">
        <f>SUMIFS('Overview employees'!H:H,'Overview employees'!$B:$B,'Overview reports'!$B$48,'Overview employees'!$A:$A,'Overview reports'!$A48)</f>
        <v>0</v>
      </c>
      <c r="H48" s="132">
        <f>SUMIFS('Overview employees'!I:I,'Overview employees'!$B:$B,'Overview reports'!$B$48,'Overview employees'!$A:$A,'Overview reports'!$A48)</f>
        <v>0</v>
      </c>
      <c r="I48" s="132">
        <f>SUMIFS('Overview employees'!J:J,'Overview employees'!$B:$B,'Overview reports'!$B$48,'Overview employees'!$A:$A,'Overview reports'!$A48)</f>
        <v>0</v>
      </c>
      <c r="J48" s="132">
        <f>SUMIFS('Overview employees'!K:K,'Overview employees'!$B:$B,'Overview reports'!$B$48,'Overview employees'!$A:$A,'Overview reports'!$A48)</f>
        <v>0</v>
      </c>
      <c r="K48" s="132">
        <f>SUMIFS('Overview employees'!L:L,'Overview employees'!$B:$B,'Overview reports'!$B$48,'Overview employees'!$A:$A,'Overview reports'!$A48)</f>
        <v>0</v>
      </c>
      <c r="L48" s="132">
        <f>SUMIFS('Overview employees'!M:M,'Overview employees'!$B:$B,'Overview reports'!$B$48,'Overview employees'!$A:$A,'Overview reports'!$A48)</f>
        <v>0</v>
      </c>
      <c r="M48" s="132">
        <f>SUMIFS('Overview employees'!N:N,'Overview employees'!$B:$B,'Overview reports'!$B$48,'Overview employees'!$A:$A,'Overview reports'!$A48)</f>
        <v>0</v>
      </c>
      <c r="N48" s="132">
        <f>SUMIFS('Overview employees'!O:O,'Overview employees'!$B:$B,'Overview reports'!$B$48,'Overview employees'!$A:$A,'Overview reports'!$A48)</f>
        <v>0</v>
      </c>
      <c r="O48" s="132">
        <f>SUMIFS('Overview employees'!P:P,'Overview employees'!$B:$B,'Overview reports'!$B$48,'Overview employees'!$A:$A,'Overview reports'!$A48)</f>
        <v>0</v>
      </c>
      <c r="P48" s="132">
        <f>SUMIFS('Overview employees'!Q:Q,'Overview employees'!$B:$B,'Overview reports'!$B$48,'Overview employees'!$A:$A,'Overview reports'!$A48)</f>
        <v>0</v>
      </c>
      <c r="Q48" s="132">
        <f>SUMIFS('Overview employees'!R:R,'Overview employees'!$B:$B,'Overview reports'!$B$48,'Overview employees'!$A:$A,'Overview reports'!$A48)</f>
        <v>0</v>
      </c>
      <c r="R48" s="132">
        <f>SUMIFS('Overview employees'!S:S,'Overview employees'!$B:$B,'Overview reports'!$B$48,'Overview employees'!$A:$A,'Overview reports'!$A48)</f>
        <v>0</v>
      </c>
      <c r="S48" s="132">
        <f>SUMIFS('Overview employees'!T:T,'Overview employees'!$B:$B,'Overview reports'!$B$48,'Overview employees'!$A:$A,'Overview reports'!$A48)</f>
        <v>0</v>
      </c>
    </row>
    <row r="49" spans="1:19" x14ac:dyDescent="0.25">
      <c r="A49" s="122" t="s">
        <v>258</v>
      </c>
      <c r="B49" s="404"/>
      <c r="C49" s="123">
        <f>SUMIFS('Overview employees'!D:D,'Overview employees'!B:B,'Overview reports'!$B$48,'Overview employees'!A:A,'Overview reports'!$A49)</f>
        <v>0</v>
      </c>
      <c r="D49" s="119">
        <f t="shared" si="8"/>
        <v>0</v>
      </c>
      <c r="E49" s="124">
        <f>SUMIFS('Overview employees'!F:F,'Overview employees'!$B:$B,'Overview reports'!$B$48,'Overview employees'!$A:$A,'Overview reports'!$A49)</f>
        <v>0</v>
      </c>
      <c r="F49" s="124">
        <f>SUMIFS('Overview employees'!G:G,'Overview employees'!$B:$B,'Overview reports'!$B$48,'Overview employees'!$A:$A,'Overview reports'!$A49)</f>
        <v>0</v>
      </c>
      <c r="G49" s="124">
        <f>SUMIFS('Overview employees'!H:H,'Overview employees'!$B:$B,'Overview reports'!$B$48,'Overview employees'!$A:$A,'Overview reports'!$A49)</f>
        <v>0</v>
      </c>
      <c r="H49" s="124">
        <f>SUMIFS('Overview employees'!I:I,'Overview employees'!$B:$B,'Overview reports'!$B$48,'Overview employees'!$A:$A,'Overview reports'!$A49)</f>
        <v>0</v>
      </c>
      <c r="I49" s="124">
        <f>SUMIFS('Overview employees'!J:J,'Overview employees'!$B:$B,'Overview reports'!$B$48,'Overview employees'!$A:$A,'Overview reports'!$A49)</f>
        <v>0</v>
      </c>
      <c r="J49" s="124">
        <f>SUMIFS('Overview employees'!K:K,'Overview employees'!$B:$B,'Overview reports'!$B$48,'Overview employees'!$A:$A,'Overview reports'!$A49)</f>
        <v>0</v>
      </c>
      <c r="K49" s="124">
        <f>SUMIFS('Overview employees'!L:L,'Overview employees'!$B:$B,'Overview reports'!$B$48,'Overview employees'!$A:$A,'Overview reports'!$A49)</f>
        <v>0</v>
      </c>
      <c r="L49" s="124">
        <f>SUMIFS('Overview employees'!M:M,'Overview employees'!$B:$B,'Overview reports'!$B$48,'Overview employees'!$A:$A,'Overview reports'!$A49)</f>
        <v>0</v>
      </c>
      <c r="M49" s="124">
        <f>SUMIFS('Overview employees'!N:N,'Overview employees'!$B:$B,'Overview reports'!$B$48,'Overview employees'!$A:$A,'Overview reports'!$A49)</f>
        <v>0</v>
      </c>
      <c r="N49" s="124">
        <f>SUMIFS('Overview employees'!O:O,'Overview employees'!$B:$B,'Overview reports'!$B$48,'Overview employees'!$A:$A,'Overview reports'!$A49)</f>
        <v>0</v>
      </c>
      <c r="O49" s="124">
        <f>SUMIFS('Overview employees'!P:P,'Overview employees'!$B:$B,'Overview reports'!$B$48,'Overview employees'!$A:$A,'Overview reports'!$A49)</f>
        <v>0</v>
      </c>
      <c r="P49" s="124">
        <f>SUMIFS('Overview employees'!Q:Q,'Overview employees'!$B:$B,'Overview reports'!$B$48,'Overview employees'!$A:$A,'Overview reports'!$A49)</f>
        <v>0</v>
      </c>
      <c r="Q49" s="124">
        <f>SUMIFS('Overview employees'!R:R,'Overview employees'!$B:$B,'Overview reports'!$B$48,'Overview employees'!$A:$A,'Overview reports'!$A49)</f>
        <v>0</v>
      </c>
      <c r="R49" s="124">
        <f>SUMIFS('Overview employees'!S:S,'Overview employees'!$B:$B,'Overview reports'!$B$48,'Overview employees'!$A:$A,'Overview reports'!$A49)</f>
        <v>0</v>
      </c>
      <c r="S49" s="124">
        <f>SUMIFS('Overview employees'!T:T,'Overview employees'!$B:$B,'Overview reports'!$B$48,'Overview employees'!$A:$A,'Overview reports'!$A49)</f>
        <v>0</v>
      </c>
    </row>
    <row r="50" spans="1:19" x14ac:dyDescent="0.25">
      <c r="A50" s="118" t="s">
        <v>259</v>
      </c>
      <c r="B50" s="404"/>
      <c r="C50" s="123">
        <f>SUMIFS('Overview employees'!D:D,'Overview employees'!B:B,'Overview reports'!$B$48,'Overview employees'!A:A,'Overview reports'!$A50)</f>
        <v>0</v>
      </c>
      <c r="D50" s="119">
        <f t="shared" si="8"/>
        <v>0</v>
      </c>
      <c r="E50" s="124">
        <f>SUMIFS('Overview employees'!F:F,'Overview employees'!$B:$B,'Overview reports'!$B$48,'Overview employees'!$A:$A,'Overview reports'!$A50)</f>
        <v>0</v>
      </c>
      <c r="F50" s="124">
        <f>SUMIFS('Overview employees'!G:G,'Overview employees'!$B:$B,'Overview reports'!$B$48,'Overview employees'!$A:$A,'Overview reports'!$A50)</f>
        <v>0</v>
      </c>
      <c r="G50" s="124">
        <f>SUMIFS('Overview employees'!H:H,'Overview employees'!$B:$B,'Overview reports'!$B$48,'Overview employees'!$A:$A,'Overview reports'!$A50)</f>
        <v>0</v>
      </c>
      <c r="H50" s="124">
        <f>SUMIFS('Overview employees'!I:I,'Overview employees'!$B:$B,'Overview reports'!$B$48,'Overview employees'!$A:$A,'Overview reports'!$A50)</f>
        <v>0</v>
      </c>
      <c r="I50" s="124">
        <f>SUMIFS('Overview employees'!J:J,'Overview employees'!$B:$B,'Overview reports'!$B$48,'Overview employees'!$A:$A,'Overview reports'!$A50)</f>
        <v>0</v>
      </c>
      <c r="J50" s="124">
        <f>SUMIFS('Overview employees'!K:K,'Overview employees'!$B:$B,'Overview reports'!$B$48,'Overview employees'!$A:$A,'Overview reports'!$A50)</f>
        <v>0</v>
      </c>
      <c r="K50" s="124">
        <f>SUMIFS('Overview employees'!L:L,'Overview employees'!$B:$B,'Overview reports'!$B$48,'Overview employees'!$A:$A,'Overview reports'!$A50)</f>
        <v>0</v>
      </c>
      <c r="L50" s="124">
        <f>SUMIFS('Overview employees'!M:M,'Overview employees'!$B:$B,'Overview reports'!$B$48,'Overview employees'!$A:$A,'Overview reports'!$A50)</f>
        <v>0</v>
      </c>
      <c r="M50" s="124">
        <f>SUMIFS('Overview employees'!N:N,'Overview employees'!$B:$B,'Overview reports'!$B$48,'Overview employees'!$A:$A,'Overview reports'!$A50)</f>
        <v>0</v>
      </c>
      <c r="N50" s="124">
        <f>SUMIFS('Overview employees'!O:O,'Overview employees'!$B:$B,'Overview reports'!$B$48,'Overview employees'!$A:$A,'Overview reports'!$A50)</f>
        <v>0</v>
      </c>
      <c r="O50" s="124">
        <f>SUMIFS('Overview employees'!P:P,'Overview employees'!$B:$B,'Overview reports'!$B$48,'Overview employees'!$A:$A,'Overview reports'!$A50)</f>
        <v>0</v>
      </c>
      <c r="P50" s="124">
        <f>SUMIFS('Overview employees'!Q:Q,'Overview employees'!$B:$B,'Overview reports'!$B$48,'Overview employees'!$A:$A,'Overview reports'!$A50)</f>
        <v>0</v>
      </c>
      <c r="Q50" s="124">
        <f>SUMIFS('Overview employees'!R:R,'Overview employees'!$B:$B,'Overview reports'!$B$48,'Overview employees'!$A:$A,'Overview reports'!$A50)</f>
        <v>0</v>
      </c>
      <c r="R50" s="124">
        <f>SUMIFS('Overview employees'!S:S,'Overview employees'!$B:$B,'Overview reports'!$B$48,'Overview employees'!$A:$A,'Overview reports'!$A50)</f>
        <v>0</v>
      </c>
      <c r="S50" s="124">
        <f>SUMIFS('Overview employees'!T:T,'Overview employees'!$B:$B,'Overview reports'!$B$48,'Overview employees'!$A:$A,'Overview reports'!$A50)</f>
        <v>0</v>
      </c>
    </row>
    <row r="51" spans="1:19" x14ac:dyDescent="0.25">
      <c r="A51" s="118" t="s">
        <v>260</v>
      </c>
      <c r="B51" s="404"/>
      <c r="C51" s="123">
        <f>SUMIFS('Overview employees'!D:D,'Overview employees'!B:B,'Overview reports'!$B$48,'Overview employees'!A:A,'Overview reports'!$A51)</f>
        <v>0</v>
      </c>
      <c r="D51" s="119">
        <f t="shared" si="8"/>
        <v>0</v>
      </c>
      <c r="E51" s="124">
        <f>SUMIFS('Overview employees'!F:F,'Overview employees'!$B:$B,'Overview reports'!$B$48,'Overview employees'!$A:$A,'Overview reports'!$A51)</f>
        <v>0</v>
      </c>
      <c r="F51" s="124">
        <f>SUMIFS('Overview employees'!G:G,'Overview employees'!$B:$B,'Overview reports'!$B$48,'Overview employees'!$A:$A,'Overview reports'!$A51)</f>
        <v>0</v>
      </c>
      <c r="G51" s="124">
        <f>SUMIFS('Overview employees'!H:H,'Overview employees'!$B:$B,'Overview reports'!$B$48,'Overview employees'!$A:$A,'Overview reports'!$A51)</f>
        <v>0</v>
      </c>
      <c r="H51" s="124">
        <f>SUMIFS('Overview employees'!I:I,'Overview employees'!$B:$B,'Overview reports'!$B$48,'Overview employees'!$A:$A,'Overview reports'!$A51)</f>
        <v>0</v>
      </c>
      <c r="I51" s="124">
        <f>SUMIFS('Overview employees'!J:J,'Overview employees'!$B:$B,'Overview reports'!$B$48,'Overview employees'!$A:$A,'Overview reports'!$A51)</f>
        <v>0</v>
      </c>
      <c r="J51" s="124">
        <f>SUMIFS('Overview employees'!K:K,'Overview employees'!$B:$B,'Overview reports'!$B$48,'Overview employees'!$A:$A,'Overview reports'!$A51)</f>
        <v>0</v>
      </c>
      <c r="K51" s="124">
        <f>SUMIFS('Overview employees'!L:L,'Overview employees'!$B:$B,'Overview reports'!$B$48,'Overview employees'!$A:$A,'Overview reports'!$A51)</f>
        <v>0</v>
      </c>
      <c r="L51" s="124">
        <f>SUMIFS('Overview employees'!M:M,'Overview employees'!$B:$B,'Overview reports'!$B$48,'Overview employees'!$A:$A,'Overview reports'!$A51)</f>
        <v>0</v>
      </c>
      <c r="M51" s="124">
        <f>SUMIFS('Overview employees'!N:N,'Overview employees'!$B:$B,'Overview reports'!$B$48,'Overview employees'!$A:$A,'Overview reports'!$A51)</f>
        <v>0</v>
      </c>
      <c r="N51" s="124">
        <f>SUMIFS('Overview employees'!O:O,'Overview employees'!$B:$B,'Overview reports'!$B$48,'Overview employees'!$A:$A,'Overview reports'!$A51)</f>
        <v>0</v>
      </c>
      <c r="O51" s="124">
        <f>SUMIFS('Overview employees'!P:P,'Overview employees'!$B:$B,'Overview reports'!$B$48,'Overview employees'!$A:$A,'Overview reports'!$A51)</f>
        <v>0</v>
      </c>
      <c r="P51" s="124">
        <f>SUMIFS('Overview employees'!Q:Q,'Overview employees'!$B:$B,'Overview reports'!$B$48,'Overview employees'!$A:$A,'Overview reports'!$A51)</f>
        <v>0</v>
      </c>
      <c r="Q51" s="124">
        <f>SUMIFS('Overview employees'!R:R,'Overview employees'!$B:$B,'Overview reports'!$B$48,'Overview employees'!$A:$A,'Overview reports'!$A51)</f>
        <v>0</v>
      </c>
      <c r="R51" s="124">
        <f>SUMIFS('Overview employees'!S:S,'Overview employees'!$B:$B,'Overview reports'!$B$48,'Overview employees'!$A:$A,'Overview reports'!$A51)</f>
        <v>0</v>
      </c>
      <c r="S51" s="124">
        <f>SUMIFS('Overview employees'!T:T,'Overview employees'!$B:$B,'Overview reports'!$B$48,'Overview employees'!$A:$A,'Overview reports'!$A51)</f>
        <v>0</v>
      </c>
    </row>
    <row r="52" spans="1:19" x14ac:dyDescent="0.25">
      <c r="A52" s="125" t="s">
        <v>261</v>
      </c>
      <c r="B52" s="404"/>
      <c r="C52" s="123">
        <f>SUMIFS('Overview employees'!D:D,'Overview employees'!B:B,'Overview reports'!$B$48,'Overview employees'!A:A,'Overview reports'!$A52)</f>
        <v>0</v>
      </c>
      <c r="D52" s="119">
        <f t="shared" si="8"/>
        <v>0</v>
      </c>
      <c r="E52" s="124">
        <f>SUMIFS('Overview employees'!F:F,'Overview employees'!$B:$B,'Overview reports'!$B$48,'Overview employees'!$A:$A,'Overview reports'!$A52)</f>
        <v>0</v>
      </c>
      <c r="F52" s="124">
        <f>SUMIFS('Overview employees'!G:G,'Overview employees'!$B:$B,'Overview reports'!$B$48,'Overview employees'!$A:$A,'Overview reports'!$A52)</f>
        <v>0</v>
      </c>
      <c r="G52" s="124">
        <f>SUMIFS('Overview employees'!H:H,'Overview employees'!$B:$B,'Overview reports'!$B$48,'Overview employees'!$A:$A,'Overview reports'!$A52)</f>
        <v>0</v>
      </c>
      <c r="H52" s="124">
        <f>SUMIFS('Overview employees'!I:I,'Overview employees'!$B:$B,'Overview reports'!$B$48,'Overview employees'!$A:$A,'Overview reports'!$A52)</f>
        <v>0</v>
      </c>
      <c r="I52" s="124">
        <f>SUMIFS('Overview employees'!J:J,'Overview employees'!$B:$B,'Overview reports'!$B$48,'Overview employees'!$A:$A,'Overview reports'!$A52)</f>
        <v>0</v>
      </c>
      <c r="J52" s="124">
        <f>SUMIFS('Overview employees'!K:K,'Overview employees'!$B:$B,'Overview reports'!$B$48,'Overview employees'!$A:$A,'Overview reports'!$A52)</f>
        <v>0</v>
      </c>
      <c r="K52" s="124">
        <f>SUMIFS('Overview employees'!L:L,'Overview employees'!$B:$B,'Overview reports'!$B$48,'Overview employees'!$A:$A,'Overview reports'!$A52)</f>
        <v>0</v>
      </c>
      <c r="L52" s="124">
        <f>SUMIFS('Overview employees'!M:M,'Overview employees'!$B:$B,'Overview reports'!$B$48,'Overview employees'!$A:$A,'Overview reports'!$A52)</f>
        <v>0</v>
      </c>
      <c r="M52" s="124">
        <f>SUMIFS('Overview employees'!N:N,'Overview employees'!$B:$B,'Overview reports'!$B$48,'Overview employees'!$A:$A,'Overview reports'!$A52)</f>
        <v>0</v>
      </c>
      <c r="N52" s="124">
        <f>SUMIFS('Overview employees'!O:O,'Overview employees'!$B:$B,'Overview reports'!$B$48,'Overview employees'!$A:$A,'Overview reports'!$A52)</f>
        <v>0</v>
      </c>
      <c r="O52" s="124">
        <f>SUMIFS('Overview employees'!P:P,'Overview employees'!$B:$B,'Overview reports'!$B$48,'Overview employees'!$A:$A,'Overview reports'!$A52)</f>
        <v>0</v>
      </c>
      <c r="P52" s="124">
        <f>SUMIFS('Overview employees'!Q:Q,'Overview employees'!$B:$B,'Overview reports'!$B$48,'Overview employees'!$A:$A,'Overview reports'!$A52)</f>
        <v>0</v>
      </c>
      <c r="Q52" s="124">
        <f>SUMIFS('Overview employees'!R:R,'Overview employees'!$B:$B,'Overview reports'!$B$48,'Overview employees'!$A:$A,'Overview reports'!$A52)</f>
        <v>0</v>
      </c>
      <c r="R52" s="124">
        <f>SUMIFS('Overview employees'!S:S,'Overview employees'!$B:$B,'Overview reports'!$B$48,'Overview employees'!$A:$A,'Overview reports'!$A52)</f>
        <v>0</v>
      </c>
      <c r="S52" s="124">
        <f>SUMIFS('Overview employees'!T:T,'Overview employees'!$B:$B,'Overview reports'!$B$48,'Overview employees'!$A:$A,'Overview reports'!$A52)</f>
        <v>0</v>
      </c>
    </row>
    <row r="53" spans="1:19" s="100" customFormat="1" x14ac:dyDescent="0.25">
      <c r="A53" s="126" t="s">
        <v>60</v>
      </c>
      <c r="B53" s="404"/>
      <c r="C53" s="127">
        <f>SUM(C48:C52)</f>
        <v>0</v>
      </c>
      <c r="D53" s="128">
        <f t="shared" si="8"/>
        <v>0</v>
      </c>
      <c r="E53" s="129">
        <f t="shared" ref="E53:S53" si="11">SUM(E48:E52)</f>
        <v>0</v>
      </c>
      <c r="F53" s="129">
        <f t="shared" si="11"/>
        <v>0</v>
      </c>
      <c r="G53" s="129">
        <f t="shared" si="11"/>
        <v>0</v>
      </c>
      <c r="H53" s="129">
        <f t="shared" si="11"/>
        <v>0</v>
      </c>
      <c r="I53" s="129">
        <f t="shared" si="11"/>
        <v>0</v>
      </c>
      <c r="J53" s="129">
        <f t="shared" si="11"/>
        <v>0</v>
      </c>
      <c r="K53" s="129">
        <f t="shared" si="11"/>
        <v>0</v>
      </c>
      <c r="L53" s="129">
        <f t="shared" si="11"/>
        <v>0</v>
      </c>
      <c r="M53" s="129">
        <f t="shared" si="11"/>
        <v>0</v>
      </c>
      <c r="N53" s="129">
        <f t="shared" si="11"/>
        <v>0</v>
      </c>
      <c r="O53" s="129">
        <f t="shared" si="11"/>
        <v>0</v>
      </c>
      <c r="P53" s="129">
        <f t="shared" si="11"/>
        <v>0</v>
      </c>
      <c r="Q53" s="129">
        <f t="shared" si="11"/>
        <v>0</v>
      </c>
      <c r="R53" s="129">
        <f t="shared" si="11"/>
        <v>0</v>
      </c>
      <c r="S53" s="129">
        <f t="shared" si="11"/>
        <v>0</v>
      </c>
    </row>
    <row r="54" spans="1:19" x14ac:dyDescent="0.25">
      <c r="A54" s="118" t="s">
        <v>257</v>
      </c>
      <c r="B54" s="405" t="s">
        <v>36</v>
      </c>
      <c r="C54" s="130">
        <f ca="1">SUMIFS('Overview employees'!D:D,'Overview employees'!B:B,'Overview reports'!$B$54,'Overview employees'!A:A,'Overview reports'!$A54)</f>
        <v>0</v>
      </c>
      <c r="D54" s="131">
        <f t="shared" ca="1" si="8"/>
        <v>0</v>
      </c>
      <c r="E54" s="132">
        <f ca="1">SUMIFS('Overview employees'!F:F,'Overview employees'!$B:$B,'Overview reports'!$B$54,'Overview employees'!$A:$A,'Overview reports'!$A54)</f>
        <v>0</v>
      </c>
      <c r="F54" s="132">
        <f ca="1">SUMIFS('Overview employees'!G:G,'Overview employees'!$B:$B,'Overview reports'!$B$54,'Overview employees'!$A:$A,'Overview reports'!$A54)</f>
        <v>0</v>
      </c>
      <c r="G54" s="132">
        <f ca="1">SUMIFS('Overview employees'!H:H,'Overview employees'!$B:$B,'Overview reports'!$B$54,'Overview employees'!$A:$A,'Overview reports'!$A54)</f>
        <v>0</v>
      </c>
      <c r="H54" s="132">
        <f ca="1">SUMIFS('Overview employees'!I:I,'Overview employees'!$B:$B,'Overview reports'!$B$54,'Overview employees'!$A:$A,'Overview reports'!$A54)</f>
        <v>0</v>
      </c>
      <c r="I54" s="132">
        <f ca="1">SUMIFS('Overview employees'!J:J,'Overview employees'!$B:$B,'Overview reports'!$B$54,'Overview employees'!$A:$A,'Overview reports'!$A54)</f>
        <v>0</v>
      </c>
      <c r="J54" s="132">
        <f ca="1">SUMIFS('Overview employees'!K:K,'Overview employees'!$B:$B,'Overview reports'!$B$54,'Overview employees'!$A:$A,'Overview reports'!$A54)</f>
        <v>0</v>
      </c>
      <c r="K54" s="132">
        <f ca="1">SUMIFS('Overview employees'!L:L,'Overview employees'!$B:$B,'Overview reports'!$B$54,'Overview employees'!$A:$A,'Overview reports'!$A54)</f>
        <v>0</v>
      </c>
      <c r="L54" s="132">
        <f ca="1">SUMIFS('Overview employees'!M:M,'Overview employees'!$B:$B,'Overview reports'!$B$54,'Overview employees'!$A:$A,'Overview reports'!$A54)</f>
        <v>0</v>
      </c>
      <c r="M54" s="132">
        <f ca="1">SUMIFS('Overview employees'!N:N,'Overview employees'!$B:$B,'Overview reports'!$B$54,'Overview employees'!$A:$A,'Overview reports'!$A54)</f>
        <v>0</v>
      </c>
      <c r="N54" s="132">
        <f ca="1">SUMIFS('Overview employees'!O:O,'Overview employees'!$B:$B,'Overview reports'!$B$54,'Overview employees'!$A:$A,'Overview reports'!$A54)</f>
        <v>0</v>
      </c>
      <c r="O54" s="132">
        <f ca="1">SUMIFS('Overview employees'!P:P,'Overview employees'!$B:$B,'Overview reports'!$B$54,'Overview employees'!$A:$A,'Overview reports'!$A54)</f>
        <v>0</v>
      </c>
      <c r="P54" s="132">
        <f ca="1">SUMIFS('Overview employees'!Q:Q,'Overview employees'!$B:$B,'Overview reports'!$B$54,'Overview employees'!$A:$A,'Overview reports'!$A54)</f>
        <v>0</v>
      </c>
      <c r="Q54" s="132">
        <f ca="1">SUMIFS('Overview employees'!R:R,'Overview employees'!$B:$B,'Overview reports'!$B$54,'Overview employees'!$A:$A,'Overview reports'!$A54)</f>
        <v>0</v>
      </c>
      <c r="R54" s="132">
        <f ca="1">SUMIFS('Overview employees'!S:S,'Overview employees'!$B:$B,'Overview reports'!$B$54,'Overview employees'!$A:$A,'Overview reports'!$A54)</f>
        <v>0</v>
      </c>
      <c r="S54" s="132">
        <f ca="1">SUMIFS('Overview employees'!T:T,'Overview employees'!$B:$B,'Overview reports'!$B$54,'Overview employees'!$A:$A,'Overview reports'!$A54)</f>
        <v>0</v>
      </c>
    </row>
    <row r="55" spans="1:19" x14ac:dyDescent="0.25">
      <c r="A55" s="122" t="s">
        <v>258</v>
      </c>
      <c r="B55" s="405"/>
      <c r="C55" s="123">
        <f ca="1">SUMIFS('Overview employees'!D:D,'Overview employees'!B:B,'Overview reports'!$B$54,'Overview employees'!A:A,'Overview reports'!$A55)</f>
        <v>0</v>
      </c>
      <c r="D55" s="119">
        <f t="shared" ca="1" si="8"/>
        <v>0</v>
      </c>
      <c r="E55" s="124">
        <f ca="1">SUMIFS('Overview employees'!F:F,'Overview employees'!$B:$B,'Overview reports'!$B$54,'Overview employees'!$A:$A,'Overview reports'!$A55)</f>
        <v>0</v>
      </c>
      <c r="F55" s="124">
        <f ca="1">SUMIFS('Overview employees'!G:G,'Overview employees'!$B:$B,'Overview reports'!$B$54,'Overview employees'!$A:$A,'Overview reports'!$A55)</f>
        <v>0</v>
      </c>
      <c r="G55" s="124">
        <f ca="1">SUMIFS('Overview employees'!H:H,'Overview employees'!$B:$B,'Overview reports'!$B$54,'Overview employees'!$A:$A,'Overview reports'!$A55)</f>
        <v>0</v>
      </c>
      <c r="H55" s="124">
        <f ca="1">SUMIFS('Overview employees'!I:I,'Overview employees'!$B:$B,'Overview reports'!$B$54,'Overview employees'!$A:$A,'Overview reports'!$A55)</f>
        <v>0</v>
      </c>
      <c r="I55" s="124">
        <f ca="1">SUMIFS('Overview employees'!J:J,'Overview employees'!$B:$B,'Overview reports'!$B$54,'Overview employees'!$A:$A,'Overview reports'!$A55)</f>
        <v>0</v>
      </c>
      <c r="J55" s="124">
        <f ca="1">SUMIFS('Overview employees'!K:K,'Overview employees'!$B:$B,'Overview reports'!$B$54,'Overview employees'!$A:$A,'Overview reports'!$A55)</f>
        <v>0</v>
      </c>
      <c r="K55" s="124">
        <f ca="1">SUMIFS('Overview employees'!L:L,'Overview employees'!$B:$B,'Overview reports'!$B$54,'Overview employees'!$A:$A,'Overview reports'!$A55)</f>
        <v>0</v>
      </c>
      <c r="L55" s="124">
        <f ca="1">SUMIFS('Overview employees'!M:M,'Overview employees'!$B:$B,'Overview reports'!$B$54,'Overview employees'!$A:$A,'Overview reports'!$A55)</f>
        <v>0</v>
      </c>
      <c r="M55" s="124">
        <f ca="1">SUMIFS('Overview employees'!N:N,'Overview employees'!$B:$B,'Overview reports'!$B$54,'Overview employees'!$A:$A,'Overview reports'!$A55)</f>
        <v>0</v>
      </c>
      <c r="N55" s="124">
        <f ca="1">SUMIFS('Overview employees'!O:O,'Overview employees'!$B:$B,'Overview reports'!$B$54,'Overview employees'!$A:$A,'Overview reports'!$A55)</f>
        <v>0</v>
      </c>
      <c r="O55" s="124">
        <f ca="1">SUMIFS('Overview employees'!P:P,'Overview employees'!$B:$B,'Overview reports'!$B$54,'Overview employees'!$A:$A,'Overview reports'!$A55)</f>
        <v>0</v>
      </c>
      <c r="P55" s="124">
        <f ca="1">SUMIFS('Overview employees'!Q:Q,'Overview employees'!$B:$B,'Overview reports'!$B$54,'Overview employees'!$A:$A,'Overview reports'!$A55)</f>
        <v>0</v>
      </c>
      <c r="Q55" s="124">
        <f ca="1">SUMIFS('Overview employees'!R:R,'Overview employees'!$B:$B,'Overview reports'!$B$54,'Overview employees'!$A:$A,'Overview reports'!$A55)</f>
        <v>0</v>
      </c>
      <c r="R55" s="124">
        <f ca="1">SUMIFS('Overview employees'!S:S,'Overview employees'!$B:$B,'Overview reports'!$B$54,'Overview employees'!$A:$A,'Overview reports'!$A55)</f>
        <v>0</v>
      </c>
      <c r="S55" s="124">
        <f ca="1">SUMIFS('Overview employees'!T:T,'Overview employees'!$B:$B,'Overview reports'!$B$54,'Overview employees'!$A:$A,'Overview reports'!$A55)</f>
        <v>0</v>
      </c>
    </row>
    <row r="56" spans="1:19" x14ac:dyDescent="0.25">
      <c r="A56" s="118" t="s">
        <v>259</v>
      </c>
      <c r="B56" s="405"/>
      <c r="C56" s="123">
        <f ca="1">SUMIFS('Overview employees'!D:D,'Overview employees'!B:B,'Overview reports'!$B$54,'Overview employees'!A:A,'Overview reports'!$A56)</f>
        <v>0</v>
      </c>
      <c r="D56" s="119">
        <f t="shared" ca="1" si="8"/>
        <v>0</v>
      </c>
      <c r="E56" s="124">
        <f ca="1">SUMIFS('Overview employees'!F:F,'Overview employees'!$B:$B,'Overview reports'!$B$54,'Overview employees'!$A:$A,'Overview reports'!$A56)</f>
        <v>0</v>
      </c>
      <c r="F56" s="124">
        <f ca="1">SUMIFS('Overview employees'!G:G,'Overview employees'!$B:$B,'Overview reports'!$B$54,'Overview employees'!$A:$A,'Overview reports'!$A56)</f>
        <v>0</v>
      </c>
      <c r="G56" s="124">
        <f ca="1">SUMIFS('Overview employees'!H:H,'Overview employees'!$B:$B,'Overview reports'!$B$54,'Overview employees'!$A:$A,'Overview reports'!$A56)</f>
        <v>0</v>
      </c>
      <c r="H56" s="124">
        <f ca="1">SUMIFS('Overview employees'!I:I,'Overview employees'!$B:$B,'Overview reports'!$B$54,'Overview employees'!$A:$A,'Overview reports'!$A56)</f>
        <v>0</v>
      </c>
      <c r="I56" s="124">
        <f ca="1">SUMIFS('Overview employees'!J:J,'Overview employees'!$B:$B,'Overview reports'!$B$54,'Overview employees'!$A:$A,'Overview reports'!$A56)</f>
        <v>0</v>
      </c>
      <c r="J56" s="124">
        <f ca="1">SUMIFS('Overview employees'!K:K,'Overview employees'!$B:$B,'Overview reports'!$B$54,'Overview employees'!$A:$A,'Overview reports'!$A56)</f>
        <v>0</v>
      </c>
      <c r="K56" s="124">
        <f ca="1">SUMIFS('Overview employees'!L:L,'Overview employees'!$B:$B,'Overview reports'!$B$54,'Overview employees'!$A:$A,'Overview reports'!$A56)</f>
        <v>0</v>
      </c>
      <c r="L56" s="124">
        <f ca="1">SUMIFS('Overview employees'!M:M,'Overview employees'!$B:$B,'Overview reports'!$B$54,'Overview employees'!$A:$A,'Overview reports'!$A56)</f>
        <v>0</v>
      </c>
      <c r="M56" s="124">
        <f ca="1">SUMIFS('Overview employees'!N:N,'Overview employees'!$B:$B,'Overview reports'!$B$54,'Overview employees'!$A:$A,'Overview reports'!$A56)</f>
        <v>0</v>
      </c>
      <c r="N56" s="124">
        <f ca="1">SUMIFS('Overview employees'!O:O,'Overview employees'!$B:$B,'Overview reports'!$B$54,'Overview employees'!$A:$A,'Overview reports'!$A56)</f>
        <v>0</v>
      </c>
      <c r="O56" s="124">
        <f ca="1">SUMIFS('Overview employees'!P:P,'Overview employees'!$B:$B,'Overview reports'!$B$54,'Overview employees'!$A:$A,'Overview reports'!$A56)</f>
        <v>0</v>
      </c>
      <c r="P56" s="124">
        <f ca="1">SUMIFS('Overview employees'!Q:Q,'Overview employees'!$B:$B,'Overview reports'!$B$54,'Overview employees'!$A:$A,'Overview reports'!$A56)</f>
        <v>0</v>
      </c>
      <c r="Q56" s="124">
        <f ca="1">SUMIFS('Overview employees'!R:R,'Overview employees'!$B:$B,'Overview reports'!$B$54,'Overview employees'!$A:$A,'Overview reports'!$A56)</f>
        <v>0</v>
      </c>
      <c r="R56" s="124">
        <f ca="1">SUMIFS('Overview employees'!S:S,'Overview employees'!$B:$B,'Overview reports'!$B$54,'Overview employees'!$A:$A,'Overview reports'!$A56)</f>
        <v>0</v>
      </c>
      <c r="S56" s="124">
        <f ca="1">SUMIFS('Overview employees'!T:T,'Overview employees'!$B:$B,'Overview reports'!$B$54,'Overview employees'!$A:$A,'Overview reports'!$A56)</f>
        <v>0</v>
      </c>
    </row>
    <row r="57" spans="1:19" x14ac:dyDescent="0.25">
      <c r="A57" s="118" t="s">
        <v>260</v>
      </c>
      <c r="B57" s="405"/>
      <c r="C57" s="123">
        <f ca="1">SUMIFS('Overview employees'!D:D,'Overview employees'!B:B,'Overview reports'!$B$54,'Overview employees'!A:A,'Overview reports'!$A57)</f>
        <v>0</v>
      </c>
      <c r="D57" s="119">
        <f t="shared" ca="1" si="8"/>
        <v>0</v>
      </c>
      <c r="E57" s="124">
        <f ca="1">SUMIFS('Overview employees'!F:F,'Overview employees'!$B:$B,'Overview reports'!$B$54,'Overview employees'!$A:$A,'Overview reports'!$A57)</f>
        <v>0</v>
      </c>
      <c r="F57" s="124">
        <f ca="1">SUMIFS('Overview employees'!G:G,'Overview employees'!$B:$B,'Overview reports'!$B$54,'Overview employees'!$A:$A,'Overview reports'!$A57)</f>
        <v>0</v>
      </c>
      <c r="G57" s="124">
        <f ca="1">SUMIFS('Overview employees'!H:H,'Overview employees'!$B:$B,'Overview reports'!$B$54,'Overview employees'!$A:$A,'Overview reports'!$A57)</f>
        <v>0</v>
      </c>
      <c r="H57" s="124">
        <f ca="1">SUMIFS('Overview employees'!I:I,'Overview employees'!$B:$B,'Overview reports'!$B$54,'Overview employees'!$A:$A,'Overview reports'!$A57)</f>
        <v>0</v>
      </c>
      <c r="I57" s="124">
        <f ca="1">SUMIFS('Overview employees'!J:J,'Overview employees'!$B:$B,'Overview reports'!$B$54,'Overview employees'!$A:$A,'Overview reports'!$A57)</f>
        <v>0</v>
      </c>
      <c r="J57" s="124">
        <f ca="1">SUMIFS('Overview employees'!K:K,'Overview employees'!$B:$B,'Overview reports'!$B$54,'Overview employees'!$A:$A,'Overview reports'!$A57)</f>
        <v>0</v>
      </c>
      <c r="K57" s="124">
        <f ca="1">SUMIFS('Overview employees'!L:L,'Overview employees'!$B:$B,'Overview reports'!$B$54,'Overview employees'!$A:$A,'Overview reports'!$A57)</f>
        <v>0</v>
      </c>
      <c r="L57" s="124">
        <f ca="1">SUMIFS('Overview employees'!M:M,'Overview employees'!$B:$B,'Overview reports'!$B$54,'Overview employees'!$A:$A,'Overview reports'!$A57)</f>
        <v>0</v>
      </c>
      <c r="M57" s="124">
        <f ca="1">SUMIFS('Overview employees'!N:N,'Overview employees'!$B:$B,'Overview reports'!$B$54,'Overview employees'!$A:$A,'Overview reports'!$A57)</f>
        <v>0</v>
      </c>
      <c r="N57" s="124">
        <f ca="1">SUMIFS('Overview employees'!O:O,'Overview employees'!$B:$B,'Overview reports'!$B$54,'Overview employees'!$A:$A,'Overview reports'!$A57)</f>
        <v>0</v>
      </c>
      <c r="O57" s="124">
        <f ca="1">SUMIFS('Overview employees'!P:P,'Overview employees'!$B:$B,'Overview reports'!$B$54,'Overview employees'!$A:$A,'Overview reports'!$A57)</f>
        <v>0</v>
      </c>
      <c r="P57" s="124">
        <f ca="1">SUMIFS('Overview employees'!Q:Q,'Overview employees'!$B:$B,'Overview reports'!$B$54,'Overview employees'!$A:$A,'Overview reports'!$A57)</f>
        <v>0</v>
      </c>
      <c r="Q57" s="124">
        <f ca="1">SUMIFS('Overview employees'!R:R,'Overview employees'!$B:$B,'Overview reports'!$B$54,'Overview employees'!$A:$A,'Overview reports'!$A57)</f>
        <v>0</v>
      </c>
      <c r="R57" s="124">
        <f ca="1">SUMIFS('Overview employees'!S:S,'Overview employees'!$B:$B,'Overview reports'!$B$54,'Overview employees'!$A:$A,'Overview reports'!$A57)</f>
        <v>0</v>
      </c>
      <c r="S57" s="124">
        <f ca="1">SUMIFS('Overview employees'!T:T,'Overview employees'!$B:$B,'Overview reports'!$B$54,'Overview employees'!$A:$A,'Overview reports'!$A57)</f>
        <v>0</v>
      </c>
    </row>
    <row r="58" spans="1:19" x14ac:dyDescent="0.25">
      <c r="A58" s="125" t="s">
        <v>261</v>
      </c>
      <c r="B58" s="405"/>
      <c r="C58" s="123">
        <f ca="1">SUMIFS('Overview employees'!D:D,'Overview employees'!B:B,'Overview reports'!$B$54,'Overview employees'!A:A,'Overview reports'!$A58)</f>
        <v>0</v>
      </c>
      <c r="D58" s="119">
        <f t="shared" ca="1" si="8"/>
        <v>0</v>
      </c>
      <c r="E58" s="124">
        <f ca="1">SUMIFS('Overview employees'!F:F,'Overview employees'!$B:$B,'Overview reports'!$B$54,'Overview employees'!$A:$A,'Overview reports'!$A58)</f>
        <v>0</v>
      </c>
      <c r="F58" s="124">
        <f ca="1">SUMIFS('Overview employees'!G:G,'Overview employees'!$B:$B,'Overview reports'!$B$54,'Overview employees'!$A:$A,'Overview reports'!$A58)</f>
        <v>0</v>
      </c>
      <c r="G58" s="124">
        <f ca="1">SUMIFS('Overview employees'!H:H,'Overview employees'!$B:$B,'Overview reports'!$B$54,'Overview employees'!$A:$A,'Overview reports'!$A58)</f>
        <v>0</v>
      </c>
      <c r="H58" s="124">
        <f ca="1">SUMIFS('Overview employees'!I:I,'Overview employees'!$B:$B,'Overview reports'!$B$54,'Overview employees'!$A:$A,'Overview reports'!$A58)</f>
        <v>0</v>
      </c>
      <c r="I58" s="124">
        <f ca="1">SUMIFS('Overview employees'!J:J,'Overview employees'!$B:$B,'Overview reports'!$B$54,'Overview employees'!$A:$A,'Overview reports'!$A58)</f>
        <v>0</v>
      </c>
      <c r="J58" s="124">
        <f ca="1">SUMIFS('Overview employees'!K:K,'Overview employees'!$B:$B,'Overview reports'!$B$54,'Overview employees'!$A:$A,'Overview reports'!$A58)</f>
        <v>0</v>
      </c>
      <c r="K58" s="124">
        <f ca="1">SUMIFS('Overview employees'!L:L,'Overview employees'!$B:$B,'Overview reports'!$B$54,'Overview employees'!$A:$A,'Overview reports'!$A58)</f>
        <v>0</v>
      </c>
      <c r="L58" s="124">
        <f ca="1">SUMIFS('Overview employees'!M:M,'Overview employees'!$B:$B,'Overview reports'!$B$54,'Overview employees'!$A:$A,'Overview reports'!$A58)</f>
        <v>0</v>
      </c>
      <c r="M58" s="124">
        <f ca="1">SUMIFS('Overview employees'!N:N,'Overview employees'!$B:$B,'Overview reports'!$B$54,'Overview employees'!$A:$A,'Overview reports'!$A58)</f>
        <v>0</v>
      </c>
      <c r="N58" s="124">
        <f ca="1">SUMIFS('Overview employees'!O:O,'Overview employees'!$B:$B,'Overview reports'!$B$54,'Overview employees'!$A:$A,'Overview reports'!$A58)</f>
        <v>0</v>
      </c>
      <c r="O58" s="124">
        <f ca="1">SUMIFS('Overview employees'!P:P,'Overview employees'!$B:$B,'Overview reports'!$B$54,'Overview employees'!$A:$A,'Overview reports'!$A58)</f>
        <v>0</v>
      </c>
      <c r="P58" s="124">
        <f ca="1">SUMIFS('Overview employees'!Q:Q,'Overview employees'!$B:$B,'Overview reports'!$B$54,'Overview employees'!$A:$A,'Overview reports'!$A58)</f>
        <v>0</v>
      </c>
      <c r="Q58" s="124">
        <f ca="1">SUMIFS('Overview employees'!R:R,'Overview employees'!$B:$B,'Overview reports'!$B$54,'Overview employees'!$A:$A,'Overview reports'!$A58)</f>
        <v>0</v>
      </c>
      <c r="R58" s="124">
        <f ca="1">SUMIFS('Overview employees'!S:S,'Overview employees'!$B:$B,'Overview reports'!$B$54,'Overview employees'!$A:$A,'Overview reports'!$A58)</f>
        <v>0</v>
      </c>
      <c r="S58" s="124">
        <f ca="1">SUMIFS('Overview employees'!T:T,'Overview employees'!$B:$B,'Overview reports'!$B$54,'Overview employees'!$A:$A,'Overview reports'!$A58)</f>
        <v>0</v>
      </c>
    </row>
    <row r="59" spans="1:19" s="100" customFormat="1" x14ac:dyDescent="0.25">
      <c r="A59" s="126" t="s">
        <v>60</v>
      </c>
      <c r="B59" s="405"/>
      <c r="C59" s="127">
        <f ca="1">SUM(C54:C58)</f>
        <v>0</v>
      </c>
      <c r="D59" s="128">
        <f t="shared" ca="1" si="8"/>
        <v>0</v>
      </c>
      <c r="E59" s="129">
        <f t="shared" ref="E59:S59" ca="1" si="12">SUM(E54:E58)</f>
        <v>0</v>
      </c>
      <c r="F59" s="129">
        <f t="shared" ca="1" si="12"/>
        <v>0</v>
      </c>
      <c r="G59" s="129">
        <f t="shared" ca="1" si="12"/>
        <v>0</v>
      </c>
      <c r="H59" s="129">
        <f t="shared" ca="1" si="12"/>
        <v>0</v>
      </c>
      <c r="I59" s="129">
        <f t="shared" ca="1" si="12"/>
        <v>0</v>
      </c>
      <c r="J59" s="129">
        <f t="shared" ca="1" si="12"/>
        <v>0</v>
      </c>
      <c r="K59" s="129">
        <f t="shared" ca="1" si="12"/>
        <v>0</v>
      </c>
      <c r="L59" s="129">
        <f t="shared" ca="1" si="12"/>
        <v>0</v>
      </c>
      <c r="M59" s="129">
        <f t="shared" ca="1" si="12"/>
        <v>0</v>
      </c>
      <c r="N59" s="129">
        <f t="shared" ca="1" si="12"/>
        <v>0</v>
      </c>
      <c r="O59" s="129">
        <f t="shared" ca="1" si="12"/>
        <v>0</v>
      </c>
      <c r="P59" s="129">
        <f t="shared" ca="1" si="12"/>
        <v>0</v>
      </c>
      <c r="Q59" s="129">
        <f t="shared" ca="1" si="12"/>
        <v>0</v>
      </c>
      <c r="R59" s="129">
        <f t="shared" ca="1" si="12"/>
        <v>0</v>
      </c>
      <c r="S59" s="129">
        <f t="shared" ca="1" si="12"/>
        <v>0</v>
      </c>
    </row>
  </sheetData>
  <mergeCells count="12">
    <mergeCell ref="B48:B53"/>
    <mergeCell ref="B54:B59"/>
    <mergeCell ref="B18:B23"/>
    <mergeCell ref="B24:B29"/>
    <mergeCell ref="B30:B35"/>
    <mergeCell ref="B36:B41"/>
    <mergeCell ref="B42:B47"/>
    <mergeCell ref="B2:C2"/>
    <mergeCell ref="B3:C3"/>
    <mergeCell ref="B4:C4"/>
    <mergeCell ref="B6:B11"/>
    <mergeCell ref="B12:B17"/>
  </mergeCells>
  <conditionalFormatting sqref="C6:S59">
    <cfRule type="cellIs" dxfId="1614" priority="4" operator="equal">
      <formula>0</formula>
    </cfRule>
  </conditionalFormatting>
  <conditionalFormatting sqref="D4:S5">
    <cfRule type="cellIs" dxfId="1613" priority="2" operator="lessThan">
      <formula>0</formula>
    </cfRule>
    <cfRule type="cellIs" dxfId="1612" priority="3" operator="greaterThan">
      <formula>0</formula>
    </cfRule>
  </conditionalFormatting>
  <pageMargins left="0.7" right="0.7" top="0.78749999999999998" bottom="0.78749999999999998"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79"/>
  <sheetViews>
    <sheetView showGridLines="0" zoomScale="85" zoomScaleNormal="85" workbookViewId="0">
      <selection activeCell="H1" sqref="H1"/>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9"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264</v>
      </c>
      <c r="E1" s="136"/>
      <c r="F1" s="137"/>
      <c r="G1" s="138" t="s">
        <v>265</v>
      </c>
      <c r="H1" s="139" t="s">
        <v>259</v>
      </c>
    </row>
    <row r="2" spans="2:40" ht="29.25" customHeight="1" x14ac:dyDescent="0.25">
      <c r="C2" s="140" t="s">
        <v>266</v>
      </c>
      <c r="D2" s="408"/>
      <c r="E2" s="408"/>
      <c r="G2" s="138" t="s">
        <v>267</v>
      </c>
      <c r="H2" s="141">
        <v>7.74</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30834.42</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44682</v>
      </c>
      <c r="E5" s="151">
        <v>44773</v>
      </c>
      <c r="F5" s="152">
        <v>1</v>
      </c>
      <c r="G5" s="153">
        <v>38.700000000000003</v>
      </c>
      <c r="H5" s="153"/>
      <c r="J5" s="410" t="s">
        <v>292</v>
      </c>
      <c r="K5" s="411">
        <f>F20+F22+F24+F26+F28</f>
        <v>30834.42</v>
      </c>
      <c r="O5" s="84" t="s">
        <v>32</v>
      </c>
      <c r="P5" s="154">
        <v>66.0630813260195</v>
      </c>
      <c r="Q5" s="154">
        <v>0</v>
      </c>
      <c r="R5" s="154">
        <v>0</v>
      </c>
      <c r="S5" s="154">
        <v>23.436918673980401</v>
      </c>
      <c r="T5" s="154">
        <v>0</v>
      </c>
      <c r="U5" s="154"/>
      <c r="V5" s="154"/>
      <c r="W5" s="154"/>
      <c r="X5" s="154"/>
      <c r="Y5" s="154"/>
      <c r="Z5" s="154"/>
      <c r="AA5" s="154"/>
      <c r="AB5" s="154"/>
      <c r="AC5" s="154"/>
      <c r="AD5" s="154"/>
      <c r="AE5" s="155">
        <f t="shared" ref="AE5:AE13" si="0">SUM(P5:AD5)</f>
        <v>89.499999999999901</v>
      </c>
      <c r="AF5" s="156">
        <v>30834.42</v>
      </c>
      <c r="AG5" s="157">
        <v>45076</v>
      </c>
      <c r="AM5" s="3" t="s">
        <v>293</v>
      </c>
    </row>
    <row r="6" spans="2:40" ht="18.75" outlineLevel="1" x14ac:dyDescent="0.25">
      <c r="C6" s="409"/>
      <c r="D6" s="151">
        <v>44958</v>
      </c>
      <c r="E6" s="151">
        <v>45016</v>
      </c>
      <c r="F6" s="152">
        <v>1</v>
      </c>
      <c r="G6" s="153">
        <v>38.700000000000003</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30834.42</v>
      </c>
      <c r="O7" s="89" t="s">
        <v>33</v>
      </c>
      <c r="P7" s="154"/>
      <c r="Q7" s="154"/>
      <c r="R7" s="154"/>
      <c r="S7" s="154"/>
      <c r="T7" s="154"/>
      <c r="U7" s="154"/>
      <c r="V7" s="154"/>
      <c r="W7" s="154"/>
      <c r="X7" s="154"/>
      <c r="Y7" s="154"/>
      <c r="Z7" s="154"/>
      <c r="AA7" s="154"/>
      <c r="AB7" s="154"/>
      <c r="AC7" s="154"/>
      <c r="AD7" s="154"/>
      <c r="AE7" s="155">
        <f t="shared" si="0"/>
        <v>0</v>
      </c>
      <c r="AF7" s="156"/>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0</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30834.42</v>
      </c>
      <c r="D20" s="425">
        <f>MROUND(SUMIF(B:B,O20,F:F),0.5)</f>
        <v>89.5</v>
      </c>
      <c r="E20" s="426">
        <f>IFERROR(C20/D20,0)</f>
        <v>344.51865921787709</v>
      </c>
      <c r="F20" s="424">
        <f>SUMIF(B:B,O20,J:J)</f>
        <v>30834.42</v>
      </c>
      <c r="G20" s="427">
        <f>MROUND(SUMIF(B:B,O20,I:I),0.5)</f>
        <v>89.5</v>
      </c>
      <c r="H20" s="428">
        <f>IFERROR(((SUMIF(B:B,O20,AE:AE))/$H$2),0)</f>
        <v>108.34625322997417</v>
      </c>
      <c r="I20" s="429">
        <f>IF($D$11="no",IF((SUMIF($D$35:$D$41,O20,$G$35:$G$41)+SUMIF($I$35:$I$41,O20,$L$35:$L$41))&gt;D20,D20,(SUMIF($D$35:$D$41,O20,$G$35:$G$41)+SUMIF($I$35:$I$41,O20,$L$35:$L$41))),IF((SUMIF($D$35:$D$41,O20,$G$35:$G$41)+SUMIF($I$35:$I$41,O20,$L$35:$L$41))&gt;G20,G20,(SUMIF($D$35:$D$41,O20,$G$35:$G$41)+SUMIF($I$35:$I$41,O20,$L$35:$L$41))))</f>
        <v>89.5</v>
      </c>
      <c r="J20" s="430">
        <f>IFERROR(MROUND(IF(H20&gt;I20,I20,H20),0.5),"")</f>
        <v>89.5</v>
      </c>
      <c r="K20" s="431">
        <f>IF($D$11="no",(IF(M20&gt;=0,0,IFERROR(J20-D20,0))),IF(J20&gt;=G20,0,IFERROR(J20-G20,0)))</f>
        <v>0</v>
      </c>
      <c r="L20" s="432">
        <f>ROUND(IF($D$11="no",IF(E20*J20&gt;C20,C20,E20*J20),IF(E20*J20&gt;F20,F20,E20*J20)),2)</f>
        <v>30834.42</v>
      </c>
      <c r="M20" s="433">
        <f>ROUND(IF($D$11="no",IFERROR(-(C20-L20),0),IFERROR(-(F20-L20),0)),2)</f>
        <v>0</v>
      </c>
      <c r="O20" s="84" t="s">
        <v>32</v>
      </c>
      <c r="P20" s="182">
        <f t="shared" ref="P20:AD20" si="1">IFERROR($J20*(SUMIF($B:$B,$O20,P:P)/$H$2)/$H20,0)</f>
        <v>66.063081326019542</v>
      </c>
      <c r="Q20" s="182">
        <f t="shared" si="1"/>
        <v>0</v>
      </c>
      <c r="R20" s="182">
        <f t="shared" si="1"/>
        <v>0</v>
      </c>
      <c r="S20" s="182">
        <f t="shared" si="1"/>
        <v>23.436918673980436</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89.499999999999972</v>
      </c>
      <c r="AF20" s="367">
        <f>ROUND(L20,2)</f>
        <v>30834.42</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28"/>
      <c r="I21" s="429"/>
      <c r="J21" s="430"/>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7.1054273576010019E-14</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0</v>
      </c>
      <c r="D22" s="425">
        <f>MROUND(SUMIF(B:B,O22,F:F),0.5)</f>
        <v>0</v>
      </c>
      <c r="E22" s="426">
        <f>IFERROR(C22/D22,0)</f>
        <v>0</v>
      </c>
      <c r="F22" s="424">
        <f>SUMIF(B:B,O22,J:J)</f>
        <v>0</v>
      </c>
      <c r="G22" s="427">
        <f>MROUND(SUMIF(B:B,O22,I:I),0.5)</f>
        <v>0</v>
      </c>
      <c r="H22" s="436">
        <f>IFERROR(((SUMIF(B:B,O22,AE:AE))/$H$2),0)</f>
        <v>0</v>
      </c>
      <c r="I22" s="437">
        <f>IF($D$11="no",IF((SUMIF($D$35:$D$41,O22,$G$35:$G$41)+SUMIF($I$35:$I$41,O22,$L$35:$L$41))&gt;D22,D22,(SUMIF($D$35:$D$41,O22,$G$35:$G$41)+SUMIF($I$35:$I$41,O22,$L$35:$L$41))),IF((SUMIF($D$35:$D$41,O22,$G$35:$G$41)+SUMIF($I$35:$I$41,O22,$L$35:$L$41))&gt;G22,G22,(SUMIF($D$35:$D$41,O22,$G$35:$G$41)+SUMIF($I$35:$I$41,O22,$L$35:$L$41))))</f>
        <v>0</v>
      </c>
      <c r="J22" s="438">
        <f>IFERROR(MROUND(IF(H22&gt;I22,I22,H22),0.5),"")</f>
        <v>0</v>
      </c>
      <c r="K22" s="439">
        <f>IF($D$11="no",(IF(M22&gt;=0,0,IFERROR(J22-D22,0))),IF(J22&gt;=G22,0,IFERROR(J22-G22,0)))</f>
        <v>0</v>
      </c>
      <c r="L22" s="432">
        <f>ROUND(IF($D$11="no",IF(E22*J22&gt;C22,C22,E22*J22),IF(E22*J22&gt;F22,F22,E22*J22)),2)</f>
        <v>0</v>
      </c>
      <c r="M22" s="433">
        <f>ROUND(IF($D$11="no",IFERROR(-(C22-L22),0),IFERROR(-(F22-L22),0)),2)</f>
        <v>0</v>
      </c>
      <c r="O22" s="89" t="s">
        <v>33</v>
      </c>
      <c r="P22" s="182">
        <f t="shared" ref="P22:AD22" si="3">IFERROR($J22*(SUMIF($B:$B,$O22,P:P)/$H$2)/$H22,0)</f>
        <v>0</v>
      </c>
      <c r="Q22" s="182">
        <f t="shared" si="3"/>
        <v>0</v>
      </c>
      <c r="R22" s="182">
        <f t="shared" si="3"/>
        <v>0</v>
      </c>
      <c r="S22" s="182">
        <f t="shared" si="3"/>
        <v>0</v>
      </c>
      <c r="T22" s="182">
        <f t="shared" si="3"/>
        <v>0</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0</v>
      </c>
      <c r="AF22" s="367">
        <f>ROUND(L22,2)</f>
        <v>0</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37"/>
      <c r="J23" s="438"/>
      <c r="K23" s="439"/>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28">
        <f>IFERROR(((SUMIF(B:B,O24,AE:AE))/$H$2),0)</f>
        <v>0</v>
      </c>
      <c r="I24" s="429">
        <f>IF($D$11="no",IF((SUMIF($D$35:$D$41,O24,$G$35:$G$41)+SUMIF($I$35:$I$41,O24,$L$35:$L$41))&gt;D24,D24,(SUMIF($D$35:$D$41,O24,$G$35:$G$41)+SUMIF($I$35:$I$41,O24,$L$35:$L$41))),IF((SUMIF($D$35:$D$41,O24,$G$35:$G$41)+SUMIF($I$35:$I$41,O24,$L$35:$L$41))&gt;G24,G24,(SUMIF($D$35:$D$41,O24,$G$35:$G$41)+SUMIF($I$35:$I$41,O24,$L$35:$L$41))))</f>
        <v>0</v>
      </c>
      <c r="J24" s="430">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28"/>
      <c r="I25" s="429"/>
      <c r="J25" s="430"/>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30834.42</v>
      </c>
      <c r="D30" s="191">
        <f>SUM(D20:D28)</f>
        <v>89.5</v>
      </c>
      <c r="E30" s="192"/>
      <c r="F30" s="193">
        <f>SUM(F20:F28)</f>
        <v>30834.42</v>
      </c>
      <c r="G30" s="194">
        <f>SUM(G20:G28)</f>
        <v>89.5</v>
      </c>
      <c r="H30" s="195">
        <f>SUM(H20:H28)</f>
        <v>108.34625322997417</v>
      </c>
      <c r="I30" s="196"/>
      <c r="J30" s="197">
        <f>SUM(J20:J28)</f>
        <v>89.5</v>
      </c>
      <c r="K30" s="198"/>
      <c r="L30" s="199">
        <f>SUM(L20:L28)</f>
        <v>30834.42</v>
      </c>
      <c r="M30" s="200">
        <f>SUM(M20:M28)</f>
        <v>0</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123.75" customHeight="1" x14ac:dyDescent="0.5">
      <c r="B32" s="457" t="str">
        <f>INDEX(languages!B10:C10,1,MATCH('Liesmich Readme'!$A$5,languages!$B$2:$C$2,0))</f>
        <v>3. Horizontal Ceiling &amp; capping per calendar year</v>
      </c>
      <c r="C32" s="457"/>
      <c r="D32" s="457"/>
      <c r="E32" s="457"/>
      <c r="F32" s="457"/>
      <c r="G32" s="457"/>
      <c r="H32" s="457"/>
      <c r="I32" s="457"/>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322</v>
      </c>
      <c r="C35" s="220">
        <f>IF('Basic project data'!C5=0,0,DATE(YEAR('Basic project data'!C5),1,1))</f>
        <v>44562</v>
      </c>
      <c r="D35" s="221" t="str">
        <f>IFERROR(INDEX(B47:B58,MATCH("P*",B47:B58,0)),"")</f>
        <v>P1</v>
      </c>
      <c r="E35" s="181">
        <f>IF(D35="",0,IF($D$11="no",SUMIF(B47:B58,D35,F47:F58),SUMIF(B47:B58,D35,I47:I58)))</f>
        <v>53.75</v>
      </c>
      <c r="F35" s="181">
        <f>IFERROR(SUMIF($B47:$B58,$D35,$AE47:$AE58)/$H$2,0)</f>
        <v>63.824289405684752</v>
      </c>
      <c r="G35" s="181">
        <f t="shared" ref="G35:G41" si="10">IFERROR(IF(D35="","",(IF(B35="yes",(IF(E35&lt;F35,E35,F35)),F35))),"")</f>
        <v>63.824289405684752</v>
      </c>
      <c r="H35" s="222">
        <f t="shared" ref="H35:H41" si="11">ROUND(-IFERROR(E35-F35,""),2)</f>
        <v>10.07</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322</v>
      </c>
      <c r="C36" s="220">
        <f>IFERROR(IF(EDATE(C35,12)&lt;=(DATE(YEAR('Basic project data'!$C$6),1,1)),EDATE(C35,12),""),"")</f>
        <v>44927</v>
      </c>
      <c r="D36" s="221" t="str">
        <f>IFERROR(INDEX(B62:B73,MATCH("P*",B62:B73,0)),"")</f>
        <v>P1</v>
      </c>
      <c r="E36" s="181">
        <f>IF(D36="",0,IF($D$11="no",SUMIF(B62:B73,D36,F62:F73),SUMIF(B62:B73,D36,I62:I73)))</f>
        <v>35.833333333333336</v>
      </c>
      <c r="F36" s="181">
        <f>IFERROR(SUMIF($B62:$B73,$D36,$AE62:$AE73)/$H$2,0)</f>
        <v>44.521963824289401</v>
      </c>
      <c r="G36" s="181">
        <f t="shared" si="10"/>
        <v>44.521963824289401</v>
      </c>
      <c r="H36" s="222">
        <f t="shared" si="11"/>
        <v>8.69</v>
      </c>
      <c r="I36" s="221" t="str">
        <f>IF(IFERROR(INDEX(B62:B73,MATCH("P*",B62:B73,-1)),"")=D36,"",IFERROR(INDEX(B62:B73,MATCH("P*",B62:B73,-1)),""))</f>
        <v>P2</v>
      </c>
      <c r="J36" s="181">
        <f>IF(I36="",0,IF($D$11="no",MROUND(SUMIF(B62:B73,I36,F62:F73),0.5),MROUND(SUMIF(B62:B73,I36,I62:I73),0.5)))</f>
        <v>0</v>
      </c>
      <c r="K36" s="181">
        <f>IFERROR(SUMIF($B62:$B73,$I36,$AE62:$AE73)/$H$2,0)</f>
        <v>0</v>
      </c>
      <c r="L36" s="181">
        <f t="shared" si="12"/>
        <v>0</v>
      </c>
      <c r="M36" s="222">
        <f t="shared" si="13"/>
        <v>0</v>
      </c>
      <c r="N36" s="224"/>
      <c r="O36" s="225"/>
    </row>
    <row r="37" spans="1:33" outlineLevel="1" x14ac:dyDescent="0.25">
      <c r="B37" s="219"/>
      <c r="C37" s="220">
        <f>IFERROR(IF(EDATE(C36,12)&lt;=(DATE(YEAR('Basic project data'!$C$6),1,1)),EDATE(C36,12),""),"")</f>
        <v>45292</v>
      </c>
      <c r="D37" s="221" t="str">
        <f>IFERROR(INDEX(B77:B88,MATCH("P*",B77:B88,0)),"")</f>
        <v>P2</v>
      </c>
      <c r="E37" s="181">
        <f>IF(D37="",0,IF($D$11="no",SUMIF(B77:B88,D37,F77:F88),SUMIF(B77:B88,D37,I77:I88)))</f>
        <v>0</v>
      </c>
      <c r="F37" s="181">
        <f>IFERROR(SUMIF($B77:$B88,$D37,$AE77:$AE88)/$H$2,0)</f>
        <v>0</v>
      </c>
      <c r="G37" s="181">
        <f t="shared" si="10"/>
        <v>0</v>
      </c>
      <c r="H37" s="222">
        <f t="shared" si="11"/>
        <v>0</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c r="C38" s="220">
        <f>IFERROR(IF(EDATE(C37,12)&lt;=(DATE(YEAR('Basic project data'!$C$6),1,1)),EDATE(C37,12),""),"")</f>
        <v>45658</v>
      </c>
      <c r="D38" s="221" t="str">
        <f>IFERROR(INDEX(B92:B103,MATCH("P*",B92:B103,0)),"")</f>
        <v>P2</v>
      </c>
      <c r="E38" s="181">
        <f>IF(D38="",0,IF($D$11="no",SUMIF(B92:B103,D38,F92:F103),SUMIF(B92:B103,D38,I92:I103)))</f>
        <v>0</v>
      </c>
      <c r="F38" s="181">
        <f>IFERROR(SUMIF($B92:$B103,$D38,$AE92:$AE103)/$H$2,0)</f>
        <v>0</v>
      </c>
      <c r="G38" s="181">
        <f t="shared" si="10"/>
        <v>0</v>
      </c>
      <c r="H38" s="222">
        <f t="shared" si="11"/>
        <v>0</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c r="F50" s="182">
        <f t="shared" si="14"/>
        <v>0</v>
      </c>
      <c r="G50" s="245"/>
      <c r="H50" s="244"/>
      <c r="I50" s="182">
        <f t="shared" si="15"/>
        <v>0</v>
      </c>
      <c r="J50" s="246"/>
      <c r="O50" s="243">
        <f t="shared" si="16"/>
        <v>44652</v>
      </c>
      <c r="P50" s="219"/>
      <c r="Q50" s="219"/>
      <c r="R50" s="219"/>
      <c r="S50" s="219"/>
      <c r="T50" s="219"/>
      <c r="U50" s="219"/>
      <c r="V50" s="219"/>
      <c r="W50" s="219"/>
      <c r="X50" s="219"/>
      <c r="Y50" s="219"/>
      <c r="Z50" s="219"/>
      <c r="AA50" s="219"/>
      <c r="AB50" s="219"/>
      <c r="AC50" s="219"/>
      <c r="AD50" s="219"/>
      <c r="AE50" s="247">
        <f t="shared" si="17"/>
        <v>0</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6093.76</v>
      </c>
      <c r="H51" s="244">
        <v>1</v>
      </c>
      <c r="I51" s="182">
        <f t="shared" si="15"/>
        <v>17.916666666666668</v>
      </c>
      <c r="J51" s="246">
        <v>6093.76</v>
      </c>
      <c r="O51" s="243">
        <f t="shared" si="16"/>
        <v>44682</v>
      </c>
      <c r="P51" s="219">
        <v>137.19999999999999</v>
      </c>
      <c r="Q51" s="219"/>
      <c r="R51" s="219"/>
      <c r="S51" s="219">
        <v>27.4</v>
      </c>
      <c r="T51" s="219"/>
      <c r="U51" s="219"/>
      <c r="V51" s="219"/>
      <c r="W51" s="219"/>
      <c r="X51" s="219"/>
      <c r="Y51" s="219"/>
      <c r="Z51" s="219"/>
      <c r="AA51" s="219"/>
      <c r="AB51" s="219"/>
      <c r="AC51" s="219"/>
      <c r="AD51" s="219"/>
      <c r="AE51" s="247">
        <f t="shared" si="17"/>
        <v>164.6</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6093.76</v>
      </c>
      <c r="H52" s="244">
        <v>1</v>
      </c>
      <c r="I52" s="182">
        <f t="shared" si="15"/>
        <v>17.916666666666668</v>
      </c>
      <c r="J52" s="246">
        <v>6093.76</v>
      </c>
      <c r="O52" s="243">
        <f t="shared" si="16"/>
        <v>44713</v>
      </c>
      <c r="P52" s="219">
        <v>121.6</v>
      </c>
      <c r="Q52" s="219"/>
      <c r="R52" s="219"/>
      <c r="S52" s="219">
        <v>43.2</v>
      </c>
      <c r="T52" s="219"/>
      <c r="U52" s="219"/>
      <c r="V52" s="219"/>
      <c r="W52" s="219"/>
      <c r="X52" s="219"/>
      <c r="Y52" s="219"/>
      <c r="Z52" s="219"/>
      <c r="AA52" s="219"/>
      <c r="AB52" s="219"/>
      <c r="AC52" s="219"/>
      <c r="AD52" s="219"/>
      <c r="AE52" s="247">
        <f t="shared" si="17"/>
        <v>164.8</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6093.76</v>
      </c>
      <c r="H53" s="244">
        <v>1</v>
      </c>
      <c r="I53" s="182">
        <f t="shared" si="15"/>
        <v>17.916666666666668</v>
      </c>
      <c r="J53" s="246">
        <v>6093.76</v>
      </c>
      <c r="O53" s="243">
        <f t="shared" si="16"/>
        <v>44743</v>
      </c>
      <c r="P53" s="219">
        <v>145</v>
      </c>
      <c r="Q53" s="219"/>
      <c r="R53" s="219"/>
      <c r="S53" s="219">
        <v>19.600000000000001</v>
      </c>
      <c r="T53" s="219"/>
      <c r="U53" s="219"/>
      <c r="V53" s="219"/>
      <c r="W53" s="219"/>
      <c r="X53" s="219"/>
      <c r="Y53" s="219"/>
      <c r="Z53" s="219"/>
      <c r="AA53" s="219"/>
      <c r="AB53" s="219"/>
      <c r="AC53" s="219"/>
      <c r="AD53" s="219"/>
      <c r="AE53" s="247">
        <f t="shared" si="17"/>
        <v>164.6</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c r="F54" s="182">
        <f t="shared" si="14"/>
        <v>0</v>
      </c>
      <c r="G54" s="245"/>
      <c r="H54" s="244"/>
      <c r="I54" s="182">
        <f t="shared" si="15"/>
        <v>0</v>
      </c>
      <c r="J54" s="246"/>
      <c r="O54" s="243">
        <f t="shared" si="16"/>
        <v>44774</v>
      </c>
      <c r="P54" s="219"/>
      <c r="Q54" s="219"/>
      <c r="R54" s="219"/>
      <c r="S54" s="219"/>
      <c r="T54" s="219"/>
      <c r="U54" s="219"/>
      <c r="V54" s="219"/>
      <c r="W54" s="219"/>
      <c r="X54" s="219"/>
      <c r="Y54" s="219"/>
      <c r="Z54" s="219"/>
      <c r="AA54" s="219"/>
      <c r="AB54" s="219"/>
      <c r="AC54" s="219"/>
      <c r="AD54" s="219"/>
      <c r="AE54" s="247">
        <f t="shared" si="17"/>
        <v>0</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c r="F55" s="182">
        <f t="shared" si="14"/>
        <v>0</v>
      </c>
      <c r="G55" s="245"/>
      <c r="H55" s="244"/>
      <c r="I55" s="182">
        <f t="shared" si="15"/>
        <v>0</v>
      </c>
      <c r="J55" s="246"/>
      <c r="O55" s="243">
        <f t="shared" si="16"/>
        <v>44805</v>
      </c>
      <c r="P55" s="219"/>
      <c r="Q55" s="219"/>
      <c r="R55" s="219"/>
      <c r="S55" s="219"/>
      <c r="T55" s="219"/>
      <c r="U55" s="219"/>
      <c r="V55" s="219"/>
      <c r="W55" s="219"/>
      <c r="X55" s="219"/>
      <c r="Y55" s="219"/>
      <c r="Z55" s="219"/>
      <c r="AA55" s="219"/>
      <c r="AB55" s="219"/>
      <c r="AC55" s="219"/>
      <c r="AD55" s="219"/>
      <c r="AE55" s="247">
        <f t="shared" si="17"/>
        <v>0</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c r="F56" s="182">
        <f t="shared" si="14"/>
        <v>0</v>
      </c>
      <c r="G56" s="245"/>
      <c r="H56" s="244"/>
      <c r="I56" s="182">
        <f t="shared" si="15"/>
        <v>0</v>
      </c>
      <c r="J56" s="246"/>
      <c r="O56" s="243">
        <f t="shared" si="16"/>
        <v>44835</v>
      </c>
      <c r="P56" s="219"/>
      <c r="Q56" s="219"/>
      <c r="R56" s="219"/>
      <c r="S56" s="219"/>
      <c r="T56" s="219"/>
      <c r="U56" s="219"/>
      <c r="V56" s="219"/>
      <c r="W56" s="219"/>
      <c r="X56" s="219"/>
      <c r="Y56" s="219"/>
      <c r="Z56" s="219"/>
      <c r="AA56" s="219"/>
      <c r="AB56" s="219"/>
      <c r="AC56" s="219"/>
      <c r="AD56" s="219"/>
      <c r="AE56" s="247">
        <f t="shared" si="17"/>
        <v>0</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c r="F57" s="182">
        <f t="shared" si="14"/>
        <v>0</v>
      </c>
      <c r="G57" s="245"/>
      <c r="H57" s="244"/>
      <c r="I57" s="182">
        <f t="shared" si="15"/>
        <v>0</v>
      </c>
      <c r="J57" s="246"/>
      <c r="O57" s="243">
        <f t="shared" si="16"/>
        <v>44866</v>
      </c>
      <c r="P57" s="219"/>
      <c r="Q57" s="219"/>
      <c r="R57" s="219"/>
      <c r="S57" s="219"/>
      <c r="T57" s="219"/>
      <c r="U57" s="219"/>
      <c r="V57" s="219"/>
      <c r="W57" s="219"/>
      <c r="X57" s="219"/>
      <c r="Y57" s="219"/>
      <c r="Z57" s="219"/>
      <c r="AA57" s="219"/>
      <c r="AB57" s="219"/>
      <c r="AC57" s="219"/>
      <c r="AD57" s="219"/>
      <c r="AE57" s="247">
        <f t="shared" si="17"/>
        <v>0</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c r="F58" s="182">
        <f t="shared" si="14"/>
        <v>0</v>
      </c>
      <c r="G58" s="245"/>
      <c r="H58" s="244"/>
      <c r="I58" s="182">
        <f t="shared" si="15"/>
        <v>0</v>
      </c>
      <c r="J58" s="246"/>
      <c r="O58" s="243">
        <f t="shared" si="16"/>
        <v>44896</v>
      </c>
      <c r="P58" s="219"/>
      <c r="Q58" s="219"/>
      <c r="R58" s="219"/>
      <c r="S58" s="219"/>
      <c r="T58" s="219"/>
      <c r="U58" s="219"/>
      <c r="V58" s="219"/>
      <c r="W58" s="219"/>
      <c r="X58" s="219"/>
      <c r="Y58" s="219"/>
      <c r="Z58" s="219"/>
      <c r="AA58" s="219"/>
      <c r="AB58" s="219"/>
      <c r="AC58" s="219"/>
      <c r="AD58" s="219"/>
      <c r="AE58" s="247">
        <f t="shared" si="17"/>
        <v>0</v>
      </c>
      <c r="AF58" s="248"/>
    </row>
    <row r="59" spans="2:33" x14ac:dyDescent="0.25">
      <c r="B59" s="250"/>
      <c r="C59" s="251"/>
      <c r="D59" s="252">
        <f>D58</f>
        <v>44896</v>
      </c>
      <c r="E59" s="253"/>
      <c r="F59" s="254">
        <f>SUM(F47:F58)</f>
        <v>53.75</v>
      </c>
      <c r="G59" s="255">
        <f>SUM(G47:G58)</f>
        <v>18281.28</v>
      </c>
      <c r="H59" s="256"/>
      <c r="I59" s="254">
        <f>SUM(I47:I58)</f>
        <v>53.75</v>
      </c>
      <c r="J59" s="255">
        <f>SUM(J47:J58)</f>
        <v>18281.28</v>
      </c>
      <c r="O59" s="252">
        <f t="shared" si="16"/>
        <v>44896</v>
      </c>
      <c r="P59" s="257">
        <f t="shared" ref="P59:AE59" si="19">SUM(P47:P58)</f>
        <v>403.79999999999995</v>
      </c>
      <c r="Q59" s="257">
        <f t="shared" si="19"/>
        <v>0</v>
      </c>
      <c r="R59" s="257">
        <f t="shared" si="19"/>
        <v>0</v>
      </c>
      <c r="S59" s="257">
        <f t="shared" si="19"/>
        <v>90.199999999999989</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494</v>
      </c>
      <c r="AF59" s="248"/>
    </row>
    <row r="60" spans="2:33" ht="28.5" customHeight="1" x14ac:dyDescent="0.25">
      <c r="B60" s="8"/>
      <c r="C60" s="8"/>
      <c r="F60" s="249"/>
      <c r="I60" s="249"/>
      <c r="P60" s="257">
        <f t="shared" ref="P60:AE60" si="20">IFERROR(P59/$H$2,0)</f>
        <v>52.170542635658904</v>
      </c>
      <c r="Q60" s="257">
        <f t="shared" si="20"/>
        <v>0</v>
      </c>
      <c r="R60" s="257">
        <f t="shared" si="20"/>
        <v>0</v>
      </c>
      <c r="S60" s="257">
        <f t="shared" si="20"/>
        <v>11.653746770025839</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63.824289405684752</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c r="F62" s="266">
        <f t="shared" ref="F62:F73" si="21">215/12*E62</f>
        <v>0</v>
      </c>
      <c r="G62" s="267"/>
      <c r="H62" s="265"/>
      <c r="I62" s="266">
        <f t="shared" ref="I62:I73" si="22">215/12*H62</f>
        <v>0</v>
      </c>
      <c r="J62" s="267"/>
      <c r="O62" s="243">
        <f t="shared" ref="O62:O74" si="23">D62</f>
        <v>44927</v>
      </c>
      <c r="P62" s="219"/>
      <c r="Q62" s="219"/>
      <c r="R62" s="219"/>
      <c r="S62" s="219"/>
      <c r="T62" s="219"/>
      <c r="U62" s="219"/>
      <c r="V62" s="219"/>
      <c r="W62" s="219"/>
      <c r="X62" s="219"/>
      <c r="Y62" s="219"/>
      <c r="Z62" s="219"/>
      <c r="AA62" s="219"/>
      <c r="AB62" s="219"/>
      <c r="AC62" s="219"/>
      <c r="AD62" s="219"/>
      <c r="AE62" s="247">
        <f t="shared" ref="AE62:AE73" si="24">SUM(P62:AD62)</f>
        <v>0</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6">
        <v>6276.57</v>
      </c>
      <c r="H63" s="244">
        <v>1</v>
      </c>
      <c r="I63" s="182">
        <f t="shared" si="22"/>
        <v>17.916666666666668</v>
      </c>
      <c r="J63" s="246">
        <v>6276.57</v>
      </c>
      <c r="O63" s="243">
        <f t="shared" si="23"/>
        <v>44958</v>
      </c>
      <c r="P63" s="219">
        <v>105.6</v>
      </c>
      <c r="Q63" s="219"/>
      <c r="R63" s="219"/>
      <c r="S63" s="219">
        <v>66.599999999999994</v>
      </c>
      <c r="T63" s="219"/>
      <c r="U63" s="219"/>
      <c r="V63" s="219"/>
      <c r="W63" s="219"/>
      <c r="X63" s="219"/>
      <c r="Y63" s="219"/>
      <c r="Z63" s="219"/>
      <c r="AA63" s="219"/>
      <c r="AB63" s="219"/>
      <c r="AC63" s="219"/>
      <c r="AD63" s="219"/>
      <c r="AE63" s="247">
        <f t="shared" si="24"/>
        <v>172.2</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6">
        <v>6276.57</v>
      </c>
      <c r="H64" s="244">
        <v>1</v>
      </c>
      <c r="I64" s="182">
        <f t="shared" si="22"/>
        <v>17.916666666666668</v>
      </c>
      <c r="J64" s="246">
        <v>6276.57</v>
      </c>
      <c r="O64" s="243">
        <f t="shared" si="23"/>
        <v>44986</v>
      </c>
      <c r="P64" s="219">
        <v>109.6</v>
      </c>
      <c r="Q64" s="219"/>
      <c r="R64" s="219"/>
      <c r="S64" s="219">
        <v>62.8</v>
      </c>
      <c r="T64" s="219"/>
      <c r="U64" s="219"/>
      <c r="V64" s="219"/>
      <c r="W64" s="219"/>
      <c r="X64" s="219"/>
      <c r="Y64" s="219"/>
      <c r="Z64" s="219"/>
      <c r="AA64" s="219"/>
      <c r="AB64" s="219"/>
      <c r="AC64" s="219"/>
      <c r="AD64" s="219"/>
      <c r="AE64" s="247">
        <f t="shared" si="24"/>
        <v>172.39999999999998</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c r="F65" s="182">
        <f t="shared" si="21"/>
        <v>0</v>
      </c>
      <c r="G65" s="246"/>
      <c r="H65" s="244"/>
      <c r="I65" s="182">
        <f t="shared" si="22"/>
        <v>0</v>
      </c>
      <c r="J65" s="246"/>
      <c r="O65" s="243">
        <f t="shared" si="23"/>
        <v>45017</v>
      </c>
      <c r="P65" s="219"/>
      <c r="Q65" s="219"/>
      <c r="R65" s="219"/>
      <c r="S65" s="219"/>
      <c r="T65" s="219"/>
      <c r="U65" s="219"/>
      <c r="V65" s="219"/>
      <c r="W65" s="219"/>
      <c r="X65" s="219"/>
      <c r="Y65" s="219"/>
      <c r="Z65" s="219"/>
      <c r="AA65" s="219"/>
      <c r="AB65" s="219"/>
      <c r="AC65" s="219"/>
      <c r="AD65" s="219"/>
      <c r="AE65" s="247">
        <f t="shared" si="24"/>
        <v>0</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c r="F66" s="182">
        <f t="shared" si="21"/>
        <v>0</v>
      </c>
      <c r="G66" s="246"/>
      <c r="H66" s="244"/>
      <c r="I66" s="182">
        <f t="shared" si="22"/>
        <v>0</v>
      </c>
      <c r="J66" s="246"/>
      <c r="O66" s="243">
        <f t="shared" si="23"/>
        <v>45047</v>
      </c>
      <c r="P66" s="219"/>
      <c r="Q66" s="219"/>
      <c r="R66" s="219"/>
      <c r="S66" s="219"/>
      <c r="T66" s="219"/>
      <c r="U66" s="219"/>
      <c r="V66" s="219"/>
      <c r="W66" s="219"/>
      <c r="X66" s="219"/>
      <c r="Y66" s="219"/>
      <c r="Z66" s="219"/>
      <c r="AA66" s="219"/>
      <c r="AB66" s="219"/>
      <c r="AC66" s="219"/>
      <c r="AD66" s="219"/>
      <c r="AE66" s="247">
        <f t="shared" si="24"/>
        <v>0</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c r="F67" s="182">
        <f t="shared" si="21"/>
        <v>0</v>
      </c>
      <c r="G67" s="246"/>
      <c r="H67" s="244"/>
      <c r="I67" s="182">
        <f t="shared" si="22"/>
        <v>0</v>
      </c>
      <c r="J67" s="246"/>
      <c r="O67" s="243">
        <f t="shared" si="23"/>
        <v>45078</v>
      </c>
      <c r="P67" s="219"/>
      <c r="Q67" s="219"/>
      <c r="R67" s="219"/>
      <c r="S67" s="219"/>
      <c r="T67" s="219"/>
      <c r="U67" s="219"/>
      <c r="V67" s="219"/>
      <c r="W67" s="219"/>
      <c r="X67" s="219"/>
      <c r="Y67" s="219"/>
      <c r="Z67" s="219"/>
      <c r="AA67" s="219"/>
      <c r="AB67" s="219"/>
      <c r="AC67" s="219"/>
      <c r="AD67" s="219"/>
      <c r="AE67" s="247">
        <f t="shared" si="24"/>
        <v>0</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c r="F68" s="182">
        <f t="shared" si="21"/>
        <v>0</v>
      </c>
      <c r="G68" s="246"/>
      <c r="H68" s="244"/>
      <c r="I68" s="182">
        <f t="shared" si="22"/>
        <v>0</v>
      </c>
      <c r="J68" s="246"/>
      <c r="O68" s="243">
        <f t="shared" si="23"/>
        <v>45108</v>
      </c>
      <c r="P68" s="219"/>
      <c r="Q68" s="219"/>
      <c r="R68" s="219"/>
      <c r="S68" s="219"/>
      <c r="T68" s="219"/>
      <c r="U68" s="219"/>
      <c r="V68" s="219"/>
      <c r="W68" s="219"/>
      <c r="X68" s="219"/>
      <c r="Y68" s="219"/>
      <c r="Z68" s="219"/>
      <c r="AA68" s="219"/>
      <c r="AB68" s="219"/>
      <c r="AC68" s="219"/>
      <c r="AD68" s="219"/>
      <c r="AE68" s="247">
        <f t="shared" si="24"/>
        <v>0</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c r="F69" s="182">
        <f t="shared" si="21"/>
        <v>0</v>
      </c>
      <c r="G69" s="246"/>
      <c r="H69" s="244"/>
      <c r="I69" s="182">
        <f t="shared" si="22"/>
        <v>0</v>
      </c>
      <c r="J69" s="246"/>
      <c r="O69" s="243">
        <f t="shared" si="23"/>
        <v>45139</v>
      </c>
      <c r="P69" s="219"/>
      <c r="Q69" s="219"/>
      <c r="R69" s="219"/>
      <c r="S69" s="219"/>
      <c r="T69" s="219"/>
      <c r="U69" s="219"/>
      <c r="V69" s="219"/>
      <c r="W69" s="219"/>
      <c r="X69" s="219"/>
      <c r="Y69" s="219"/>
      <c r="Z69" s="219"/>
      <c r="AA69" s="219"/>
      <c r="AB69" s="219"/>
      <c r="AC69" s="219"/>
      <c r="AD69" s="219"/>
      <c r="AE69" s="247">
        <f t="shared" si="24"/>
        <v>0</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c r="F70" s="182">
        <f t="shared" si="21"/>
        <v>0</v>
      </c>
      <c r="G70" s="246"/>
      <c r="H70" s="244"/>
      <c r="I70" s="182">
        <f t="shared" si="22"/>
        <v>0</v>
      </c>
      <c r="J70" s="246"/>
      <c r="O70" s="243">
        <f t="shared" si="23"/>
        <v>45170</v>
      </c>
      <c r="P70" s="219"/>
      <c r="Q70" s="219"/>
      <c r="R70" s="219"/>
      <c r="S70" s="219"/>
      <c r="T70" s="219"/>
      <c r="U70" s="219"/>
      <c r="V70" s="219"/>
      <c r="W70" s="219"/>
      <c r="X70" s="219"/>
      <c r="Y70" s="219"/>
      <c r="Z70" s="219"/>
      <c r="AA70" s="219"/>
      <c r="AB70" s="219"/>
      <c r="AC70" s="219"/>
      <c r="AD70" s="219"/>
      <c r="AE70" s="247">
        <f t="shared" si="24"/>
        <v>0</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c r="F71" s="182">
        <f t="shared" si="21"/>
        <v>0</v>
      </c>
      <c r="G71" s="246"/>
      <c r="H71" s="244"/>
      <c r="I71" s="182">
        <f t="shared" si="22"/>
        <v>0</v>
      </c>
      <c r="J71" s="246"/>
      <c r="O71" s="243">
        <f t="shared" si="23"/>
        <v>45200</v>
      </c>
      <c r="P71" s="219"/>
      <c r="Q71" s="219"/>
      <c r="R71" s="219"/>
      <c r="S71" s="219"/>
      <c r="T71" s="219"/>
      <c r="U71" s="219"/>
      <c r="V71" s="219"/>
      <c r="W71" s="219"/>
      <c r="X71" s="219"/>
      <c r="Y71" s="219"/>
      <c r="Z71" s="219"/>
      <c r="AA71" s="219"/>
      <c r="AB71" s="219"/>
      <c r="AC71" s="219"/>
      <c r="AD71" s="219"/>
      <c r="AE71" s="247">
        <f t="shared" si="24"/>
        <v>0</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c r="F72" s="182">
        <f t="shared" si="21"/>
        <v>0</v>
      </c>
      <c r="G72" s="246"/>
      <c r="H72" s="244"/>
      <c r="I72" s="182">
        <f t="shared" si="22"/>
        <v>0</v>
      </c>
      <c r="J72" s="246"/>
      <c r="O72" s="243">
        <f t="shared" si="23"/>
        <v>45231</v>
      </c>
      <c r="P72" s="219"/>
      <c r="Q72" s="219"/>
      <c r="R72" s="219"/>
      <c r="S72" s="219"/>
      <c r="T72" s="219"/>
      <c r="U72" s="219"/>
      <c r="V72" s="219"/>
      <c r="W72" s="219"/>
      <c r="X72" s="219"/>
      <c r="Y72" s="219"/>
      <c r="Z72" s="219"/>
      <c r="AA72" s="219"/>
      <c r="AB72" s="219"/>
      <c r="AC72" s="219"/>
      <c r="AD72" s="219"/>
      <c r="AE72" s="247">
        <f t="shared" si="24"/>
        <v>0</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c r="F73" s="182">
        <f t="shared" si="21"/>
        <v>0</v>
      </c>
      <c r="G73" s="246"/>
      <c r="H73" s="244"/>
      <c r="I73" s="182">
        <f t="shared" si="22"/>
        <v>0</v>
      </c>
      <c r="J73" s="246"/>
      <c r="O73" s="243">
        <f t="shared" si="23"/>
        <v>45261</v>
      </c>
      <c r="P73" s="219"/>
      <c r="Q73" s="219"/>
      <c r="R73" s="219"/>
      <c r="S73" s="219"/>
      <c r="T73" s="219"/>
      <c r="U73" s="219"/>
      <c r="V73" s="219"/>
      <c r="W73" s="219"/>
      <c r="X73" s="219"/>
      <c r="Y73" s="219"/>
      <c r="Z73" s="219"/>
      <c r="AA73" s="219"/>
      <c r="AB73" s="219"/>
      <c r="AC73" s="219"/>
      <c r="AD73" s="219"/>
      <c r="AE73" s="247">
        <f t="shared" si="24"/>
        <v>0</v>
      </c>
      <c r="AF73" s="248"/>
    </row>
    <row r="74" spans="2:32" x14ac:dyDescent="0.25">
      <c r="B74" s="250"/>
      <c r="C74" s="251"/>
      <c r="D74" s="252">
        <f>D73</f>
        <v>45261</v>
      </c>
      <c r="E74" s="253"/>
      <c r="F74" s="254">
        <f>SUM(F62:F73)</f>
        <v>35.833333333333336</v>
      </c>
      <c r="G74" s="255">
        <f>SUM(G62:G73)</f>
        <v>12553.14</v>
      </c>
      <c r="H74" s="268"/>
      <c r="I74" s="254">
        <f>SUM(I62:I73)</f>
        <v>35.833333333333336</v>
      </c>
      <c r="J74" s="255">
        <f>SUM(J62:J73)</f>
        <v>12553.14</v>
      </c>
      <c r="O74" s="252">
        <f t="shared" si="23"/>
        <v>45261</v>
      </c>
      <c r="P74" s="257">
        <f t="shared" ref="P74:AE74" si="26">SUM(P62:P73)</f>
        <v>215.2</v>
      </c>
      <c r="Q74" s="257">
        <f t="shared" si="26"/>
        <v>0</v>
      </c>
      <c r="R74" s="257">
        <f t="shared" si="26"/>
        <v>0</v>
      </c>
      <c r="S74" s="257">
        <f t="shared" si="26"/>
        <v>129.39999999999998</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344.59999999999997</v>
      </c>
      <c r="AF74" s="248"/>
    </row>
    <row r="75" spans="2:32" ht="28.5" customHeight="1" x14ac:dyDescent="0.25">
      <c r="B75" s="8"/>
      <c r="C75" s="8"/>
      <c r="F75" s="249"/>
      <c r="I75" s="249"/>
      <c r="P75" s="257">
        <f t="shared" ref="P75:AE75" si="27">IFERROR(P74/$H$2,0)</f>
        <v>27.80361757105943</v>
      </c>
      <c r="Q75" s="257">
        <f t="shared" si="27"/>
        <v>0</v>
      </c>
      <c r="R75" s="257">
        <f t="shared" si="27"/>
        <v>0</v>
      </c>
      <c r="S75" s="257">
        <f t="shared" si="27"/>
        <v>16.718346253229971</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44.521963824289401</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c r="F77" s="266">
        <f t="shared" ref="F77:F88" si="28">215/12*E77</f>
        <v>0</v>
      </c>
      <c r="G77" s="267"/>
      <c r="H77" s="265"/>
      <c r="I77" s="266">
        <f t="shared" ref="I77:I88" si="29">215/12*H77</f>
        <v>0</v>
      </c>
      <c r="J77" s="267"/>
      <c r="O77" s="243">
        <f t="shared" ref="O77:O89" si="30">D77</f>
        <v>45292</v>
      </c>
      <c r="P77" s="219"/>
      <c r="Q77" s="219"/>
      <c r="R77" s="219"/>
      <c r="S77" s="219"/>
      <c r="T77" s="219"/>
      <c r="U77" s="219"/>
      <c r="V77" s="219"/>
      <c r="W77" s="219"/>
      <c r="X77" s="219"/>
      <c r="Y77" s="219"/>
      <c r="Z77" s="219"/>
      <c r="AA77" s="219"/>
      <c r="AB77" s="219"/>
      <c r="AC77" s="219"/>
      <c r="AD77" s="219"/>
      <c r="AE77" s="247">
        <f t="shared" ref="AE77:AE88" si="31">SUM(P77:AD77)</f>
        <v>0</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c r="F78" s="182">
        <f t="shared" si="28"/>
        <v>0</v>
      </c>
      <c r="G78" s="246"/>
      <c r="H78" s="244"/>
      <c r="I78" s="182">
        <f t="shared" si="29"/>
        <v>0</v>
      </c>
      <c r="J78" s="246"/>
      <c r="O78" s="243">
        <f t="shared" si="30"/>
        <v>45323</v>
      </c>
      <c r="P78" s="219"/>
      <c r="Q78" s="219"/>
      <c r="R78" s="219"/>
      <c r="S78" s="219"/>
      <c r="T78" s="219"/>
      <c r="U78" s="219"/>
      <c r="V78" s="219"/>
      <c r="W78" s="219"/>
      <c r="X78" s="219"/>
      <c r="Y78" s="219"/>
      <c r="Z78" s="219"/>
      <c r="AA78" s="219"/>
      <c r="AB78" s="219"/>
      <c r="AC78" s="219"/>
      <c r="AD78" s="219"/>
      <c r="AE78" s="247">
        <f t="shared" si="31"/>
        <v>0</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c r="F79" s="182">
        <f t="shared" si="28"/>
        <v>0</v>
      </c>
      <c r="G79" s="246"/>
      <c r="H79" s="244"/>
      <c r="I79" s="182">
        <f t="shared" si="29"/>
        <v>0</v>
      </c>
      <c r="J79" s="246"/>
      <c r="O79" s="243">
        <f t="shared" si="30"/>
        <v>45352</v>
      </c>
      <c r="P79" s="219"/>
      <c r="Q79" s="219"/>
      <c r="R79" s="219"/>
      <c r="S79" s="219"/>
      <c r="T79" s="219"/>
      <c r="U79" s="219"/>
      <c r="V79" s="219"/>
      <c r="W79" s="219"/>
      <c r="X79" s="219"/>
      <c r="Y79" s="219"/>
      <c r="Z79" s="219"/>
      <c r="AA79" s="219"/>
      <c r="AB79" s="219"/>
      <c r="AC79" s="219"/>
      <c r="AD79" s="219"/>
      <c r="AE79" s="247">
        <f t="shared" si="31"/>
        <v>0</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c r="F80" s="182">
        <f t="shared" si="28"/>
        <v>0</v>
      </c>
      <c r="G80" s="246"/>
      <c r="H80" s="244"/>
      <c r="I80" s="182">
        <f t="shared" si="29"/>
        <v>0</v>
      </c>
      <c r="J80" s="246"/>
      <c r="O80" s="243">
        <f t="shared" si="30"/>
        <v>45383</v>
      </c>
      <c r="P80" s="219"/>
      <c r="Q80" s="219"/>
      <c r="R80" s="219"/>
      <c r="S80" s="219"/>
      <c r="T80" s="219"/>
      <c r="U80" s="219"/>
      <c r="V80" s="219"/>
      <c r="W80" s="219"/>
      <c r="X80" s="219"/>
      <c r="Y80" s="219"/>
      <c r="Z80" s="219"/>
      <c r="AA80" s="219"/>
      <c r="AB80" s="219"/>
      <c r="AC80" s="219"/>
      <c r="AD80" s="219"/>
      <c r="AE80" s="247">
        <f t="shared" si="31"/>
        <v>0</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c r="F81" s="182">
        <f t="shared" si="28"/>
        <v>0</v>
      </c>
      <c r="G81" s="246"/>
      <c r="H81" s="244"/>
      <c r="I81" s="182">
        <f t="shared" si="29"/>
        <v>0</v>
      </c>
      <c r="J81" s="246"/>
      <c r="O81" s="243">
        <f t="shared" si="30"/>
        <v>45413</v>
      </c>
      <c r="P81" s="219"/>
      <c r="Q81" s="219"/>
      <c r="R81" s="219"/>
      <c r="S81" s="219"/>
      <c r="T81" s="219"/>
      <c r="U81" s="219"/>
      <c r="V81" s="219"/>
      <c r="W81" s="219"/>
      <c r="X81" s="219"/>
      <c r="Y81" s="219"/>
      <c r="Z81" s="219"/>
      <c r="AA81" s="219"/>
      <c r="AB81" s="219"/>
      <c r="AC81" s="219"/>
      <c r="AD81" s="219"/>
      <c r="AE81" s="247">
        <f t="shared" si="31"/>
        <v>0</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c r="F82" s="182">
        <f t="shared" si="28"/>
        <v>0</v>
      </c>
      <c r="G82" s="246"/>
      <c r="H82" s="244"/>
      <c r="I82" s="182">
        <f t="shared" si="29"/>
        <v>0</v>
      </c>
      <c r="J82" s="246"/>
      <c r="O82" s="243">
        <f t="shared" si="30"/>
        <v>45444</v>
      </c>
      <c r="P82" s="219"/>
      <c r="Q82" s="219"/>
      <c r="R82" s="219"/>
      <c r="S82" s="219"/>
      <c r="T82" s="219"/>
      <c r="U82" s="219"/>
      <c r="V82" s="219"/>
      <c r="W82" s="219"/>
      <c r="X82" s="219"/>
      <c r="Y82" s="219"/>
      <c r="Z82" s="219"/>
      <c r="AA82" s="219"/>
      <c r="AB82" s="219"/>
      <c r="AC82" s="219"/>
      <c r="AD82" s="219"/>
      <c r="AE82" s="247">
        <f t="shared" si="31"/>
        <v>0</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c r="F83" s="182">
        <f t="shared" si="28"/>
        <v>0</v>
      </c>
      <c r="G83" s="246"/>
      <c r="H83" s="244"/>
      <c r="I83" s="182">
        <f t="shared" si="29"/>
        <v>0</v>
      </c>
      <c r="J83" s="246"/>
      <c r="O83" s="243">
        <f t="shared" si="30"/>
        <v>45474</v>
      </c>
      <c r="P83" s="219"/>
      <c r="Q83" s="219"/>
      <c r="R83" s="219"/>
      <c r="S83" s="219"/>
      <c r="T83" s="219"/>
      <c r="U83" s="219"/>
      <c r="V83" s="219"/>
      <c r="W83" s="219"/>
      <c r="X83" s="219"/>
      <c r="Y83" s="219"/>
      <c r="Z83" s="219"/>
      <c r="AA83" s="219"/>
      <c r="AB83" s="219"/>
      <c r="AC83" s="219"/>
      <c r="AD83" s="219"/>
      <c r="AE83" s="247">
        <f t="shared" si="31"/>
        <v>0</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c r="F84" s="182">
        <f t="shared" si="28"/>
        <v>0</v>
      </c>
      <c r="G84" s="246"/>
      <c r="H84" s="244"/>
      <c r="I84" s="182">
        <f t="shared" si="29"/>
        <v>0</v>
      </c>
      <c r="J84" s="246"/>
      <c r="O84" s="243">
        <f t="shared" si="30"/>
        <v>45505</v>
      </c>
      <c r="P84" s="219"/>
      <c r="Q84" s="219"/>
      <c r="R84" s="219"/>
      <c r="S84" s="219"/>
      <c r="T84" s="219"/>
      <c r="U84" s="219"/>
      <c r="V84" s="219"/>
      <c r="W84" s="219"/>
      <c r="X84" s="219"/>
      <c r="Y84" s="219"/>
      <c r="Z84" s="219"/>
      <c r="AA84" s="219"/>
      <c r="AB84" s="219"/>
      <c r="AC84" s="219"/>
      <c r="AD84" s="219"/>
      <c r="AE84" s="247">
        <f t="shared" si="31"/>
        <v>0</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c r="F85" s="182">
        <f t="shared" si="28"/>
        <v>0</v>
      </c>
      <c r="G85" s="246"/>
      <c r="H85" s="244"/>
      <c r="I85" s="182">
        <f t="shared" si="29"/>
        <v>0</v>
      </c>
      <c r="J85" s="246"/>
      <c r="O85" s="243">
        <f t="shared" si="30"/>
        <v>45536</v>
      </c>
      <c r="P85" s="219"/>
      <c r="Q85" s="219"/>
      <c r="R85" s="219"/>
      <c r="S85" s="219"/>
      <c r="T85" s="219"/>
      <c r="U85" s="219"/>
      <c r="V85" s="219"/>
      <c r="W85" s="219"/>
      <c r="X85" s="219"/>
      <c r="Y85" s="219"/>
      <c r="Z85" s="219"/>
      <c r="AA85" s="219"/>
      <c r="AB85" s="219"/>
      <c r="AC85" s="219"/>
      <c r="AD85" s="219"/>
      <c r="AE85" s="247">
        <f t="shared" si="31"/>
        <v>0</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c r="F86" s="182">
        <f t="shared" si="28"/>
        <v>0</v>
      </c>
      <c r="G86" s="246"/>
      <c r="H86" s="244"/>
      <c r="I86" s="182">
        <f t="shared" si="29"/>
        <v>0</v>
      </c>
      <c r="J86" s="246"/>
      <c r="O86" s="243">
        <f t="shared" si="30"/>
        <v>45566</v>
      </c>
      <c r="P86" s="219"/>
      <c r="Q86" s="219"/>
      <c r="R86" s="219"/>
      <c r="S86" s="219"/>
      <c r="T86" s="219"/>
      <c r="U86" s="219"/>
      <c r="V86" s="219"/>
      <c r="W86" s="219"/>
      <c r="X86" s="219"/>
      <c r="Y86" s="219"/>
      <c r="Z86" s="219"/>
      <c r="AA86" s="219"/>
      <c r="AB86" s="219"/>
      <c r="AC86" s="219"/>
      <c r="AD86" s="219"/>
      <c r="AE86" s="247">
        <f t="shared" si="31"/>
        <v>0</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c r="F87" s="182">
        <f t="shared" si="28"/>
        <v>0</v>
      </c>
      <c r="G87" s="246"/>
      <c r="H87" s="244"/>
      <c r="I87" s="182">
        <f t="shared" si="29"/>
        <v>0</v>
      </c>
      <c r="J87" s="246"/>
      <c r="O87" s="243">
        <f t="shared" si="30"/>
        <v>45597</v>
      </c>
      <c r="P87" s="219"/>
      <c r="Q87" s="219"/>
      <c r="R87" s="219"/>
      <c r="S87" s="219"/>
      <c r="T87" s="219"/>
      <c r="U87" s="219"/>
      <c r="V87" s="219"/>
      <c r="W87" s="219"/>
      <c r="X87" s="219"/>
      <c r="Y87" s="219"/>
      <c r="Z87" s="219"/>
      <c r="AA87" s="219"/>
      <c r="AB87" s="219"/>
      <c r="AC87" s="219"/>
      <c r="AD87" s="219"/>
      <c r="AE87" s="247">
        <f t="shared" si="31"/>
        <v>0</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c r="F88" s="182">
        <f t="shared" si="28"/>
        <v>0</v>
      </c>
      <c r="G88" s="246"/>
      <c r="H88" s="244"/>
      <c r="I88" s="182">
        <f t="shared" si="29"/>
        <v>0</v>
      </c>
      <c r="J88" s="246"/>
      <c r="O88" s="243">
        <f t="shared" si="30"/>
        <v>45627</v>
      </c>
      <c r="P88" s="219"/>
      <c r="Q88" s="219"/>
      <c r="R88" s="219"/>
      <c r="S88" s="219"/>
      <c r="T88" s="219"/>
      <c r="U88" s="219"/>
      <c r="V88" s="219"/>
      <c r="W88" s="219"/>
      <c r="X88" s="219"/>
      <c r="Y88" s="219"/>
      <c r="Z88" s="219"/>
      <c r="AA88" s="219"/>
      <c r="AB88" s="219"/>
      <c r="AC88" s="219"/>
      <c r="AD88" s="219"/>
      <c r="AE88" s="247">
        <f t="shared" si="31"/>
        <v>0</v>
      </c>
      <c r="AF88" s="248"/>
    </row>
    <row r="89" spans="2:32" x14ac:dyDescent="0.25">
      <c r="B89" s="250"/>
      <c r="C89" s="251"/>
      <c r="D89" s="252">
        <f>D88</f>
        <v>45627</v>
      </c>
      <c r="E89" s="253"/>
      <c r="F89" s="254">
        <f>SUM(F77:F88)</f>
        <v>0</v>
      </c>
      <c r="G89" s="255">
        <f>SUM(G77:G88)</f>
        <v>0</v>
      </c>
      <c r="H89" s="268"/>
      <c r="I89" s="254">
        <f>SUM(I77:I88)</f>
        <v>0</v>
      </c>
      <c r="J89" s="255">
        <f>SUM(J77:J88)</f>
        <v>0</v>
      </c>
      <c r="O89" s="252">
        <f t="shared" si="30"/>
        <v>45627</v>
      </c>
      <c r="P89" s="257">
        <f t="shared" ref="P89:AE89" si="33">SUM(P77:P88)</f>
        <v>0</v>
      </c>
      <c r="Q89" s="257">
        <f t="shared" si="33"/>
        <v>0</v>
      </c>
      <c r="R89" s="257">
        <f t="shared" si="33"/>
        <v>0</v>
      </c>
      <c r="S89" s="257">
        <f t="shared" si="33"/>
        <v>0</v>
      </c>
      <c r="T89" s="257">
        <f t="shared" si="33"/>
        <v>0</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0</v>
      </c>
      <c r="AF89" s="248"/>
    </row>
    <row r="90" spans="2:32" ht="28.5" customHeight="1" x14ac:dyDescent="0.25">
      <c r="B90" s="8"/>
      <c r="C90" s="8"/>
      <c r="F90" s="249"/>
      <c r="I90" s="249"/>
      <c r="P90" s="257">
        <f t="shared" ref="P90:AE90" si="34">IFERROR(P89/$H$2,0)</f>
        <v>0</v>
      </c>
      <c r="Q90" s="257">
        <f t="shared" si="34"/>
        <v>0</v>
      </c>
      <c r="R90" s="257">
        <f t="shared" si="34"/>
        <v>0</v>
      </c>
      <c r="S90" s="257">
        <f t="shared" si="34"/>
        <v>0</v>
      </c>
      <c r="T90" s="257">
        <f t="shared" si="34"/>
        <v>0</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0</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c r="F92" s="266">
        <f t="shared" ref="F92:F103" si="35">215/12*E92</f>
        <v>0</v>
      </c>
      <c r="G92" s="267"/>
      <c r="H92" s="265"/>
      <c r="I92" s="266">
        <f t="shared" ref="I92:I103" si="36">215/12*H92</f>
        <v>0</v>
      </c>
      <c r="J92" s="267"/>
      <c r="O92" s="243">
        <f t="shared" ref="O92:O104" si="37">D92</f>
        <v>45658</v>
      </c>
      <c r="P92" s="219"/>
      <c r="Q92" s="219"/>
      <c r="R92" s="219"/>
      <c r="S92" s="219"/>
      <c r="T92" s="219"/>
      <c r="U92" s="219"/>
      <c r="V92" s="219"/>
      <c r="W92" s="219"/>
      <c r="X92" s="219"/>
      <c r="Y92" s="219"/>
      <c r="Z92" s="219"/>
      <c r="AA92" s="219"/>
      <c r="AB92" s="219"/>
      <c r="AC92" s="219"/>
      <c r="AD92" s="219"/>
      <c r="AE92" s="247">
        <f t="shared" ref="AE92:AE103" si="38">SUM(P92:AD92)</f>
        <v>0</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c r="F93" s="182">
        <f t="shared" si="35"/>
        <v>0</v>
      </c>
      <c r="G93" s="246"/>
      <c r="H93" s="244"/>
      <c r="I93" s="182">
        <f t="shared" si="36"/>
        <v>0</v>
      </c>
      <c r="J93" s="246"/>
      <c r="O93" s="243">
        <f t="shared" si="37"/>
        <v>45689</v>
      </c>
      <c r="P93" s="219"/>
      <c r="Q93" s="219"/>
      <c r="R93" s="219"/>
      <c r="S93" s="219"/>
      <c r="T93" s="219"/>
      <c r="U93" s="219"/>
      <c r="V93" s="219"/>
      <c r="W93" s="219"/>
      <c r="X93" s="219"/>
      <c r="Y93" s="219"/>
      <c r="Z93" s="219"/>
      <c r="AA93" s="219"/>
      <c r="AB93" s="219"/>
      <c r="AC93" s="219"/>
      <c r="AD93" s="219"/>
      <c r="AE93" s="247">
        <f t="shared" si="38"/>
        <v>0</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c r="F94" s="182">
        <f t="shared" si="35"/>
        <v>0</v>
      </c>
      <c r="G94" s="246"/>
      <c r="H94" s="244"/>
      <c r="I94" s="182">
        <f t="shared" si="36"/>
        <v>0</v>
      </c>
      <c r="J94" s="246"/>
      <c r="O94" s="243">
        <f t="shared" si="37"/>
        <v>45717</v>
      </c>
      <c r="P94" s="219"/>
      <c r="Q94" s="219"/>
      <c r="R94" s="219"/>
      <c r="S94" s="219"/>
      <c r="T94" s="219"/>
      <c r="U94" s="219"/>
      <c r="V94" s="219"/>
      <c r="W94" s="219"/>
      <c r="X94" s="219"/>
      <c r="Y94" s="219"/>
      <c r="Z94" s="219"/>
      <c r="AA94" s="219"/>
      <c r="AB94" s="219"/>
      <c r="AC94" s="219"/>
      <c r="AD94" s="219"/>
      <c r="AE94" s="247">
        <f t="shared" si="38"/>
        <v>0</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0</v>
      </c>
      <c r="G104" s="255">
        <f>SUM(G92:G103)</f>
        <v>0</v>
      </c>
      <c r="H104" s="256"/>
      <c r="I104" s="254">
        <f>SUM(I92:I103)</f>
        <v>0</v>
      </c>
      <c r="J104" s="255">
        <f>SUM(J92:J103)</f>
        <v>0</v>
      </c>
      <c r="O104" s="252">
        <f t="shared" si="37"/>
        <v>45992</v>
      </c>
      <c r="P104" s="257">
        <f t="shared" ref="P104:AE104" si="40">SUM(P92:P103)</f>
        <v>0</v>
      </c>
      <c r="Q104" s="257">
        <f t="shared" si="40"/>
        <v>0</v>
      </c>
      <c r="R104" s="257">
        <f t="shared" si="40"/>
        <v>0</v>
      </c>
      <c r="S104" s="257">
        <f t="shared" si="40"/>
        <v>0</v>
      </c>
      <c r="T104" s="257">
        <f t="shared" si="40"/>
        <v>0</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0</v>
      </c>
      <c r="AF104" s="248"/>
    </row>
    <row r="105" spans="2:32" ht="28.5" customHeight="1" x14ac:dyDescent="0.25">
      <c r="B105" s="8"/>
      <c r="C105" s="8"/>
      <c r="F105" s="249"/>
      <c r="I105" s="249"/>
      <c r="P105" s="257">
        <f t="shared" ref="P105:AE105" si="41">IFERROR(P104/$H$2,0)</f>
        <v>0</v>
      </c>
      <c r="Q105" s="257">
        <f t="shared" si="41"/>
        <v>0</v>
      </c>
      <c r="R105" s="257">
        <f t="shared" si="41"/>
        <v>0</v>
      </c>
      <c r="S105" s="257">
        <f t="shared" si="41"/>
        <v>0</v>
      </c>
      <c r="T105" s="257">
        <f t="shared" si="41"/>
        <v>0</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0</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1611" priority="28">
      <formula>$C35&lt;&gt;0</formula>
    </cfRule>
  </conditionalFormatting>
  <conditionalFormatting sqref="B36:B41">
    <cfRule type="expression" dxfId="1610" priority="27">
      <formula>$C36&lt;&gt;""</formula>
    </cfRule>
  </conditionalFormatting>
  <conditionalFormatting sqref="B47:B58 B92:B103 B107:B118 B121:B133 B137:B148">
    <cfRule type="cellIs" dxfId="1609" priority="127" operator="equal">
      <formula>"P1"</formula>
    </cfRule>
    <cfRule type="cellIs" dxfId="1608" priority="126" operator="equal">
      <formula>"P2"</formula>
    </cfRule>
    <cfRule type="cellIs" dxfId="1607" priority="125" operator="equal">
      <formula>"P3"</formula>
    </cfRule>
    <cfRule type="cellIs" dxfId="1606" priority="124" operator="equal">
      <formula>"P4"</formula>
    </cfRule>
  </conditionalFormatting>
  <conditionalFormatting sqref="B47:B58 B92:B103 B107:B118 B122:B133 B137:B148">
    <cfRule type="cellIs" dxfId="1605" priority="123" operator="equal">
      <formula>"P5"</formula>
    </cfRule>
  </conditionalFormatting>
  <conditionalFormatting sqref="B62:B73">
    <cfRule type="cellIs" dxfId="1604" priority="87" operator="equal">
      <formula>"P5"</formula>
    </cfRule>
    <cfRule type="cellIs" dxfId="1603" priority="88" operator="equal">
      <formula>"P4"</formula>
    </cfRule>
    <cfRule type="cellIs" dxfId="1602" priority="89" operator="equal">
      <formula>"P3"</formula>
    </cfRule>
    <cfRule type="cellIs" dxfId="1601" priority="90" operator="equal">
      <formula>"P2"</formula>
    </cfRule>
    <cfRule type="cellIs" dxfId="1600" priority="91" operator="equal">
      <formula>"P1"</formula>
    </cfRule>
  </conditionalFormatting>
  <conditionalFormatting sqref="B77:B88">
    <cfRule type="cellIs" dxfId="1599" priority="92" operator="equal">
      <formula>"P5"</formula>
    </cfRule>
    <cfRule type="cellIs" dxfId="1598" priority="93" operator="equal">
      <formula>"P4"</formula>
    </cfRule>
    <cfRule type="cellIs" dxfId="1597" priority="94" operator="equal">
      <formula>"P3"</formula>
    </cfRule>
    <cfRule type="cellIs" dxfId="1596" priority="95" operator="equal">
      <formula>"P2"</formula>
    </cfRule>
    <cfRule type="cellIs" dxfId="1595" priority="96" operator="equal">
      <formula>"P1"</formula>
    </cfRule>
  </conditionalFormatting>
  <conditionalFormatting sqref="C35:C41">
    <cfRule type="cellIs" dxfId="1594" priority="29" operator="equal">
      <formula>0</formula>
    </cfRule>
  </conditionalFormatting>
  <conditionalFormatting sqref="C62:C73">
    <cfRule type="cellIs" dxfId="1592" priority="98" operator="equal">
      <formula>0</formula>
    </cfRule>
  </conditionalFormatting>
  <conditionalFormatting sqref="C77:C88">
    <cfRule type="cellIs" dxfId="1591" priority="97" operator="equal">
      <formula>0</formula>
    </cfRule>
  </conditionalFormatting>
  <conditionalFormatting sqref="D34:D41">
    <cfRule type="cellIs" dxfId="1590" priority="39" operator="equal">
      <formula>"P5"</formula>
    </cfRule>
  </conditionalFormatting>
  <conditionalFormatting sqref="D35:D41">
    <cfRule type="cellIs" dxfId="1589" priority="36" operator="equal">
      <formula>0</formula>
    </cfRule>
    <cfRule type="cellIs" dxfId="1588" priority="35" operator="equal">
      <formula>"P1"</formula>
    </cfRule>
    <cfRule type="cellIs" dxfId="1587" priority="30" operator="equal">
      <formula>"P4"</formula>
    </cfRule>
    <cfRule type="cellIs" dxfId="1586" priority="31" operator="equal">
      <formula>"P3"</formula>
    </cfRule>
    <cfRule type="cellIs" dxfId="1585" priority="32" operator="equal">
      <formula>"P2"</formula>
    </cfRule>
    <cfRule type="cellIs" dxfId="1584" priority="33" operator="equal">
      <formula>"P1"</formula>
    </cfRule>
    <cfRule type="cellIs" dxfId="1583" priority="34" operator="equal">
      <formula>0</formula>
    </cfRule>
  </conditionalFormatting>
  <conditionalFormatting sqref="D40">
    <cfRule type="cellIs" dxfId="1582" priority="38" operator="equal">
      <formula>0</formula>
    </cfRule>
    <cfRule type="cellIs" dxfId="1581" priority="37" operator="equal">
      <formula>"P1"</formula>
    </cfRule>
  </conditionalFormatting>
  <conditionalFormatting sqref="D47:D59">
    <cfRule type="expression" dxfId="1580" priority="86">
      <formula>$D$47=0</formula>
    </cfRule>
  </conditionalFormatting>
  <conditionalFormatting sqref="D48:D58">
    <cfRule type="cellIs" dxfId="1579" priority="85" operator="equal">
      <formula>0</formula>
    </cfRule>
  </conditionalFormatting>
  <conditionalFormatting sqref="D62:D74">
    <cfRule type="expression" dxfId="1578" priority="84">
      <formula>$D$47=0</formula>
    </cfRule>
  </conditionalFormatting>
  <conditionalFormatting sqref="D63:D73">
    <cfRule type="cellIs" dxfId="1577" priority="83" operator="equal">
      <formula>0</formula>
    </cfRule>
  </conditionalFormatting>
  <conditionalFormatting sqref="D77:D89">
    <cfRule type="expression" dxfId="1576" priority="82">
      <formula>$D$47=0</formula>
    </cfRule>
  </conditionalFormatting>
  <conditionalFormatting sqref="D78:D88">
    <cfRule type="cellIs" dxfId="1575" priority="81" operator="equal">
      <formula>0</formula>
    </cfRule>
  </conditionalFormatting>
  <conditionalFormatting sqref="D92:D104">
    <cfRule type="expression" dxfId="1574" priority="80">
      <formula>$D$47=0</formula>
    </cfRule>
  </conditionalFormatting>
  <conditionalFormatting sqref="D93:D103">
    <cfRule type="cellIs" dxfId="1573" priority="79" operator="equal">
      <formula>0</formula>
    </cfRule>
  </conditionalFormatting>
  <conditionalFormatting sqref="D107:D119">
    <cfRule type="expression" dxfId="1572" priority="78">
      <formula>$D$47=0</formula>
    </cfRule>
  </conditionalFormatting>
  <conditionalFormatting sqref="D108:D118">
    <cfRule type="cellIs" dxfId="1571" priority="77" operator="equal">
      <formula>0</formula>
    </cfRule>
  </conditionalFormatting>
  <conditionalFormatting sqref="D122:D134">
    <cfRule type="expression" dxfId="1570" priority="76">
      <formula>$D$47=0</formula>
    </cfRule>
  </conditionalFormatting>
  <conditionalFormatting sqref="D123:D133">
    <cfRule type="cellIs" dxfId="1569" priority="75" operator="equal">
      <formula>0</formula>
    </cfRule>
  </conditionalFormatting>
  <conditionalFormatting sqref="D137:D149">
    <cfRule type="expression" dxfId="1568" priority="74">
      <formula>$D$47=0</formula>
    </cfRule>
  </conditionalFormatting>
  <conditionalFormatting sqref="D138:D148">
    <cfRule type="cellIs" dxfId="1567" priority="73" operator="equal">
      <formula>0</formula>
    </cfRule>
  </conditionalFormatting>
  <conditionalFormatting sqref="E31 H31 E33 H33">
    <cfRule type="cellIs" dxfId="1566" priority="47" operator="equal">
      <formula>"P5"</formula>
    </cfRule>
  </conditionalFormatting>
  <conditionalFormatting sqref="E47:E58">
    <cfRule type="expression" dxfId="1565" priority="10">
      <formula>$B47=""</formula>
    </cfRule>
  </conditionalFormatting>
  <conditionalFormatting sqref="E62:E73">
    <cfRule type="expression" dxfId="1564" priority="55">
      <formula>$B62=""</formula>
    </cfRule>
  </conditionalFormatting>
  <conditionalFormatting sqref="E77:E88">
    <cfRule type="expression" dxfId="1563" priority="54">
      <formula>$B77=""</formula>
    </cfRule>
  </conditionalFormatting>
  <conditionalFormatting sqref="E92:E103">
    <cfRule type="expression" dxfId="1562" priority="49">
      <formula>$B92=""</formula>
    </cfRule>
  </conditionalFormatting>
  <conditionalFormatting sqref="E107:E118">
    <cfRule type="expression" dxfId="1561" priority="48">
      <formula>$B107=""</formula>
    </cfRule>
  </conditionalFormatting>
  <conditionalFormatting sqref="E122:E133">
    <cfRule type="expression" dxfId="1560" priority="45">
      <formula>$B122=""</formula>
    </cfRule>
  </conditionalFormatting>
  <conditionalFormatting sqref="E137:E148">
    <cfRule type="expression" dxfId="1559" priority="108">
      <formula>$B137=""</formula>
    </cfRule>
  </conditionalFormatting>
  <conditionalFormatting sqref="E35:H42">
    <cfRule type="cellIs" dxfId="1558" priority="16" operator="equal">
      <formula>0</formula>
    </cfRule>
  </conditionalFormatting>
  <conditionalFormatting sqref="F47:F149">
    <cfRule type="cellIs" dxfId="1557" priority="110" operator="equal">
      <formula>0</formula>
    </cfRule>
  </conditionalFormatting>
  <conditionalFormatting sqref="G47:H58">
    <cfRule type="expression" dxfId="1556" priority="7">
      <formula>$B47=""</formula>
    </cfRule>
  </conditionalFormatting>
  <conditionalFormatting sqref="G62:H73">
    <cfRule type="expression" dxfId="1555" priority="9">
      <formula>$B62=""</formula>
    </cfRule>
  </conditionalFormatting>
  <conditionalFormatting sqref="G77:H88">
    <cfRule type="expression" dxfId="1554" priority="52">
      <formula>$B77=""</formula>
    </cfRule>
  </conditionalFormatting>
  <conditionalFormatting sqref="G92:H103">
    <cfRule type="expression" dxfId="1553" priority="50">
      <formula>$B92=""</formula>
    </cfRule>
  </conditionalFormatting>
  <conditionalFormatting sqref="G107:H118">
    <cfRule type="expression" dxfId="1552" priority="44">
      <formula>$B107=""</formula>
    </cfRule>
  </conditionalFormatting>
  <conditionalFormatting sqref="G122:H133">
    <cfRule type="expression" dxfId="1551" priority="46">
      <formula>$B122=""</formula>
    </cfRule>
  </conditionalFormatting>
  <conditionalFormatting sqref="G137:H148">
    <cfRule type="expression" dxfId="1550" priority="107">
      <formula>$B137=""</formula>
    </cfRule>
  </conditionalFormatting>
  <conditionalFormatting sqref="H35:H41">
    <cfRule type="cellIs" dxfId="1549" priority="20" operator="lessThan">
      <formula>0</formula>
    </cfRule>
    <cfRule type="cellIs" dxfId="1548" priority="19" operator="greaterThan">
      <formula>0</formula>
    </cfRule>
  </conditionalFormatting>
  <conditionalFormatting sqref="H61">
    <cfRule type="cellIs" dxfId="1547" priority="121" operator="equal">
      <formula>0</formula>
    </cfRule>
  </conditionalFormatting>
  <conditionalFormatting sqref="H76">
    <cfRule type="cellIs" dxfId="1546" priority="120" operator="equal">
      <formula>0</formula>
    </cfRule>
  </conditionalFormatting>
  <conditionalFormatting sqref="H91">
    <cfRule type="cellIs" dxfId="1545" priority="119" operator="equal">
      <formula>0</formula>
    </cfRule>
  </conditionalFormatting>
  <conditionalFormatting sqref="H106">
    <cfRule type="cellIs" dxfId="1544" priority="118" operator="equal">
      <formula>0</formula>
    </cfRule>
  </conditionalFormatting>
  <conditionalFormatting sqref="H121">
    <cfRule type="cellIs" dxfId="1543" priority="117" operator="equal">
      <formula>0</formula>
    </cfRule>
  </conditionalFormatting>
  <conditionalFormatting sqref="H136">
    <cfRule type="cellIs" dxfId="1542" priority="116" operator="equal">
      <formula>0</formula>
    </cfRule>
  </conditionalFormatting>
  <conditionalFormatting sqref="I34:I41">
    <cfRule type="cellIs" dxfId="1541" priority="21" operator="equal">
      <formula>"P5"</formula>
    </cfRule>
  </conditionalFormatting>
  <conditionalFormatting sqref="I35:I41">
    <cfRule type="cellIs" dxfId="1540" priority="22" operator="equal">
      <formula>"P4"</formula>
    </cfRule>
    <cfRule type="cellIs" dxfId="1539" priority="26" operator="equal">
      <formula>0</formula>
    </cfRule>
    <cfRule type="cellIs" dxfId="1538" priority="25" operator="equal">
      <formula>"P1"</formula>
    </cfRule>
    <cfRule type="cellIs" dxfId="1537" priority="23" operator="equal">
      <formula>"P3"</formula>
    </cfRule>
    <cfRule type="cellIs" dxfId="1536" priority="24" operator="equal">
      <formula>"P2"</formula>
    </cfRule>
  </conditionalFormatting>
  <conditionalFormatting sqref="I47:I59">
    <cfRule type="cellIs" dxfId="1535" priority="122" operator="equal">
      <formula>0</formula>
    </cfRule>
  </conditionalFormatting>
  <conditionalFormatting sqref="I62:I74">
    <cfRule type="cellIs" dxfId="1534" priority="115" operator="equal">
      <formula>0</formula>
    </cfRule>
  </conditionalFormatting>
  <conditionalFormatting sqref="I77:I89">
    <cfRule type="cellIs" dxfId="1533" priority="114" operator="equal">
      <formula>0</formula>
    </cfRule>
  </conditionalFormatting>
  <conditionalFormatting sqref="I92:I104">
    <cfRule type="cellIs" dxfId="1532" priority="113" operator="equal">
      <formula>0</formula>
    </cfRule>
  </conditionalFormatting>
  <conditionalFormatting sqref="I107:I119">
    <cfRule type="cellIs" dxfId="1531" priority="112" operator="equal">
      <formula>0</formula>
    </cfRule>
  </conditionalFormatting>
  <conditionalFormatting sqref="I122:I134">
    <cfRule type="cellIs" dxfId="1530" priority="111" operator="equal">
      <formula>0</formula>
    </cfRule>
  </conditionalFormatting>
  <conditionalFormatting sqref="I137:I149">
    <cfRule type="cellIs" dxfId="1529" priority="109" operator="equal">
      <formula>0</formula>
    </cfRule>
  </conditionalFormatting>
  <conditionalFormatting sqref="I42:J42">
    <cfRule type="cellIs" dxfId="1528" priority="129" operator="notEqual">
      <formula>0</formula>
    </cfRule>
  </conditionalFormatting>
  <conditionalFormatting sqref="J47:J58">
    <cfRule type="expression" dxfId="1527" priority="6">
      <formula>$B47=""</formula>
    </cfRule>
  </conditionalFormatting>
  <conditionalFormatting sqref="J62:J73">
    <cfRule type="expression" dxfId="1526" priority="8">
      <formula>$B62=""</formula>
    </cfRule>
  </conditionalFormatting>
  <conditionalFormatting sqref="J77:J88">
    <cfRule type="expression" dxfId="1525" priority="53">
      <formula>$B77=""</formula>
    </cfRule>
  </conditionalFormatting>
  <conditionalFormatting sqref="J92:J103">
    <cfRule type="expression" dxfId="1524" priority="51">
      <formula>$B92=""</formula>
    </cfRule>
  </conditionalFormatting>
  <conditionalFormatting sqref="J107:J118">
    <cfRule type="expression" dxfId="1523" priority="43">
      <formula>$B107=""</formula>
    </cfRule>
  </conditionalFormatting>
  <conditionalFormatting sqref="J122:J133">
    <cfRule type="expression" dxfId="1522" priority="42">
      <formula>$B122=""</formula>
    </cfRule>
  </conditionalFormatting>
  <conditionalFormatting sqref="J137:J148">
    <cfRule type="expression" dxfId="1521" priority="106">
      <formula>$B137=""</formula>
    </cfRule>
  </conditionalFormatting>
  <conditionalFormatting sqref="J35:M41">
    <cfRule type="cellIs" dxfId="1520" priority="15" operator="equal">
      <formula>0</formula>
    </cfRule>
  </conditionalFormatting>
  <conditionalFormatting sqref="K20:K29">
    <cfRule type="cellIs" dxfId="1519" priority="14" operator="lessThan">
      <formula>0</formula>
    </cfRule>
  </conditionalFormatting>
  <conditionalFormatting sqref="K30:K31">
    <cfRule type="cellIs" dxfId="1518" priority="128" operator="notEqual">
      <formula>0</formula>
    </cfRule>
  </conditionalFormatting>
  <conditionalFormatting sqref="M20:M29">
    <cfRule type="cellIs" dxfId="1517" priority="12" operator="notEqual">
      <formula>0</formula>
    </cfRule>
    <cfRule type="expression" dxfId="1516" priority="13">
      <formula>$K20&lt;0</formula>
    </cfRule>
    <cfRule type="expression" dxfId="1515" priority="11">
      <formula>$K20&lt;0</formula>
    </cfRule>
  </conditionalFormatting>
  <conditionalFormatting sqref="M35:M41">
    <cfRule type="cellIs" dxfId="1514" priority="17" operator="greaterThan">
      <formula>0</formula>
    </cfRule>
    <cfRule type="cellIs" dxfId="1513" priority="18" operator="lessThan">
      <formula>0</formula>
    </cfRule>
  </conditionalFormatting>
  <conditionalFormatting sqref="O47:O59">
    <cfRule type="expression" dxfId="1512" priority="69">
      <formula>$D$47=0</formula>
    </cfRule>
  </conditionalFormatting>
  <conditionalFormatting sqref="O48:O58">
    <cfRule type="cellIs" dxfId="1511" priority="72" operator="equal">
      <formula>0</formula>
    </cfRule>
  </conditionalFormatting>
  <conditionalFormatting sqref="O62:O74">
    <cfRule type="expression" dxfId="1510" priority="68">
      <formula>$D$47=0</formula>
    </cfRule>
  </conditionalFormatting>
  <conditionalFormatting sqref="O63:O73">
    <cfRule type="cellIs" dxfId="1509" priority="67" operator="equal">
      <formula>0</formula>
    </cfRule>
  </conditionalFormatting>
  <conditionalFormatting sqref="O77:O89">
    <cfRule type="expression" dxfId="1508" priority="66">
      <formula>$D$47=0</formula>
    </cfRule>
  </conditionalFormatting>
  <conditionalFormatting sqref="O78:O88">
    <cfRule type="cellIs" dxfId="1507" priority="65" operator="equal">
      <formula>0</formula>
    </cfRule>
  </conditionalFormatting>
  <conditionalFormatting sqref="O92:O104">
    <cfRule type="expression" dxfId="1506" priority="64">
      <formula>$D$47=0</formula>
    </cfRule>
  </conditionalFormatting>
  <conditionalFormatting sqref="O93:O103">
    <cfRule type="cellIs" dxfId="1505" priority="63" operator="equal">
      <formula>0</formula>
    </cfRule>
  </conditionalFormatting>
  <conditionalFormatting sqref="O107:O119">
    <cfRule type="expression" dxfId="1504" priority="62">
      <formula>$D$47=0</formula>
    </cfRule>
  </conditionalFormatting>
  <conditionalFormatting sqref="O108:O118">
    <cfRule type="cellIs" dxfId="1503" priority="61" operator="equal">
      <formula>0</formula>
    </cfRule>
  </conditionalFormatting>
  <conditionalFormatting sqref="O122:O134">
    <cfRule type="expression" dxfId="1502" priority="60">
      <formula>$D$47=0</formula>
    </cfRule>
  </conditionalFormatting>
  <conditionalFormatting sqref="O123:O133">
    <cfRule type="cellIs" dxfId="1501" priority="59" operator="equal">
      <formula>0</formula>
    </cfRule>
  </conditionalFormatting>
  <conditionalFormatting sqref="O137:O149">
    <cfRule type="expression" dxfId="1500" priority="58">
      <formula>$D$47=0</formula>
    </cfRule>
  </conditionalFormatting>
  <conditionalFormatting sqref="O138:O148">
    <cfRule type="cellIs" dxfId="1499" priority="57" operator="equal">
      <formula>0</formula>
    </cfRule>
  </conditionalFormatting>
  <conditionalFormatting sqref="P5">
    <cfRule type="cellIs" dxfId="1498" priority="104" operator="equal">
      <formula>0</formula>
    </cfRule>
  </conditionalFormatting>
  <conditionalFormatting sqref="P10:T13">
    <cfRule type="cellIs" dxfId="1490" priority="105" operator="equal">
      <formula>0</formula>
    </cfRule>
  </conditionalFormatting>
  <conditionalFormatting sqref="P5:AD13">
    <cfRule type="cellIs" dxfId="1489" priority="103" operator="equal">
      <formula>0</formula>
    </cfRule>
  </conditionalFormatting>
  <conditionalFormatting sqref="P20:AE28">
    <cfRule type="cellIs" dxfId="1488" priority="56" operator="equal">
      <formula>0</formula>
    </cfRule>
  </conditionalFormatting>
  <conditionalFormatting sqref="P59:AE60 P61:U61 P74:AE75 P76:U76 P89:AE90 P91:U91 P104:AE105 P106:U106 P119:AE120 P121:U121 P134:AE135 P136:U136 P149:AE150">
    <cfRule type="cellIs" dxfId="1487" priority="71" operator="equal">
      <formula>0</formula>
    </cfRule>
  </conditionalFormatting>
  <conditionalFormatting sqref="W61:AE61 AE62:AE73 W76:AE76 AE77:AE88 W91:AE91 AE92:AE103 W106:AE106 AE107:AE118 W121:AE121 AE122:AE133 W136:AE136 AE137:AE148">
    <cfRule type="cellIs" dxfId="1472" priority="70" operator="equal">
      <formula>0</formula>
    </cfRule>
  </conditionalFormatting>
  <conditionalFormatting sqref="AE5:AE13 AE47:AE58">
    <cfRule type="cellIs" dxfId="1457" priority="130" operator="equal">
      <formula>0</formula>
    </cfRule>
  </conditionalFormatting>
  <conditionalFormatting sqref="AE15 C47:C58 C92:C103 C107:C118 C122:C133 C137:C148 G150:G185">
    <cfRule type="cellIs" dxfId="1456" priority="131" operator="equal">
      <formula>0</formula>
    </cfRule>
  </conditionalFormatting>
  <conditionalFormatting sqref="AF20:AF28">
    <cfRule type="cellIs" dxfId="1455" priority="3" operator="equal">
      <formula>0</formula>
    </cfRule>
  </conditionalFormatting>
  <conditionalFormatting sqref="AF21 AF23 AF25 AF27">
    <cfRule type="cellIs" dxfId="1454" priority="4" operator="equal">
      <formula>0</formula>
    </cfRule>
  </conditionalFormatting>
  <conditionalFormatting sqref="AG5:AG13">
    <cfRule type="cellIs" dxfId="1453" priority="41" operator="equal">
      <formula>0</formula>
    </cfRule>
    <cfRule type="cellIs" dxfId="1452" priority="40" operator="equal">
      <formula>0</formula>
    </cfRule>
  </conditionalFormatting>
  <conditionalFormatting sqref="AG20:AG27">
    <cfRule type="cellIs" dxfId="1451" priority="2" operator="equal">
      <formula>"""adjustment needed"""</formula>
    </cfRule>
    <cfRule type="cellIs" dxfId="1450" priority="1" operator="equal">
      <formula>"adjustment needed"</formula>
    </cfRule>
  </conditionalFormatting>
  <dataValidations count="1">
    <dataValidation type="list" allowBlank="1" showInputMessage="1" showErrorMessage="1" sqref="B35:B41" xr:uid="{00000000-0002-0000-0500-000000000000}">
      <formula1>"Yes,No"</formula1>
      <formula2>0</formula2>
    </dataValidation>
  </dataValidations>
  <pageMargins left="0.7" right="0.7" top="0.78749999999999998" bottom="0.78749999999999998" header="0.511811023622047" footer="0.511811023622047"/>
  <pageSetup paperSize="8"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32" operator="greaterThan" id="{C84C5F7D-19D8-4B19-8C67-4847A16CCBD0}">
            <xm:f>'Basic project data'!$C$7</xm:f>
            <x14:dxf>
              <font>
                <color rgb="FFF2F2F2"/>
              </font>
            </x14:dxf>
          </x14:cfRule>
          <xm:sqref>C47:C148</xm:sqref>
        </x14:conditionalFormatting>
        <x14:conditionalFormatting xmlns:xm="http://schemas.microsoft.com/office/excel/2006/main">
          <x14:cfRule type="expression" priority="133" id="{1F67161B-7E9E-41A7-B9FE-9CE1675AB32F}">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4" id="{D0214D81-5DF0-4CD8-B326-3713C9C625E9}">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5" id="{FD27BEE4-68E7-462A-8E44-123965B4A22A}">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6" id="{90AC55AD-A9A1-407B-8D73-6CCA6CB6265A}">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7" id="{90266872-A6D7-45C6-879A-6A63C221AA21}">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8" id="{60806FED-9F83-4950-8050-D3731CFC6E61}">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9" id="{9EB34FD8-6E6B-476D-AF9A-45ED309CD993}">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40" id="{9E2C6EF0-1A36-4180-B388-465F6FD9B782}">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41" id="{B6652CDF-DB39-4BD8-807C-83BE2B3BC33A}">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42" id="{B69C9565-B457-4160-B4B0-D9C9EAAE6C81}">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3" id="{226732E0-7FCC-4469-958C-951CA7B6992B}">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4" id="{58956999-74BC-4859-95CB-D66D3F1BA260}">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5" id="{4CD036DB-10C8-44E1-9845-C48FACA26DAF}">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6" id="{735CD9C4-5DF0-4671-BE5E-37E375802D15}">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7" id="{4135B597-58FB-42C1-BC61-4DED1D27E99D}">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8" id="{D134B0C0-FCFB-47FC-B1E0-46F33C65FE87}">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9" id="{37D95BFD-1B3D-4C4C-A355-8DD119759D20}">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50" id="{AECB2182-D94E-4491-BBAD-E54A73B49B4A}">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51" id="{109A8250-A0A3-46F5-88CF-70A3797DE349}">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52" id="{6684532F-5BA9-4478-B3C3-18007C686951}">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3" id="{6211AF27-11F0-45DC-AAB4-261DE0B25D34}">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4" id="{113B3014-9875-43CA-855A-D4BC69773A19}">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5" id="{121C29E0-5414-4F51-9DAD-75517DC0CFD5}">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6" id="{A8EBE0B3-ABBB-421E-926A-9F6013FA9EAB}">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7" id="{17C09918-D874-4A5B-9A21-AFACC893CE33}">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8" id="{9257CBEB-85FB-401E-B3E7-F6B0A9E09051}">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9" id="{FE4288D0-EA3E-4A2F-887A-BBEDC3234051}">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60" id="{BC308464-3CA9-4369-8386-8F3364DEE9B0}">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61" id="{ADA73A72-D859-4F5E-8BAE-88136F54BAD2}">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62" id="{EA166659-74F6-493D-8B4E-3040964CF28F}">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3" id="{BC7F4039-5C2C-4333-B2D8-6D47CAC1FFDC}">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4" id="{AC6E5749-6C7A-489B-8E64-63FEC868775C}">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5" id="{B9BDC260-72C4-4787-8464-162B3D982BAB}">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6" id="{495480D0-4F94-4BD8-94F2-3BEB2B4A2F17}">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7" id="{A626D491-5ABE-46E4-BC2B-C26D2B542D4A}">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1000000}">
          <x14:formula1>
            <xm:f>'Drop-down Liste'!$B$2:$B$3</xm:f>
          </x14:formula1>
          <x14:formula2>
            <xm:f>0</xm:f>
          </x14:formula2>
          <xm:sqref>D11:D12</xm:sqref>
        </x14:dataValidation>
        <x14:dataValidation type="list" allowBlank="1" showInputMessage="1" showErrorMessage="1" xr:uid="{A4E72517-DD37-44A6-BE0F-70317CF2CBB9}">
          <x14:formula1>
            <xm:f>'Overview reports'!$A$6:$A$10</xm:f>
          </x14:formula1>
          <xm:sqref>H1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79"/>
  <sheetViews>
    <sheetView showGridLines="0" topLeftCell="C1" zoomScale="85" zoomScaleNormal="85" workbookViewId="0">
      <selection activeCell="H1" sqref="H1"/>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264</v>
      </c>
      <c r="E1" s="136"/>
      <c r="F1" s="137"/>
      <c r="G1" s="138" t="s">
        <v>265</v>
      </c>
      <c r="H1" s="139" t="s">
        <v>259</v>
      </c>
    </row>
    <row r="2" spans="2:40" ht="29.25" customHeight="1" x14ac:dyDescent="0.25">
      <c r="C2" s="140" t="s">
        <v>266</v>
      </c>
      <c r="D2" s="408"/>
      <c r="E2" s="408"/>
      <c r="G2" s="138" t="s">
        <v>267</v>
      </c>
      <c r="H2" s="275">
        <v>7.74</v>
      </c>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224780.43000000005</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44682</v>
      </c>
      <c r="E5" s="151">
        <v>44773</v>
      </c>
      <c r="F5" s="276">
        <v>1</v>
      </c>
      <c r="G5" s="153">
        <v>38.700000000000003</v>
      </c>
      <c r="H5" s="153"/>
      <c r="J5" s="410" t="s">
        <v>292</v>
      </c>
      <c r="K5" s="411">
        <f>F20+F22+F24+F26+F28</f>
        <v>185238.04000000004</v>
      </c>
      <c r="O5" s="84" t="s">
        <v>32</v>
      </c>
      <c r="P5" s="154">
        <v>66.335680751173697</v>
      </c>
      <c r="Q5" s="154">
        <v>0</v>
      </c>
      <c r="R5" s="154">
        <v>0</v>
      </c>
      <c r="S5" s="154">
        <v>16.164319248826299</v>
      </c>
      <c r="T5" s="154">
        <v>0</v>
      </c>
      <c r="U5" s="154"/>
      <c r="V5" s="154"/>
      <c r="W5" s="154"/>
      <c r="X5" s="154"/>
      <c r="Y5" s="154"/>
      <c r="Z5" s="154"/>
      <c r="AA5" s="154"/>
      <c r="AB5" s="154"/>
      <c r="AC5" s="154"/>
      <c r="AD5" s="154"/>
      <c r="AE5" s="155">
        <f t="shared" ref="AE5:AE13" si="0">SUM(P5:AD5)</f>
        <v>82.5</v>
      </c>
      <c r="AF5" s="156">
        <v>29472.52</v>
      </c>
      <c r="AG5" s="157"/>
      <c r="AM5" s="3" t="s">
        <v>293</v>
      </c>
    </row>
    <row r="6" spans="2:40" ht="18.75" outlineLevel="1" x14ac:dyDescent="0.25">
      <c r="C6" s="409"/>
      <c r="D6" s="151">
        <v>44958</v>
      </c>
      <c r="E6" s="151">
        <v>45747</v>
      </c>
      <c r="F6" s="276">
        <v>1</v>
      </c>
      <c r="G6" s="153">
        <v>38.700000000000003</v>
      </c>
      <c r="H6" s="153"/>
      <c r="J6" s="410"/>
      <c r="K6" s="411"/>
      <c r="O6" s="88" t="s">
        <v>100</v>
      </c>
      <c r="P6" s="154">
        <v>0</v>
      </c>
      <c r="Q6" s="154">
        <v>0</v>
      </c>
      <c r="R6" s="154">
        <v>0</v>
      </c>
      <c r="S6" s="154">
        <v>0</v>
      </c>
      <c r="T6" s="154">
        <v>0</v>
      </c>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183876.13999999998</v>
      </c>
      <c r="O7" s="89" t="s">
        <v>33</v>
      </c>
      <c r="P7" s="154">
        <v>141.50055467974499</v>
      </c>
      <c r="Q7" s="154">
        <v>125.78385006130701</v>
      </c>
      <c r="R7" s="154">
        <v>0</v>
      </c>
      <c r="S7" s="154">
        <v>84.860162316809706</v>
      </c>
      <c r="T7" s="154">
        <v>77.855432942138094</v>
      </c>
      <c r="U7" s="154"/>
      <c r="V7" s="154"/>
      <c r="W7" s="154"/>
      <c r="X7" s="154"/>
      <c r="Y7" s="154"/>
      <c r="Z7" s="154"/>
      <c r="AA7" s="154"/>
      <c r="AB7" s="154"/>
      <c r="AC7" s="154"/>
      <c r="AD7" s="154"/>
      <c r="AE7" s="155">
        <f t="shared" si="0"/>
        <v>429.99999999999977</v>
      </c>
      <c r="AF7" s="156">
        <v>154403.62</v>
      </c>
      <c r="AG7" s="157"/>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1361.9000000000524</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18.75"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51" customHeight="1" x14ac:dyDescent="0.5">
      <c r="B16" s="170"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60"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70376.81</v>
      </c>
      <c r="D20" s="425">
        <f>MROUND(SUMIF(B:B,O20,F:F),0.5)</f>
        <v>197</v>
      </c>
      <c r="E20" s="426">
        <f>IFERROR(C20/D20,0)</f>
        <v>357.24269035532996</v>
      </c>
      <c r="F20" s="424">
        <f>SUMIF(B:B,O20,J:J)</f>
        <v>30834.42</v>
      </c>
      <c r="G20" s="427">
        <f>MROUND(SUMIF(B:B,O20,I:I),0.5)</f>
        <v>89.5</v>
      </c>
      <c r="H20" s="436">
        <f>IFERROR(((SUMIF(B:B,O20,AE:AE))/$H$2),0)</f>
        <v>82.558139534883722</v>
      </c>
      <c r="I20" s="429">
        <f>IF($D$11="no",IF((SUMIF($D$35:$D$41,O20,$G$35:$G$41)+SUMIF($I$35:$I$41,O20,$L$35:$L$41))&gt;D20,D20,(SUMIF($D$35:$D$41,O20,$G$35:$G$41)+SUMIF($I$35:$I$41,O20,$L$35:$L$41))),IF((SUMIF($D$35:$D$41,O20,$G$35:$G$41)+SUMIF($I$35:$I$41,O20,$L$35:$L$41))&gt;G20,G20,(SUMIF($D$35:$D$41,O20,$G$35:$G$41)+SUMIF($I$35:$I$41,O20,$L$35:$L$41))))</f>
        <v>82.558139534883722</v>
      </c>
      <c r="J20" s="438">
        <f>IFERROR(MROUND(IF(H20&gt;I20,I20,H20),0.5),"")</f>
        <v>82.5</v>
      </c>
      <c r="K20" s="431">
        <f>IF($D$11="no",(IF(M20&gt;=0,0,IFERROR(J20-D20,0))),IF(J20&gt;=G20,0,IFERROR(J20-G20,0)))</f>
        <v>-7</v>
      </c>
      <c r="L20" s="432">
        <f>ROUND(IF($D$11="no",IF(E20*J20&gt;C20,C20,E20*J20),IF(E20*J20&gt;F20,F20,E20*J20)),2)</f>
        <v>29472.52</v>
      </c>
      <c r="M20" s="433">
        <f>ROUND(IF($D$11="no",IFERROR(-(C20-L20),0),IFERROR(-(F20-L20),0)),2)</f>
        <v>-1361.9</v>
      </c>
      <c r="O20" s="84" t="s">
        <v>32</v>
      </c>
      <c r="P20" s="182">
        <f t="shared" ref="P20:AD20" si="1">IFERROR($J20*(SUMIF($B:$B,$O20,P:P)/$H$2)/$H20,0)</f>
        <v>66.335680751173697</v>
      </c>
      <c r="Q20" s="182">
        <f t="shared" si="1"/>
        <v>0</v>
      </c>
      <c r="R20" s="182">
        <f t="shared" si="1"/>
        <v>0</v>
      </c>
      <c r="S20" s="182">
        <f t="shared" si="1"/>
        <v>16.164319248826288</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82.499999999999986</v>
      </c>
      <c r="AF20" s="367">
        <f>ROUND(L20,2)</f>
        <v>29472.52</v>
      </c>
      <c r="AG20" s="368" t="str">
        <f>IF((AF20)=AF5+AF6,"no adjustment needed",IF(ISBLANK(AF5),"no adjustment needed","adjustment needed"))</f>
        <v>no 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0</v>
      </c>
      <c r="AG21" s="370" t="str">
        <f>IF(AND($AG$20="adjustment needed",AF21&lt;&gt;0),"Only copy this row in table above!","")</f>
        <v/>
      </c>
    </row>
    <row r="22" spans="1:33" ht="19.5" customHeight="1" outlineLevel="1" x14ac:dyDescent="0.3">
      <c r="A22" s="434">
        <f>'Basic project data'!D13</f>
        <v>45017</v>
      </c>
      <c r="B22" s="435">
        <f>'Basic project data'!E13</f>
        <v>45747</v>
      </c>
      <c r="C22" s="424">
        <f>IFERROR(SUMIF(B:B,O22,G:G),0)</f>
        <v>154403.62000000005</v>
      </c>
      <c r="D22" s="425">
        <f>MROUND(SUMIF(B:B,O22,F:F),0.5)</f>
        <v>430</v>
      </c>
      <c r="E22" s="426">
        <f>IFERROR(C22/D22,0)</f>
        <v>359.07818604651175</v>
      </c>
      <c r="F22" s="424">
        <f>SUMIF(B:B,O22,J:J)</f>
        <v>154403.62000000005</v>
      </c>
      <c r="G22" s="427">
        <f>MROUND(SUMIF(B:B,O22,I:I),0.5)</f>
        <v>430</v>
      </c>
      <c r="H22" s="436">
        <f>IFERROR(((SUMIF(B:B,O22,AE:AE))/$H$2),0)</f>
        <v>442.55813953488371</v>
      </c>
      <c r="I22" s="429">
        <f>IF($D$11="no",IF((SUMIF($D$35:$D$41,O22,$G$35:$G$41)+SUMIF($I$35:$I$41,O22,$L$35:$L$41))&gt;D22,D22,(SUMIF($D$35:$D$41,O22,$G$35:$G$41)+SUMIF($I$35:$I$41,O22,$L$35:$L$41))),IF((SUMIF($D$35:$D$41,O22,$G$35:$G$41)+SUMIF($I$35:$I$41,O22,$L$35:$L$41))&gt;G22,G22,(SUMIF($D$35:$D$41,O22,$G$35:$G$41)+SUMIF($I$35:$I$41,O22,$L$35:$L$41))))</f>
        <v>430</v>
      </c>
      <c r="J22" s="438">
        <f>IFERROR(MROUND(IF(H22&gt;I22,I22,H22),0.5),"")</f>
        <v>430</v>
      </c>
      <c r="K22" s="431">
        <f>IF($D$11="no",(IF(M22&gt;=0,0,IFERROR(J22-D22,0))),IF(J22&gt;=G22,0,IFERROR(J22-G22,0)))</f>
        <v>0</v>
      </c>
      <c r="L22" s="432">
        <f>ROUND(IF($D$11="no",IF(E22*J22&gt;C22,C22,E22*J22),IF(E22*J22&gt;F22,F22,E22*J22)),2)</f>
        <v>154403.62</v>
      </c>
      <c r="M22" s="433">
        <f>ROUND(IF($D$11="no",IFERROR(-(C22-L22),0),IFERROR(-(F22-L22),0)),2)</f>
        <v>0</v>
      </c>
      <c r="O22" s="89" t="s">
        <v>33</v>
      </c>
      <c r="P22" s="182">
        <f t="shared" ref="P22:AD22" si="3">IFERROR($J22*(SUMIF($B:$B,$O22,P:P)/$H$2)/$H22,0)</f>
        <v>141.50055467974542</v>
      </c>
      <c r="Q22" s="182">
        <f t="shared" si="3"/>
        <v>125.78385006130672</v>
      </c>
      <c r="R22" s="182">
        <f t="shared" si="3"/>
        <v>0</v>
      </c>
      <c r="S22" s="182">
        <f t="shared" si="3"/>
        <v>84.860162316809721</v>
      </c>
      <c r="T22" s="182">
        <f t="shared" si="3"/>
        <v>77.855432942138123</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430</v>
      </c>
      <c r="AF22" s="367">
        <f>ROUND(L22,2)</f>
        <v>154403.62</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224780.43000000005</v>
      </c>
      <c r="D30" s="191">
        <f>SUM(D20:D28)</f>
        <v>627</v>
      </c>
      <c r="E30" s="192"/>
      <c r="F30" s="193">
        <f>SUM(F20:F28)</f>
        <v>185238.04000000004</v>
      </c>
      <c r="G30" s="194">
        <f>SUM(G20:G28)</f>
        <v>519.5</v>
      </c>
      <c r="H30" s="195">
        <f>SUM(H20:H28)</f>
        <v>525.11627906976742</v>
      </c>
      <c r="I30" s="196"/>
      <c r="J30" s="197">
        <f>SUM(J20:J28)</f>
        <v>512.5</v>
      </c>
      <c r="K30" s="198"/>
      <c r="L30" s="199">
        <f>SUM(L20:L28)</f>
        <v>183876.13999999998</v>
      </c>
      <c r="M30" s="200">
        <f>SUM(M20:M28)</f>
        <v>-1361.9</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322</v>
      </c>
      <c r="C35" s="220">
        <f>IF('Basic project data'!C5=0,0,DATE(YEAR('Basic project data'!C5),1,1))</f>
        <v>44562</v>
      </c>
      <c r="D35" s="221" t="str">
        <f>IFERROR(INDEX(B47:B58,MATCH("P*",B47:B58,0)),"")</f>
        <v>P1</v>
      </c>
      <c r="E35" s="181">
        <f>IF(D35="",0,IF($D$11="no",SUMIF(B47:B58,D35,F47:F58),SUMIF(B47:B58,D35,I47:I58)))</f>
        <v>53.75</v>
      </c>
      <c r="F35" s="181">
        <f>IFERROR(SUMIF($B47:$B58,$D35,$AE47:$AE58)/$H$2,0)</f>
        <v>63.824289405684752</v>
      </c>
      <c r="G35" s="181">
        <f t="shared" ref="G35:G41" si="10">IFERROR(IF(D35="","",(IF(B35="yes",(IF(E35&lt;F35,E35,F35)),F35))),"")</f>
        <v>63.824289405684752</v>
      </c>
      <c r="H35" s="222">
        <f t="shared" ref="H35:H41" si="11">ROUND(-IFERROR(E35-F35,""),2)</f>
        <v>10.07</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322</v>
      </c>
      <c r="C36" s="220">
        <f>IFERROR(IF(EDATE(C35,12)&lt;=(DATE(YEAR('Basic project data'!$C$6),1,1)),EDATE(C35,12),""),"")</f>
        <v>44927</v>
      </c>
      <c r="D36" s="221" t="str">
        <f>IFERROR(INDEX(B62:B73,MATCH("P*",B62:B73,0)),"")</f>
        <v>P1</v>
      </c>
      <c r="E36" s="181">
        <f>IF(D36="",0,IF($D$11="no",SUMIF(B62:B73,D36,F62:F73),SUMIF(B62:B73,D36,I62:I73)))</f>
        <v>35.833333333333336</v>
      </c>
      <c r="F36" s="181">
        <f>IFERROR(SUMIF($B62:$B73,$D36,$AE62:$AE73)/$H$2,0)</f>
        <v>18.733850129198967</v>
      </c>
      <c r="G36" s="181">
        <f t="shared" si="10"/>
        <v>18.733850129198967</v>
      </c>
      <c r="H36" s="222">
        <f t="shared" si="11"/>
        <v>-17.100000000000001</v>
      </c>
      <c r="I36" s="221" t="str">
        <f>IF(IFERROR(INDEX(B62:B73,MATCH("P*",B62:B73,-1)),"")=D36,"",IFERROR(INDEX(B62:B73,MATCH("P*",B62:B73,-1)),""))</f>
        <v>P2</v>
      </c>
      <c r="J36" s="181">
        <f>IF(I36="",0,IF($D$11="no",MROUND(SUMIF(B62:B73,I36,F62:F73),0.5),MROUND(SUMIF(B62:B73,I36,I62:I73),0.5)))</f>
        <v>161.5</v>
      </c>
      <c r="K36" s="181">
        <f>IFERROR(SUMIF($B62:$B73,$I36,$AE62:$AE73)/$H$2,0)</f>
        <v>167.44186046511626</v>
      </c>
      <c r="L36" s="181">
        <f t="shared" si="12"/>
        <v>167.44186046511626</v>
      </c>
      <c r="M36" s="222">
        <f t="shared" si="13"/>
        <v>5.94</v>
      </c>
      <c r="N36" s="224"/>
      <c r="O36" s="225"/>
    </row>
    <row r="37" spans="1:33" outlineLevel="1" x14ac:dyDescent="0.25">
      <c r="B37" s="219" t="s">
        <v>322</v>
      </c>
      <c r="C37" s="220">
        <f>IFERROR(IF(EDATE(C36,12)&lt;=(DATE(YEAR('Basic project data'!$C$6),1,1)),EDATE(C36,12),""),"")</f>
        <v>45292</v>
      </c>
      <c r="D37" s="221" t="str">
        <f>IFERROR(INDEX(B77:B88,MATCH("P*",B77:B88,0)),"")</f>
        <v>P2</v>
      </c>
      <c r="E37" s="181">
        <f>IF(D37="",0,IF($D$11="no",SUMIF(B77:B88,D37,F77:F88),SUMIF(B77:B88,D37,I77:I88)))</f>
        <v>214.99999999999997</v>
      </c>
      <c r="F37" s="181">
        <f>IFERROR(SUMIF($B77:$B88,$D37,$AE77:$AE88)/$H$2,0)</f>
        <v>254.00516795865633</v>
      </c>
      <c r="G37" s="181">
        <f t="shared" si="10"/>
        <v>254.00516795865633</v>
      </c>
      <c r="H37" s="222">
        <f t="shared" si="11"/>
        <v>39.01</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322</v>
      </c>
      <c r="C38" s="220">
        <f>IFERROR(IF(EDATE(C37,12)&lt;=(DATE(YEAR('Basic project data'!$C$6),1,1)),EDATE(C37,12),""),"")</f>
        <v>45658</v>
      </c>
      <c r="D38" s="221" t="str">
        <f>IFERROR(INDEX(B92:B103,MATCH("P*",B92:B103,0)),"")</f>
        <v>P2</v>
      </c>
      <c r="E38" s="181">
        <f>IF(D38="",0,IF($D$11="no",SUMIF(B92:B103,D38,F92:F103),SUMIF(B92:B103,D38,I92:I103)))</f>
        <v>53.75</v>
      </c>
      <c r="F38" s="181">
        <f>IFERROR(SUMIF($B92:$B103,$D38,$AE92:$AE103)/$H$2,0)</f>
        <v>21.111111111111111</v>
      </c>
      <c r="G38" s="181">
        <f t="shared" si="10"/>
        <v>21.111111111111111</v>
      </c>
      <c r="H38" s="222">
        <f t="shared" si="11"/>
        <v>-32.64</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c r="F50" s="182">
        <f t="shared" si="14"/>
        <v>0</v>
      </c>
      <c r="G50" s="245"/>
      <c r="H50" s="244"/>
      <c r="I50" s="182">
        <f t="shared" si="15"/>
        <v>0</v>
      </c>
      <c r="J50" s="246"/>
      <c r="O50" s="243">
        <f t="shared" si="16"/>
        <v>44652</v>
      </c>
      <c r="P50" s="219"/>
      <c r="Q50" s="219"/>
      <c r="R50" s="219"/>
      <c r="S50" s="219"/>
      <c r="T50" s="219"/>
      <c r="U50" s="219"/>
      <c r="V50" s="219"/>
      <c r="W50" s="219"/>
      <c r="X50" s="219"/>
      <c r="Y50" s="219"/>
      <c r="Z50" s="219"/>
      <c r="AA50" s="219"/>
      <c r="AB50" s="219"/>
      <c r="AC50" s="219"/>
      <c r="AD50" s="219"/>
      <c r="AE50" s="247">
        <f t="shared" si="17"/>
        <v>0</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v>1</v>
      </c>
      <c r="F51" s="182">
        <f t="shared" si="14"/>
        <v>17.916666666666668</v>
      </c>
      <c r="G51" s="245">
        <v>6093.76</v>
      </c>
      <c r="H51" s="244">
        <v>1</v>
      </c>
      <c r="I51" s="182">
        <f t="shared" si="15"/>
        <v>17.916666666666668</v>
      </c>
      <c r="J51" s="246">
        <v>6093.76</v>
      </c>
      <c r="O51" s="243">
        <f t="shared" si="16"/>
        <v>44682</v>
      </c>
      <c r="P51" s="219">
        <v>137.19999999999999</v>
      </c>
      <c r="Q51" s="219"/>
      <c r="R51" s="219"/>
      <c r="S51" s="219">
        <v>27.4</v>
      </c>
      <c r="T51" s="219"/>
      <c r="U51" s="219"/>
      <c r="V51" s="219"/>
      <c r="W51" s="219"/>
      <c r="X51" s="219"/>
      <c r="Y51" s="219"/>
      <c r="Z51" s="219"/>
      <c r="AA51" s="219"/>
      <c r="AB51" s="219"/>
      <c r="AC51" s="219"/>
      <c r="AD51" s="219"/>
      <c r="AE51" s="247">
        <f t="shared" si="17"/>
        <v>164.6</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6093.76</v>
      </c>
      <c r="H52" s="244">
        <v>1</v>
      </c>
      <c r="I52" s="182">
        <f t="shared" si="15"/>
        <v>17.916666666666668</v>
      </c>
      <c r="J52" s="246">
        <v>6093.76</v>
      </c>
      <c r="O52" s="243">
        <f t="shared" si="16"/>
        <v>44713</v>
      </c>
      <c r="P52" s="219">
        <v>121.6</v>
      </c>
      <c r="Q52" s="219"/>
      <c r="R52" s="219"/>
      <c r="S52" s="219">
        <v>43.2</v>
      </c>
      <c r="T52" s="219"/>
      <c r="U52" s="219"/>
      <c r="V52" s="219"/>
      <c r="W52" s="219"/>
      <c r="X52" s="219"/>
      <c r="Y52" s="219"/>
      <c r="Z52" s="219"/>
      <c r="AA52" s="219"/>
      <c r="AB52" s="219"/>
      <c r="AC52" s="219"/>
      <c r="AD52" s="219"/>
      <c r="AE52" s="247">
        <f t="shared" si="17"/>
        <v>164.8</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6093.76</v>
      </c>
      <c r="H53" s="244">
        <v>1</v>
      </c>
      <c r="I53" s="182">
        <f t="shared" si="15"/>
        <v>17.916666666666668</v>
      </c>
      <c r="J53" s="246">
        <v>6093.76</v>
      </c>
      <c r="O53" s="243">
        <f t="shared" si="16"/>
        <v>44743</v>
      </c>
      <c r="P53" s="219">
        <v>145</v>
      </c>
      <c r="Q53" s="219"/>
      <c r="R53" s="219"/>
      <c r="S53" s="219">
        <v>19.600000000000001</v>
      </c>
      <c r="T53" s="219"/>
      <c r="U53" s="219"/>
      <c r="V53" s="219"/>
      <c r="W53" s="219"/>
      <c r="X53" s="219"/>
      <c r="Y53" s="219"/>
      <c r="Z53" s="219"/>
      <c r="AA53" s="219"/>
      <c r="AB53" s="219"/>
      <c r="AC53" s="219"/>
      <c r="AD53" s="219"/>
      <c r="AE53" s="247">
        <f t="shared" si="17"/>
        <v>164.6</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6276.57</v>
      </c>
      <c r="H54" s="244"/>
      <c r="I54" s="182">
        <f t="shared" si="15"/>
        <v>0</v>
      </c>
      <c r="J54" s="246"/>
      <c r="O54" s="243">
        <f t="shared" si="16"/>
        <v>44774</v>
      </c>
      <c r="P54" s="219"/>
      <c r="Q54" s="219"/>
      <c r="R54" s="219"/>
      <c r="S54" s="219"/>
      <c r="T54" s="219"/>
      <c r="U54" s="219"/>
      <c r="V54" s="219"/>
      <c r="W54" s="219"/>
      <c r="X54" s="219"/>
      <c r="Y54" s="219"/>
      <c r="Z54" s="219"/>
      <c r="AA54" s="219"/>
      <c r="AB54" s="219"/>
      <c r="AC54" s="219"/>
      <c r="AD54" s="219"/>
      <c r="AE54" s="247">
        <f t="shared" si="17"/>
        <v>0</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6276.57</v>
      </c>
      <c r="H55" s="244"/>
      <c r="I55" s="182">
        <f t="shared" si="15"/>
        <v>0</v>
      </c>
      <c r="J55" s="246"/>
      <c r="O55" s="243">
        <f t="shared" si="16"/>
        <v>44805</v>
      </c>
      <c r="P55" s="219"/>
      <c r="Q55" s="219"/>
      <c r="R55" s="219"/>
      <c r="S55" s="219"/>
      <c r="T55" s="219"/>
      <c r="U55" s="219"/>
      <c r="V55" s="219"/>
      <c r="W55" s="219"/>
      <c r="X55" s="219"/>
      <c r="Y55" s="219"/>
      <c r="Z55" s="219"/>
      <c r="AA55" s="219"/>
      <c r="AB55" s="219"/>
      <c r="AC55" s="219"/>
      <c r="AD55" s="219"/>
      <c r="AE55" s="247">
        <f t="shared" si="17"/>
        <v>0</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6276.57</v>
      </c>
      <c r="H56" s="244"/>
      <c r="I56" s="182">
        <f t="shared" si="15"/>
        <v>0</v>
      </c>
      <c r="J56" s="246"/>
      <c r="O56" s="243">
        <f t="shared" si="16"/>
        <v>44835</v>
      </c>
      <c r="P56" s="219"/>
      <c r="Q56" s="219"/>
      <c r="R56" s="219"/>
      <c r="S56" s="219"/>
      <c r="T56" s="219"/>
      <c r="U56" s="219"/>
      <c r="V56" s="219"/>
      <c r="W56" s="219"/>
      <c r="X56" s="219"/>
      <c r="Y56" s="219"/>
      <c r="Z56" s="219"/>
      <c r="AA56" s="219"/>
      <c r="AB56" s="219"/>
      <c r="AC56" s="219"/>
      <c r="AD56" s="219"/>
      <c r="AE56" s="247">
        <f t="shared" si="17"/>
        <v>0</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8159.54</v>
      </c>
      <c r="H57" s="244"/>
      <c r="I57" s="182">
        <f t="shared" si="15"/>
        <v>0</v>
      </c>
      <c r="J57" s="246"/>
      <c r="O57" s="243">
        <f t="shared" si="16"/>
        <v>44866</v>
      </c>
      <c r="P57" s="219"/>
      <c r="Q57" s="219"/>
      <c r="R57" s="219"/>
      <c r="S57" s="219"/>
      <c r="T57" s="219"/>
      <c r="U57" s="219"/>
      <c r="V57" s="219"/>
      <c r="W57" s="219"/>
      <c r="X57" s="219"/>
      <c r="Y57" s="219"/>
      <c r="Z57" s="219"/>
      <c r="AA57" s="219"/>
      <c r="AB57" s="219"/>
      <c r="AC57" s="219"/>
      <c r="AD57" s="219"/>
      <c r="AE57" s="247">
        <f t="shared" si="17"/>
        <v>0</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6276.57</v>
      </c>
      <c r="H58" s="244"/>
      <c r="I58" s="182">
        <f t="shared" si="15"/>
        <v>0</v>
      </c>
      <c r="J58" s="246"/>
      <c r="O58" s="243">
        <f t="shared" si="16"/>
        <v>44896</v>
      </c>
      <c r="P58" s="219"/>
      <c r="Q58" s="219"/>
      <c r="R58" s="219"/>
      <c r="S58" s="219"/>
      <c r="T58" s="219"/>
      <c r="U58" s="219"/>
      <c r="V58" s="219"/>
      <c r="W58" s="219"/>
      <c r="X58" s="219"/>
      <c r="Y58" s="219"/>
      <c r="Z58" s="219"/>
      <c r="AA58" s="219"/>
      <c r="AB58" s="219"/>
      <c r="AC58" s="219"/>
      <c r="AD58" s="219"/>
      <c r="AE58" s="247">
        <f t="shared" si="17"/>
        <v>0</v>
      </c>
      <c r="AF58" s="248"/>
    </row>
    <row r="59" spans="2:33" x14ac:dyDescent="0.25">
      <c r="B59" s="250"/>
      <c r="C59" s="251"/>
      <c r="D59" s="252">
        <f>D58</f>
        <v>44896</v>
      </c>
      <c r="E59" s="253"/>
      <c r="F59" s="254">
        <f>SUM(F47:F58)</f>
        <v>143.33333333333334</v>
      </c>
      <c r="G59" s="255">
        <f>SUM(G47:G58)</f>
        <v>51547.1</v>
      </c>
      <c r="H59" s="256"/>
      <c r="I59" s="254">
        <f>SUM(I47:I58)</f>
        <v>53.75</v>
      </c>
      <c r="J59" s="255">
        <f>SUM(J47:J58)</f>
        <v>18281.28</v>
      </c>
      <c r="O59" s="252">
        <f t="shared" si="16"/>
        <v>44896</v>
      </c>
      <c r="P59" s="257">
        <f t="shared" ref="P59:AE59" si="19">SUM(P47:P58)</f>
        <v>403.79999999999995</v>
      </c>
      <c r="Q59" s="257">
        <f t="shared" si="19"/>
        <v>0</v>
      </c>
      <c r="R59" s="257">
        <f t="shared" si="19"/>
        <v>0</v>
      </c>
      <c r="S59" s="257">
        <f t="shared" si="19"/>
        <v>90.199999999999989</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494</v>
      </c>
      <c r="AF59" s="248"/>
    </row>
    <row r="60" spans="2:33" ht="28.5" customHeight="1" x14ac:dyDescent="0.25">
      <c r="B60" s="8"/>
      <c r="C60" s="8"/>
      <c r="F60" s="249"/>
      <c r="I60" s="249"/>
      <c r="P60" s="257">
        <f t="shared" ref="P60:AE60" si="20">IFERROR(P59/$H$2,0)</f>
        <v>52.170542635658904</v>
      </c>
      <c r="Q60" s="257">
        <f t="shared" si="20"/>
        <v>0</v>
      </c>
      <c r="R60" s="257">
        <f t="shared" si="20"/>
        <v>0</v>
      </c>
      <c r="S60" s="257">
        <f t="shared" si="20"/>
        <v>11.653746770025839</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63.824289405684752</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21">215/12*E62</f>
        <v>17.916666666666668</v>
      </c>
      <c r="G62" s="267">
        <v>6276.57</v>
      </c>
      <c r="H62" s="265"/>
      <c r="I62" s="266">
        <f t="shared" ref="I62:I73" si="22">215/12*H62</f>
        <v>0</v>
      </c>
      <c r="J62" s="267"/>
      <c r="O62" s="243">
        <f t="shared" ref="O62:O74" si="23">D62</f>
        <v>44927</v>
      </c>
      <c r="P62" s="219"/>
      <c r="Q62" s="219"/>
      <c r="R62" s="219"/>
      <c r="S62" s="219"/>
      <c r="T62" s="219"/>
      <c r="U62" s="219"/>
      <c r="V62" s="219"/>
      <c r="W62" s="219"/>
      <c r="X62" s="219"/>
      <c r="Y62" s="219"/>
      <c r="Z62" s="219"/>
      <c r="AA62" s="219"/>
      <c r="AB62" s="219"/>
      <c r="AC62" s="219"/>
      <c r="AD62" s="219"/>
      <c r="AE62" s="247">
        <f t="shared" ref="AE62:AE73" si="24">SUM(P62:AD62)</f>
        <v>0</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6">
        <v>6276.57</v>
      </c>
      <c r="H63" s="244">
        <v>1</v>
      </c>
      <c r="I63" s="182">
        <f t="shared" si="22"/>
        <v>17.916666666666668</v>
      </c>
      <c r="J63" s="246">
        <v>6276.57</v>
      </c>
      <c r="O63" s="243">
        <f t="shared" si="23"/>
        <v>44958</v>
      </c>
      <c r="P63" s="219">
        <v>100</v>
      </c>
      <c r="Q63" s="219"/>
      <c r="R63" s="219"/>
      <c r="S63" s="219">
        <v>30</v>
      </c>
      <c r="T63" s="219"/>
      <c r="U63" s="219"/>
      <c r="V63" s="219"/>
      <c r="W63" s="219"/>
      <c r="X63" s="219"/>
      <c r="Y63" s="219"/>
      <c r="Z63" s="219"/>
      <c r="AA63" s="219"/>
      <c r="AB63" s="219"/>
      <c r="AC63" s="219"/>
      <c r="AD63" s="219"/>
      <c r="AE63" s="247">
        <f t="shared" si="24"/>
        <v>130</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6">
        <v>6276.57</v>
      </c>
      <c r="H64" s="244">
        <v>1</v>
      </c>
      <c r="I64" s="182">
        <f t="shared" si="22"/>
        <v>17.916666666666668</v>
      </c>
      <c r="J64" s="246">
        <v>6276.57</v>
      </c>
      <c r="O64" s="243">
        <f t="shared" si="23"/>
        <v>44986</v>
      </c>
      <c r="P64" s="219">
        <v>10</v>
      </c>
      <c r="Q64" s="219"/>
      <c r="R64" s="219"/>
      <c r="S64" s="219">
        <v>5</v>
      </c>
      <c r="T64" s="219"/>
      <c r="U64" s="219"/>
      <c r="V64" s="219"/>
      <c r="W64" s="219"/>
      <c r="X64" s="219"/>
      <c r="Y64" s="219"/>
      <c r="Z64" s="219"/>
      <c r="AA64" s="219"/>
      <c r="AB64" s="219"/>
      <c r="AC64" s="219"/>
      <c r="AD64" s="219"/>
      <c r="AE64" s="247">
        <f t="shared" si="24"/>
        <v>15</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v>1</v>
      </c>
      <c r="F65" s="182">
        <f t="shared" si="21"/>
        <v>17.916666666666668</v>
      </c>
      <c r="G65" s="246">
        <v>6276.57</v>
      </c>
      <c r="H65" s="244">
        <v>1</v>
      </c>
      <c r="I65" s="182">
        <f t="shared" si="22"/>
        <v>17.916666666666668</v>
      </c>
      <c r="J65" s="246">
        <v>6276.57</v>
      </c>
      <c r="O65" s="243">
        <f t="shared" si="23"/>
        <v>45017</v>
      </c>
      <c r="P65" s="219">
        <v>102</v>
      </c>
      <c r="Q65" s="219"/>
      <c r="R65" s="219"/>
      <c r="S65" s="219">
        <v>60</v>
      </c>
      <c r="T65" s="219"/>
      <c r="U65" s="219"/>
      <c r="V65" s="219"/>
      <c r="W65" s="219"/>
      <c r="X65" s="219"/>
      <c r="Y65" s="219"/>
      <c r="Z65" s="219"/>
      <c r="AA65" s="219"/>
      <c r="AB65" s="219"/>
      <c r="AC65" s="219"/>
      <c r="AD65" s="219"/>
      <c r="AE65" s="247">
        <f t="shared" si="24"/>
        <v>162</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v>1</v>
      </c>
      <c r="F66" s="182">
        <f t="shared" si="21"/>
        <v>17.916666666666668</v>
      </c>
      <c r="G66" s="246">
        <v>6276.57</v>
      </c>
      <c r="H66" s="244">
        <v>1</v>
      </c>
      <c r="I66" s="182">
        <f t="shared" si="22"/>
        <v>17.916666666666668</v>
      </c>
      <c r="J66" s="246">
        <v>6276.57</v>
      </c>
      <c r="O66" s="243">
        <f t="shared" si="23"/>
        <v>45047</v>
      </c>
      <c r="P66" s="219">
        <v>100</v>
      </c>
      <c r="Q66" s="219"/>
      <c r="R66" s="219"/>
      <c r="S66" s="219">
        <v>65</v>
      </c>
      <c r="T66" s="219"/>
      <c r="U66" s="219"/>
      <c r="V66" s="219"/>
      <c r="W66" s="219"/>
      <c r="X66" s="219"/>
      <c r="Y66" s="219"/>
      <c r="Z66" s="219"/>
      <c r="AA66" s="219"/>
      <c r="AB66" s="219"/>
      <c r="AC66" s="219"/>
      <c r="AD66" s="219"/>
      <c r="AE66" s="247">
        <f t="shared" si="24"/>
        <v>165</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v>1</v>
      </c>
      <c r="F67" s="182">
        <f t="shared" si="21"/>
        <v>17.916666666666668</v>
      </c>
      <c r="G67" s="246">
        <v>6276.57</v>
      </c>
      <c r="H67" s="244">
        <v>1</v>
      </c>
      <c r="I67" s="182">
        <f t="shared" si="22"/>
        <v>17.916666666666668</v>
      </c>
      <c r="J67" s="246">
        <v>6276.57</v>
      </c>
      <c r="O67" s="243">
        <f t="shared" si="23"/>
        <v>45078</v>
      </c>
      <c r="P67" s="219">
        <v>106</v>
      </c>
      <c r="Q67" s="219"/>
      <c r="R67" s="219"/>
      <c r="S67" s="219">
        <v>65</v>
      </c>
      <c r="T67" s="219"/>
      <c r="U67" s="219"/>
      <c r="V67" s="219"/>
      <c r="W67" s="219"/>
      <c r="X67" s="219"/>
      <c r="Y67" s="219"/>
      <c r="Z67" s="219"/>
      <c r="AA67" s="219"/>
      <c r="AB67" s="219"/>
      <c r="AC67" s="219"/>
      <c r="AD67" s="219"/>
      <c r="AE67" s="247">
        <f t="shared" si="24"/>
        <v>171</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v>1</v>
      </c>
      <c r="F68" s="182">
        <f t="shared" si="21"/>
        <v>17.916666666666668</v>
      </c>
      <c r="G68" s="246">
        <v>6276.57</v>
      </c>
      <c r="H68" s="244">
        <v>1</v>
      </c>
      <c r="I68" s="182">
        <f t="shared" si="22"/>
        <v>17.916666666666668</v>
      </c>
      <c r="J68" s="246">
        <v>6276.57</v>
      </c>
      <c r="O68" s="243">
        <f t="shared" si="23"/>
        <v>45108</v>
      </c>
      <c r="P68" s="219">
        <v>30</v>
      </c>
      <c r="Q68" s="219"/>
      <c r="R68" s="219"/>
      <c r="S68" s="219">
        <v>0</v>
      </c>
      <c r="T68" s="219"/>
      <c r="U68" s="219"/>
      <c r="V68" s="219"/>
      <c r="W68" s="219"/>
      <c r="X68" s="219"/>
      <c r="Y68" s="219"/>
      <c r="Z68" s="219"/>
      <c r="AA68" s="219"/>
      <c r="AB68" s="219"/>
      <c r="AC68" s="219"/>
      <c r="AD68" s="219"/>
      <c r="AE68" s="247">
        <f t="shared" si="24"/>
        <v>30</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v>1</v>
      </c>
      <c r="F69" s="182">
        <f t="shared" si="21"/>
        <v>17.916666666666668</v>
      </c>
      <c r="G69" s="246">
        <v>6276.57</v>
      </c>
      <c r="H69" s="244">
        <v>1</v>
      </c>
      <c r="I69" s="182">
        <f t="shared" si="22"/>
        <v>17.916666666666668</v>
      </c>
      <c r="J69" s="246">
        <v>6276.57</v>
      </c>
      <c r="O69" s="243">
        <f t="shared" si="23"/>
        <v>45139</v>
      </c>
      <c r="P69" s="219">
        <v>106</v>
      </c>
      <c r="Q69" s="219"/>
      <c r="R69" s="219"/>
      <c r="S69" s="219">
        <v>60</v>
      </c>
      <c r="T69" s="219"/>
      <c r="U69" s="219"/>
      <c r="V69" s="219"/>
      <c r="W69" s="219"/>
      <c r="X69" s="219"/>
      <c r="Y69" s="219"/>
      <c r="Z69" s="219"/>
      <c r="AA69" s="219"/>
      <c r="AB69" s="219"/>
      <c r="AC69" s="219"/>
      <c r="AD69" s="219"/>
      <c r="AE69" s="247">
        <f t="shared" si="24"/>
        <v>166</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v>1</v>
      </c>
      <c r="F70" s="182">
        <f t="shared" si="21"/>
        <v>17.916666666666668</v>
      </c>
      <c r="G70" s="246">
        <v>6276.57</v>
      </c>
      <c r="H70" s="244">
        <v>1</v>
      </c>
      <c r="I70" s="182">
        <f t="shared" si="22"/>
        <v>17.916666666666668</v>
      </c>
      <c r="J70" s="246">
        <v>6276.57</v>
      </c>
      <c r="O70" s="243">
        <f t="shared" si="23"/>
        <v>45170</v>
      </c>
      <c r="P70" s="219">
        <v>106</v>
      </c>
      <c r="Q70" s="219"/>
      <c r="R70" s="219"/>
      <c r="S70" s="219">
        <v>70</v>
      </c>
      <c r="T70" s="219"/>
      <c r="U70" s="219"/>
      <c r="V70" s="219"/>
      <c r="W70" s="219"/>
      <c r="X70" s="219"/>
      <c r="Y70" s="219"/>
      <c r="Z70" s="219"/>
      <c r="AA70" s="219"/>
      <c r="AB70" s="219"/>
      <c r="AC70" s="219"/>
      <c r="AD70" s="219"/>
      <c r="AE70" s="247">
        <f t="shared" si="24"/>
        <v>176</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v>1</v>
      </c>
      <c r="F71" s="182">
        <f t="shared" si="21"/>
        <v>17.916666666666668</v>
      </c>
      <c r="G71" s="246">
        <v>6276.57</v>
      </c>
      <c r="H71" s="244">
        <v>1</v>
      </c>
      <c r="I71" s="182">
        <f t="shared" si="22"/>
        <v>17.916666666666668</v>
      </c>
      <c r="J71" s="246">
        <v>6276.57</v>
      </c>
      <c r="O71" s="243">
        <f t="shared" si="23"/>
        <v>45200</v>
      </c>
      <c r="P71" s="219">
        <v>110</v>
      </c>
      <c r="Q71" s="219"/>
      <c r="R71" s="219"/>
      <c r="S71" s="219">
        <v>66</v>
      </c>
      <c r="T71" s="219"/>
      <c r="U71" s="219"/>
      <c r="V71" s="219"/>
      <c r="W71" s="219"/>
      <c r="X71" s="219"/>
      <c r="Y71" s="219"/>
      <c r="Z71" s="219"/>
      <c r="AA71" s="219"/>
      <c r="AB71" s="219"/>
      <c r="AC71" s="219"/>
      <c r="AD71" s="219"/>
      <c r="AE71" s="247">
        <f t="shared" si="24"/>
        <v>176</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v>1</v>
      </c>
      <c r="F72" s="182">
        <f t="shared" si="21"/>
        <v>17.916666666666668</v>
      </c>
      <c r="G72" s="246">
        <v>8159.54</v>
      </c>
      <c r="H72" s="244">
        <v>1</v>
      </c>
      <c r="I72" s="182">
        <f t="shared" si="22"/>
        <v>17.916666666666668</v>
      </c>
      <c r="J72" s="246">
        <v>8159.54</v>
      </c>
      <c r="O72" s="243">
        <f t="shared" si="23"/>
        <v>45231</v>
      </c>
      <c r="P72" s="219">
        <v>90</v>
      </c>
      <c r="Q72" s="219"/>
      <c r="R72" s="219"/>
      <c r="S72" s="219">
        <v>80</v>
      </c>
      <c r="T72" s="219"/>
      <c r="U72" s="219"/>
      <c r="V72" s="219"/>
      <c r="W72" s="219"/>
      <c r="X72" s="219"/>
      <c r="Y72" s="219"/>
      <c r="Z72" s="219"/>
      <c r="AA72" s="219"/>
      <c r="AB72" s="219"/>
      <c r="AC72" s="219"/>
      <c r="AD72" s="219"/>
      <c r="AE72" s="247">
        <f t="shared" si="24"/>
        <v>170</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v>1</v>
      </c>
      <c r="F73" s="182">
        <f t="shared" si="21"/>
        <v>17.916666666666668</v>
      </c>
      <c r="G73" s="246">
        <v>6276.57</v>
      </c>
      <c r="H73" s="244">
        <v>1</v>
      </c>
      <c r="I73" s="182">
        <f t="shared" si="22"/>
        <v>17.916666666666668</v>
      </c>
      <c r="J73" s="246">
        <v>6276.57</v>
      </c>
      <c r="O73" s="243">
        <f t="shared" si="23"/>
        <v>45261</v>
      </c>
      <c r="P73" s="219">
        <v>60</v>
      </c>
      <c r="Q73" s="219"/>
      <c r="R73" s="219"/>
      <c r="S73" s="219">
        <v>20</v>
      </c>
      <c r="T73" s="219"/>
      <c r="U73" s="219"/>
      <c r="V73" s="219"/>
      <c r="W73" s="219"/>
      <c r="X73" s="219"/>
      <c r="Y73" s="219"/>
      <c r="Z73" s="219"/>
      <c r="AA73" s="219"/>
      <c r="AB73" s="219"/>
      <c r="AC73" s="219"/>
      <c r="AD73" s="219"/>
      <c r="AE73" s="247">
        <f t="shared" si="24"/>
        <v>80</v>
      </c>
      <c r="AF73" s="248"/>
    </row>
    <row r="74" spans="2:32" x14ac:dyDescent="0.25">
      <c r="B74" s="250"/>
      <c r="C74" s="251"/>
      <c r="D74" s="252">
        <f>D73</f>
        <v>45261</v>
      </c>
      <c r="E74" s="253"/>
      <c r="F74" s="254">
        <f>SUM(F62:F73)</f>
        <v>214.99999999999997</v>
      </c>
      <c r="G74" s="255">
        <f>SUM(G62:G73)</f>
        <v>77201.81</v>
      </c>
      <c r="H74" s="268"/>
      <c r="I74" s="254">
        <f>SUM(I62:I73)</f>
        <v>197.08333333333331</v>
      </c>
      <c r="J74" s="255">
        <f>SUM(J62:J73)</f>
        <v>70925.239999999991</v>
      </c>
      <c r="O74" s="252">
        <f t="shared" si="23"/>
        <v>45261</v>
      </c>
      <c r="P74" s="257">
        <f t="shared" ref="P74:AE74" si="26">SUM(P62:P73)</f>
        <v>920</v>
      </c>
      <c r="Q74" s="257">
        <f t="shared" si="26"/>
        <v>0</v>
      </c>
      <c r="R74" s="257">
        <f t="shared" si="26"/>
        <v>0</v>
      </c>
      <c r="S74" s="257">
        <f t="shared" si="26"/>
        <v>521</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1441</v>
      </c>
      <c r="AF74" s="248"/>
    </row>
    <row r="75" spans="2:32" ht="28.5" customHeight="1" x14ac:dyDescent="0.25">
      <c r="B75" s="8"/>
      <c r="C75" s="8"/>
      <c r="F75" s="249"/>
      <c r="I75" s="249"/>
      <c r="P75" s="257">
        <f t="shared" ref="P75:AE75" si="27">IFERROR(P74/$H$2,0)</f>
        <v>118.86304909560724</v>
      </c>
      <c r="Q75" s="257">
        <f t="shared" si="27"/>
        <v>0</v>
      </c>
      <c r="R75" s="257">
        <f t="shared" si="27"/>
        <v>0</v>
      </c>
      <c r="S75" s="257">
        <f t="shared" si="27"/>
        <v>67.31266149870801</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186.17571059431523</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28">215/12*E77</f>
        <v>17.916666666666668</v>
      </c>
      <c r="G77" s="267">
        <v>6276.57</v>
      </c>
      <c r="H77" s="265">
        <v>1</v>
      </c>
      <c r="I77" s="266">
        <f t="shared" ref="I77:I88" si="29">215/12*H77</f>
        <v>17.916666666666668</v>
      </c>
      <c r="J77" s="267">
        <v>6276.57</v>
      </c>
      <c r="O77" s="243">
        <f t="shared" ref="O77:O89" si="30">D77</f>
        <v>45292</v>
      </c>
      <c r="P77" s="219">
        <v>105.6</v>
      </c>
      <c r="Q77" s="219"/>
      <c r="R77" s="219"/>
      <c r="S77" s="219">
        <v>60</v>
      </c>
      <c r="T77" s="219"/>
      <c r="U77" s="219"/>
      <c r="V77" s="219"/>
      <c r="W77" s="219"/>
      <c r="X77" s="219"/>
      <c r="Y77" s="219"/>
      <c r="Z77" s="219"/>
      <c r="AA77" s="219"/>
      <c r="AB77" s="219"/>
      <c r="AC77" s="219"/>
      <c r="AD77" s="219"/>
      <c r="AE77" s="247">
        <f t="shared" ref="AE77:AE88" si="31">SUM(P77:AD77)</f>
        <v>165.6</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v>1</v>
      </c>
      <c r="F78" s="182">
        <f t="shared" si="28"/>
        <v>17.916666666666668</v>
      </c>
      <c r="G78" s="277">
        <v>6276.57</v>
      </c>
      <c r="H78" s="244">
        <v>1</v>
      </c>
      <c r="I78" s="182">
        <f t="shared" si="29"/>
        <v>17.916666666666668</v>
      </c>
      <c r="J78" s="246">
        <v>6276.57</v>
      </c>
      <c r="O78" s="243">
        <f t="shared" si="30"/>
        <v>45323</v>
      </c>
      <c r="P78" s="219">
        <v>109.6</v>
      </c>
      <c r="Q78" s="219"/>
      <c r="R78" s="219"/>
      <c r="S78" s="219">
        <v>65</v>
      </c>
      <c r="T78" s="219"/>
      <c r="U78" s="219"/>
      <c r="V78" s="219"/>
      <c r="W78" s="219"/>
      <c r="X78" s="219"/>
      <c r="Y78" s="219"/>
      <c r="Z78" s="219"/>
      <c r="AA78" s="219"/>
      <c r="AB78" s="219"/>
      <c r="AC78" s="219"/>
      <c r="AD78" s="219"/>
      <c r="AE78" s="247">
        <f t="shared" si="31"/>
        <v>174.6</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v>1</v>
      </c>
      <c r="F79" s="182">
        <f t="shared" si="28"/>
        <v>17.916666666666668</v>
      </c>
      <c r="G79" s="246">
        <v>6276.57</v>
      </c>
      <c r="H79" s="244">
        <v>1</v>
      </c>
      <c r="I79" s="182">
        <f t="shared" si="29"/>
        <v>17.916666666666668</v>
      </c>
      <c r="J79" s="246">
        <v>6276.57</v>
      </c>
      <c r="O79" s="243">
        <f t="shared" si="30"/>
        <v>45352</v>
      </c>
      <c r="P79" s="219">
        <v>102</v>
      </c>
      <c r="Q79" s="219">
        <v>102</v>
      </c>
      <c r="R79" s="219"/>
      <c r="S79" s="219">
        <v>65</v>
      </c>
      <c r="T79" s="219">
        <v>62.8</v>
      </c>
      <c r="U79" s="219"/>
      <c r="V79" s="219"/>
      <c r="W79" s="219"/>
      <c r="X79" s="219"/>
      <c r="Y79" s="219"/>
      <c r="Z79" s="219"/>
      <c r="AA79" s="219"/>
      <c r="AB79" s="219"/>
      <c r="AC79" s="219"/>
      <c r="AD79" s="219"/>
      <c r="AE79" s="247">
        <f t="shared" si="31"/>
        <v>331.8</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v>1</v>
      </c>
      <c r="F80" s="182">
        <f t="shared" si="28"/>
        <v>17.916666666666668</v>
      </c>
      <c r="G80" s="246">
        <v>6276.57</v>
      </c>
      <c r="H80" s="244">
        <v>1</v>
      </c>
      <c r="I80" s="182">
        <f t="shared" si="29"/>
        <v>17.916666666666668</v>
      </c>
      <c r="J80" s="246">
        <v>6276.57</v>
      </c>
      <c r="O80" s="243">
        <f t="shared" si="30"/>
        <v>45383</v>
      </c>
      <c r="P80" s="219"/>
      <c r="Q80" s="219">
        <v>100</v>
      </c>
      <c r="R80" s="219"/>
      <c r="S80" s="219"/>
      <c r="T80" s="219">
        <v>60</v>
      </c>
      <c r="U80" s="219"/>
      <c r="V80" s="219"/>
      <c r="W80" s="219"/>
      <c r="X80" s="219"/>
      <c r="Y80" s="219"/>
      <c r="Z80" s="219"/>
      <c r="AA80" s="219"/>
      <c r="AB80" s="219"/>
      <c r="AC80" s="219"/>
      <c r="AD80" s="219"/>
      <c r="AE80" s="247">
        <f t="shared" si="31"/>
        <v>160</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v>1</v>
      </c>
      <c r="F81" s="182">
        <f t="shared" si="28"/>
        <v>17.916666666666668</v>
      </c>
      <c r="G81" s="246">
        <v>6276.57</v>
      </c>
      <c r="H81" s="244">
        <v>1</v>
      </c>
      <c r="I81" s="182">
        <f t="shared" si="29"/>
        <v>17.916666666666668</v>
      </c>
      <c r="J81" s="246">
        <v>6276.57</v>
      </c>
      <c r="O81" s="243">
        <f t="shared" si="30"/>
        <v>45413</v>
      </c>
      <c r="P81" s="219"/>
      <c r="Q81" s="219">
        <v>100</v>
      </c>
      <c r="R81" s="219"/>
      <c r="S81" s="219"/>
      <c r="T81" s="219">
        <v>65</v>
      </c>
      <c r="U81" s="219"/>
      <c r="V81" s="219"/>
      <c r="W81" s="219"/>
      <c r="X81" s="219"/>
      <c r="Y81" s="219"/>
      <c r="Z81" s="219"/>
      <c r="AA81" s="219"/>
      <c r="AB81" s="219"/>
      <c r="AC81" s="219"/>
      <c r="AD81" s="219"/>
      <c r="AE81" s="247">
        <f t="shared" si="31"/>
        <v>165</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v>1</v>
      </c>
      <c r="F82" s="182">
        <f t="shared" si="28"/>
        <v>17.916666666666668</v>
      </c>
      <c r="G82" s="246">
        <v>6276.57</v>
      </c>
      <c r="H82" s="244">
        <v>1</v>
      </c>
      <c r="I82" s="182">
        <f t="shared" si="29"/>
        <v>17.916666666666668</v>
      </c>
      <c r="J82" s="246">
        <v>6276.57</v>
      </c>
      <c r="O82" s="243">
        <f t="shared" si="30"/>
        <v>45444</v>
      </c>
      <c r="P82" s="219"/>
      <c r="Q82" s="219">
        <v>106</v>
      </c>
      <c r="R82" s="219"/>
      <c r="S82" s="219"/>
      <c r="T82" s="219">
        <v>65</v>
      </c>
      <c r="U82" s="219"/>
      <c r="V82" s="219"/>
      <c r="W82" s="219"/>
      <c r="X82" s="219"/>
      <c r="Y82" s="219"/>
      <c r="Z82" s="219"/>
      <c r="AA82" s="219"/>
      <c r="AB82" s="219"/>
      <c r="AC82" s="219"/>
      <c r="AD82" s="219"/>
      <c r="AE82" s="247">
        <f t="shared" si="31"/>
        <v>171</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v>1</v>
      </c>
      <c r="F83" s="182">
        <f t="shared" si="28"/>
        <v>17.916666666666668</v>
      </c>
      <c r="G83" s="246">
        <v>6276.57</v>
      </c>
      <c r="H83" s="244">
        <v>1</v>
      </c>
      <c r="I83" s="182">
        <f t="shared" si="29"/>
        <v>17.916666666666668</v>
      </c>
      <c r="J83" s="246">
        <v>6276.57</v>
      </c>
      <c r="O83" s="243">
        <f t="shared" si="30"/>
        <v>45474</v>
      </c>
      <c r="P83" s="219"/>
      <c r="Q83" s="219">
        <v>30</v>
      </c>
      <c r="R83" s="219"/>
      <c r="S83" s="219"/>
      <c r="T83" s="219">
        <v>0</v>
      </c>
      <c r="U83" s="219"/>
      <c r="V83" s="219"/>
      <c r="W83" s="219"/>
      <c r="X83" s="219"/>
      <c r="Y83" s="219"/>
      <c r="Z83" s="219"/>
      <c r="AA83" s="219"/>
      <c r="AB83" s="219"/>
      <c r="AC83" s="219"/>
      <c r="AD83" s="219"/>
      <c r="AE83" s="247">
        <f t="shared" si="31"/>
        <v>30</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v>1</v>
      </c>
      <c r="F84" s="182">
        <f t="shared" si="28"/>
        <v>17.916666666666668</v>
      </c>
      <c r="G84" s="246">
        <v>6276.57</v>
      </c>
      <c r="H84" s="244">
        <v>1</v>
      </c>
      <c r="I84" s="182">
        <f t="shared" si="29"/>
        <v>17.916666666666668</v>
      </c>
      <c r="J84" s="246">
        <v>6276.57</v>
      </c>
      <c r="O84" s="243">
        <f t="shared" si="30"/>
        <v>45505</v>
      </c>
      <c r="P84" s="219"/>
      <c r="Q84" s="219">
        <v>106</v>
      </c>
      <c r="R84" s="219"/>
      <c r="S84" s="219"/>
      <c r="T84" s="219">
        <v>60</v>
      </c>
      <c r="U84" s="219"/>
      <c r="V84" s="219"/>
      <c r="W84" s="219"/>
      <c r="X84" s="219"/>
      <c r="Y84" s="219"/>
      <c r="Z84" s="219"/>
      <c r="AA84" s="219"/>
      <c r="AB84" s="219"/>
      <c r="AC84" s="219"/>
      <c r="AD84" s="219"/>
      <c r="AE84" s="247">
        <f t="shared" si="31"/>
        <v>166</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v>1</v>
      </c>
      <c r="F85" s="182">
        <f t="shared" si="28"/>
        <v>17.916666666666668</v>
      </c>
      <c r="G85" s="246">
        <v>6276.57</v>
      </c>
      <c r="H85" s="244">
        <v>1</v>
      </c>
      <c r="I85" s="182">
        <f t="shared" si="29"/>
        <v>17.916666666666668</v>
      </c>
      <c r="J85" s="246">
        <v>6276.57</v>
      </c>
      <c r="O85" s="243">
        <f t="shared" si="30"/>
        <v>45536</v>
      </c>
      <c r="P85" s="219"/>
      <c r="Q85" s="219">
        <v>106</v>
      </c>
      <c r="R85" s="219"/>
      <c r="S85" s="219"/>
      <c r="T85" s="219">
        <v>70</v>
      </c>
      <c r="U85" s="219"/>
      <c r="V85" s="219"/>
      <c r="W85" s="219"/>
      <c r="X85" s="219"/>
      <c r="Y85" s="219"/>
      <c r="Z85" s="219"/>
      <c r="AA85" s="219"/>
      <c r="AB85" s="219"/>
      <c r="AC85" s="219"/>
      <c r="AD85" s="219"/>
      <c r="AE85" s="247">
        <f t="shared" si="31"/>
        <v>176</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v>1</v>
      </c>
      <c r="F86" s="182">
        <f t="shared" si="28"/>
        <v>17.916666666666668</v>
      </c>
      <c r="G86" s="246">
        <v>6276.57</v>
      </c>
      <c r="H86" s="244">
        <v>1</v>
      </c>
      <c r="I86" s="182">
        <f t="shared" si="29"/>
        <v>17.916666666666668</v>
      </c>
      <c r="J86" s="246">
        <v>6276.57</v>
      </c>
      <c r="O86" s="243">
        <f t="shared" si="30"/>
        <v>45566</v>
      </c>
      <c r="P86" s="219"/>
      <c r="Q86" s="219">
        <v>110</v>
      </c>
      <c r="R86" s="219"/>
      <c r="S86" s="219"/>
      <c r="T86" s="219">
        <v>66</v>
      </c>
      <c r="U86" s="219"/>
      <c r="V86" s="219"/>
      <c r="W86" s="219"/>
      <c r="X86" s="219"/>
      <c r="Y86" s="219"/>
      <c r="Z86" s="219"/>
      <c r="AA86" s="219"/>
      <c r="AB86" s="219"/>
      <c r="AC86" s="219"/>
      <c r="AD86" s="219"/>
      <c r="AE86" s="247">
        <f t="shared" si="31"/>
        <v>176</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v>1</v>
      </c>
      <c r="F87" s="182">
        <f t="shared" si="28"/>
        <v>17.916666666666668</v>
      </c>
      <c r="G87" s="246">
        <v>8159.54</v>
      </c>
      <c r="H87" s="244">
        <v>1</v>
      </c>
      <c r="I87" s="182">
        <f t="shared" si="29"/>
        <v>17.916666666666668</v>
      </c>
      <c r="J87" s="246">
        <v>8159.54</v>
      </c>
      <c r="O87" s="243">
        <f t="shared" si="30"/>
        <v>45597</v>
      </c>
      <c r="P87" s="219"/>
      <c r="Q87" s="219">
        <v>90</v>
      </c>
      <c r="R87" s="219"/>
      <c r="S87" s="219"/>
      <c r="T87" s="219">
        <v>80</v>
      </c>
      <c r="U87" s="219"/>
      <c r="V87" s="219"/>
      <c r="W87" s="219"/>
      <c r="X87" s="219"/>
      <c r="Y87" s="219"/>
      <c r="Z87" s="219"/>
      <c r="AA87" s="219"/>
      <c r="AB87" s="219"/>
      <c r="AC87" s="219"/>
      <c r="AD87" s="219"/>
      <c r="AE87" s="247">
        <f t="shared" si="31"/>
        <v>170</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v>1</v>
      </c>
      <c r="F88" s="182">
        <f t="shared" si="28"/>
        <v>17.916666666666668</v>
      </c>
      <c r="G88" s="246">
        <v>6276.57</v>
      </c>
      <c r="H88" s="244">
        <v>1</v>
      </c>
      <c r="I88" s="182">
        <f t="shared" si="29"/>
        <v>17.916666666666668</v>
      </c>
      <c r="J88" s="246">
        <v>6276.57</v>
      </c>
      <c r="O88" s="243">
        <f t="shared" si="30"/>
        <v>45627</v>
      </c>
      <c r="P88" s="219"/>
      <c r="Q88" s="219">
        <v>60</v>
      </c>
      <c r="R88" s="219"/>
      <c r="S88" s="219"/>
      <c r="T88" s="219">
        <v>20</v>
      </c>
      <c r="U88" s="219"/>
      <c r="V88" s="219"/>
      <c r="W88" s="219"/>
      <c r="X88" s="219"/>
      <c r="Y88" s="219"/>
      <c r="Z88" s="219"/>
      <c r="AA88" s="219"/>
      <c r="AB88" s="219"/>
      <c r="AC88" s="219"/>
      <c r="AD88" s="219"/>
      <c r="AE88" s="247">
        <f t="shared" si="31"/>
        <v>80</v>
      </c>
      <c r="AF88" s="248"/>
    </row>
    <row r="89" spans="2:32" x14ac:dyDescent="0.25">
      <c r="B89" s="250"/>
      <c r="C89" s="251"/>
      <c r="D89" s="252">
        <f>D88</f>
        <v>45627</v>
      </c>
      <c r="E89" s="253"/>
      <c r="F89" s="254">
        <f>SUM(F77:F88)</f>
        <v>214.99999999999997</v>
      </c>
      <c r="G89" s="255">
        <f>SUM(G77:G88)</f>
        <v>77201.81</v>
      </c>
      <c r="H89" s="268"/>
      <c r="I89" s="254">
        <f>SUM(I77:I88)</f>
        <v>214.99999999999997</v>
      </c>
      <c r="J89" s="255">
        <f>SUM(J77:J88)</f>
        <v>77201.81</v>
      </c>
      <c r="O89" s="252">
        <f t="shared" si="30"/>
        <v>45627</v>
      </c>
      <c r="P89" s="257">
        <f t="shared" ref="P89:AE89" si="33">SUM(P77:P88)</f>
        <v>317.2</v>
      </c>
      <c r="Q89" s="257">
        <f t="shared" si="33"/>
        <v>910</v>
      </c>
      <c r="R89" s="257">
        <f t="shared" si="33"/>
        <v>0</v>
      </c>
      <c r="S89" s="257">
        <f t="shared" si="33"/>
        <v>190</v>
      </c>
      <c r="T89" s="257">
        <f t="shared" si="33"/>
        <v>548.79999999999995</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1966</v>
      </c>
      <c r="AF89" s="248"/>
    </row>
    <row r="90" spans="2:32" ht="28.5" customHeight="1" x14ac:dyDescent="0.25">
      <c r="B90" s="8"/>
      <c r="C90" s="8"/>
      <c r="F90" s="249"/>
      <c r="I90" s="249"/>
      <c r="P90" s="257">
        <f t="shared" ref="P90:AE90" si="34">IFERROR(P89/$H$2,0)</f>
        <v>40.981912144702839</v>
      </c>
      <c r="Q90" s="257">
        <f t="shared" si="34"/>
        <v>117.57105943152455</v>
      </c>
      <c r="R90" s="257">
        <f t="shared" si="34"/>
        <v>0</v>
      </c>
      <c r="S90" s="257">
        <f t="shared" si="34"/>
        <v>24.547803617571059</v>
      </c>
      <c r="T90" s="257">
        <f t="shared" si="34"/>
        <v>70.904392764857874</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254.00516795865633</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5">215/12*E92</f>
        <v>17.916666666666668</v>
      </c>
      <c r="G92" s="267">
        <v>6276.57</v>
      </c>
      <c r="H92" s="265">
        <v>1</v>
      </c>
      <c r="I92" s="266">
        <f t="shared" ref="I92:I103" si="36">215/12*H92</f>
        <v>17.916666666666668</v>
      </c>
      <c r="J92" s="267">
        <v>6276.57</v>
      </c>
      <c r="O92" s="243">
        <f t="shared" ref="O92:O104" si="37">D92</f>
        <v>45658</v>
      </c>
      <c r="P92" s="219"/>
      <c r="Q92" s="219">
        <v>40</v>
      </c>
      <c r="R92" s="219"/>
      <c r="S92" s="219"/>
      <c r="T92" s="219">
        <v>36</v>
      </c>
      <c r="U92" s="219"/>
      <c r="V92" s="219"/>
      <c r="W92" s="219"/>
      <c r="X92" s="219"/>
      <c r="Y92" s="219"/>
      <c r="Z92" s="219"/>
      <c r="AA92" s="219"/>
      <c r="AB92" s="219"/>
      <c r="AC92" s="219"/>
      <c r="AD92" s="219"/>
      <c r="AE92" s="247">
        <f t="shared" ref="AE92:AE103" si="38">SUM(P92:AD92)</f>
        <v>76</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v>1</v>
      </c>
      <c r="F93" s="182">
        <f t="shared" si="35"/>
        <v>17.916666666666668</v>
      </c>
      <c r="G93" s="246">
        <v>6276.57</v>
      </c>
      <c r="H93" s="244">
        <v>1</v>
      </c>
      <c r="I93" s="182">
        <f t="shared" si="36"/>
        <v>17.916666666666668</v>
      </c>
      <c r="J93" s="246">
        <v>6276.57</v>
      </c>
      <c r="O93" s="243">
        <f t="shared" si="37"/>
        <v>45689</v>
      </c>
      <c r="P93" s="219"/>
      <c r="Q93" s="219">
        <v>30</v>
      </c>
      <c r="R93" s="219"/>
      <c r="S93" s="219"/>
      <c r="T93" s="219">
        <v>30.4</v>
      </c>
      <c r="U93" s="219"/>
      <c r="V93" s="219"/>
      <c r="W93" s="219"/>
      <c r="X93" s="219"/>
      <c r="Y93" s="219"/>
      <c r="Z93" s="219"/>
      <c r="AA93" s="219"/>
      <c r="AB93" s="219"/>
      <c r="AC93" s="219"/>
      <c r="AD93" s="219"/>
      <c r="AE93" s="247">
        <f t="shared" si="38"/>
        <v>60.4</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v>1</v>
      </c>
      <c r="F94" s="182">
        <f t="shared" si="35"/>
        <v>17.916666666666668</v>
      </c>
      <c r="G94" s="246">
        <v>6276.57</v>
      </c>
      <c r="H94" s="244">
        <v>1</v>
      </c>
      <c r="I94" s="182">
        <f t="shared" si="36"/>
        <v>17.916666666666668</v>
      </c>
      <c r="J94" s="246">
        <v>6276.57</v>
      </c>
      <c r="O94" s="243">
        <f t="shared" si="37"/>
        <v>45717</v>
      </c>
      <c r="P94" s="219"/>
      <c r="Q94" s="219">
        <v>22</v>
      </c>
      <c r="R94" s="219"/>
      <c r="S94" s="219"/>
      <c r="T94" s="219">
        <v>5</v>
      </c>
      <c r="U94" s="219"/>
      <c r="V94" s="219"/>
      <c r="W94" s="219"/>
      <c r="X94" s="219"/>
      <c r="Y94" s="219"/>
      <c r="Z94" s="219"/>
      <c r="AA94" s="219"/>
      <c r="AB94" s="219"/>
      <c r="AC94" s="219"/>
      <c r="AD94" s="219"/>
      <c r="AE94" s="247">
        <f t="shared" si="38"/>
        <v>27</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53.75</v>
      </c>
      <c r="G104" s="255">
        <f>SUM(G92:G103)</f>
        <v>18829.71</v>
      </c>
      <c r="H104" s="256"/>
      <c r="I104" s="254">
        <f>SUM(I92:I103)</f>
        <v>53.75</v>
      </c>
      <c r="J104" s="255">
        <f>SUM(J92:J103)</f>
        <v>18829.71</v>
      </c>
      <c r="O104" s="252">
        <f t="shared" si="37"/>
        <v>45992</v>
      </c>
      <c r="P104" s="257">
        <f t="shared" ref="P104:AE104" si="40">SUM(P92:P103)</f>
        <v>0</v>
      </c>
      <c r="Q104" s="257">
        <f t="shared" si="40"/>
        <v>92</v>
      </c>
      <c r="R104" s="257">
        <f t="shared" si="40"/>
        <v>0</v>
      </c>
      <c r="S104" s="257">
        <f t="shared" si="40"/>
        <v>0</v>
      </c>
      <c r="T104" s="257">
        <f t="shared" si="40"/>
        <v>71.400000000000006</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163.4</v>
      </c>
      <c r="AF104" s="248"/>
    </row>
    <row r="105" spans="2:32" ht="28.5" customHeight="1" x14ac:dyDescent="0.25">
      <c r="B105" s="8"/>
      <c r="C105" s="8"/>
      <c r="F105" s="249"/>
      <c r="I105" s="249"/>
      <c r="P105" s="257">
        <f t="shared" ref="P105:AE105" si="41">IFERROR(P104/$H$2,0)</f>
        <v>0</v>
      </c>
      <c r="Q105" s="257">
        <f t="shared" si="41"/>
        <v>11.886304909560723</v>
      </c>
      <c r="R105" s="257">
        <f t="shared" si="41"/>
        <v>0</v>
      </c>
      <c r="S105" s="257">
        <f t="shared" si="41"/>
        <v>0</v>
      </c>
      <c r="T105" s="257">
        <f t="shared" si="41"/>
        <v>9.224806201550388</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21.111111111111111</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1449" priority="42">
      <formula>$C35&lt;&gt;0</formula>
    </cfRule>
  </conditionalFormatting>
  <conditionalFormatting sqref="B36:B41">
    <cfRule type="expression" dxfId="1448" priority="41">
      <formula>$C36&lt;&gt;""</formula>
    </cfRule>
  </conditionalFormatting>
  <conditionalFormatting sqref="B47:B58 B92:B103 B107:B118 B121:B133 B137:B148">
    <cfRule type="cellIs" dxfId="1447" priority="124" operator="equal">
      <formula>"P1"</formula>
    </cfRule>
    <cfRule type="cellIs" dxfId="1446" priority="123" operator="equal">
      <formula>"P2"</formula>
    </cfRule>
    <cfRule type="cellIs" dxfId="1445" priority="122" operator="equal">
      <formula>"P3"</formula>
    </cfRule>
    <cfRule type="cellIs" dxfId="1444" priority="121" operator="equal">
      <formula>"P4"</formula>
    </cfRule>
  </conditionalFormatting>
  <conditionalFormatting sqref="B47:B58 B92:B103 B107:B118 B122:B133 B137:B148">
    <cfRule type="cellIs" dxfId="1443" priority="120" operator="equal">
      <formula>"P5"</formula>
    </cfRule>
  </conditionalFormatting>
  <conditionalFormatting sqref="B62:B73">
    <cfRule type="cellIs" dxfId="1442" priority="88" operator="equal">
      <formula>"P1"</formula>
    </cfRule>
    <cfRule type="cellIs" dxfId="1441" priority="84" operator="equal">
      <formula>"P5"</formula>
    </cfRule>
    <cfRule type="cellIs" dxfId="1440" priority="85" operator="equal">
      <formula>"P4"</formula>
    </cfRule>
    <cfRule type="cellIs" dxfId="1439" priority="86" operator="equal">
      <formula>"P3"</formula>
    </cfRule>
    <cfRule type="cellIs" dxfId="1438" priority="87" operator="equal">
      <formula>"P2"</formula>
    </cfRule>
  </conditionalFormatting>
  <conditionalFormatting sqref="B77:B88">
    <cfRule type="cellIs" dxfId="1437" priority="92" operator="equal">
      <formula>"P2"</formula>
    </cfRule>
    <cfRule type="cellIs" dxfId="1436" priority="89" operator="equal">
      <formula>"P5"</formula>
    </cfRule>
    <cfRule type="cellIs" dxfId="1435" priority="90" operator="equal">
      <formula>"P4"</formula>
    </cfRule>
    <cfRule type="cellIs" dxfId="1434" priority="91" operator="equal">
      <formula>"P3"</formula>
    </cfRule>
    <cfRule type="cellIs" dxfId="1433" priority="93" operator="equal">
      <formula>"P1"</formula>
    </cfRule>
  </conditionalFormatting>
  <conditionalFormatting sqref="C62:C73">
    <cfRule type="cellIs" dxfId="1431" priority="95" operator="equal">
      <formula>0</formula>
    </cfRule>
  </conditionalFormatting>
  <conditionalFormatting sqref="C77:C88">
    <cfRule type="cellIs" dxfId="1430" priority="94" operator="equal">
      <formula>0</formula>
    </cfRule>
  </conditionalFormatting>
  <conditionalFormatting sqref="C35:D41">
    <cfRule type="cellIs" dxfId="1429" priority="37" operator="equal">
      <formula>0</formula>
    </cfRule>
  </conditionalFormatting>
  <conditionalFormatting sqref="D34:D41">
    <cfRule type="cellIs" dxfId="1428" priority="36" operator="equal">
      <formula>"P5"</formula>
    </cfRule>
  </conditionalFormatting>
  <conditionalFormatting sqref="D35:D41">
    <cfRule type="cellIs" dxfId="1427" priority="32" operator="equal">
      <formula>"P1"</formula>
    </cfRule>
    <cfRule type="cellIs" dxfId="1426" priority="33" operator="equal">
      <formula>0</formula>
    </cfRule>
    <cfRule type="cellIs" dxfId="1425" priority="34" operator="equal">
      <formula>"P1"</formula>
    </cfRule>
    <cfRule type="cellIs" dxfId="1424" priority="29" operator="equal">
      <formula>"P4"</formula>
    </cfRule>
    <cfRule type="cellIs" dxfId="1423" priority="30" operator="equal">
      <formula>"P3"</formula>
    </cfRule>
    <cfRule type="cellIs" dxfId="1422" priority="31" operator="equal">
      <formula>"P2"</formula>
    </cfRule>
  </conditionalFormatting>
  <conditionalFormatting sqref="D40">
    <cfRule type="cellIs" dxfId="1421" priority="35" operator="equal">
      <formula>0</formula>
    </cfRule>
  </conditionalFormatting>
  <conditionalFormatting sqref="D47:D59">
    <cfRule type="expression" dxfId="1420" priority="83">
      <formula>$D$47=0</formula>
    </cfRule>
  </conditionalFormatting>
  <conditionalFormatting sqref="D48:D58">
    <cfRule type="cellIs" dxfId="1419" priority="82" operator="equal">
      <formula>0</formula>
    </cfRule>
  </conditionalFormatting>
  <conditionalFormatting sqref="D62:D74">
    <cfRule type="expression" dxfId="1418" priority="81">
      <formula>$D$47=0</formula>
    </cfRule>
  </conditionalFormatting>
  <conditionalFormatting sqref="D63:D73">
    <cfRule type="cellIs" dxfId="1417" priority="80" operator="equal">
      <formula>0</formula>
    </cfRule>
  </conditionalFormatting>
  <conditionalFormatting sqref="D77:D89">
    <cfRule type="expression" dxfId="1416" priority="79">
      <formula>$D$47=0</formula>
    </cfRule>
  </conditionalFormatting>
  <conditionalFormatting sqref="D78:D88">
    <cfRule type="cellIs" dxfId="1415" priority="78" operator="equal">
      <formula>0</formula>
    </cfRule>
  </conditionalFormatting>
  <conditionalFormatting sqref="D92:D104">
    <cfRule type="expression" dxfId="1414" priority="77">
      <formula>$D$47=0</formula>
    </cfRule>
  </conditionalFormatting>
  <conditionalFormatting sqref="D93:D103">
    <cfRule type="cellIs" dxfId="1413" priority="76" operator="equal">
      <formula>0</formula>
    </cfRule>
  </conditionalFormatting>
  <conditionalFormatting sqref="D107:D119">
    <cfRule type="expression" dxfId="1412" priority="75">
      <formula>$D$47=0</formula>
    </cfRule>
  </conditionalFormatting>
  <conditionalFormatting sqref="D108:D118">
    <cfRule type="cellIs" dxfId="1411" priority="74" operator="equal">
      <formula>0</formula>
    </cfRule>
  </conditionalFormatting>
  <conditionalFormatting sqref="D122:D134">
    <cfRule type="expression" dxfId="1410" priority="73">
      <formula>$D$47=0</formula>
    </cfRule>
  </conditionalFormatting>
  <conditionalFormatting sqref="D123:D133">
    <cfRule type="cellIs" dxfId="1409" priority="72" operator="equal">
      <formula>0</formula>
    </cfRule>
  </conditionalFormatting>
  <conditionalFormatting sqref="D137:D149">
    <cfRule type="expression" dxfId="1408" priority="71">
      <formula>$D$47=0</formula>
    </cfRule>
  </conditionalFormatting>
  <conditionalFormatting sqref="D138:D148">
    <cfRule type="cellIs" dxfId="1407" priority="70" operator="equal">
      <formula>0</formula>
    </cfRule>
  </conditionalFormatting>
  <conditionalFormatting sqref="E31 H31 E33 H33">
    <cfRule type="cellIs" dxfId="1406" priority="50" operator="equal">
      <formula>"P5"</formula>
    </cfRule>
  </conditionalFormatting>
  <conditionalFormatting sqref="E47:E58">
    <cfRule type="expression" dxfId="1405" priority="16">
      <formula>$B47=""</formula>
    </cfRule>
  </conditionalFormatting>
  <conditionalFormatting sqref="E62:E73">
    <cfRule type="expression" dxfId="1404" priority="13">
      <formula>$B62=""</formula>
    </cfRule>
  </conditionalFormatting>
  <conditionalFormatting sqref="E77:E88">
    <cfRule type="expression" dxfId="1403" priority="10">
      <formula>$B77=""</formula>
    </cfRule>
  </conditionalFormatting>
  <conditionalFormatting sqref="E92:E103">
    <cfRule type="expression" dxfId="1402" priority="9">
      <formula>$B92=""</formula>
    </cfRule>
  </conditionalFormatting>
  <conditionalFormatting sqref="E107:E118">
    <cfRule type="expression" dxfId="1401" priority="51">
      <formula>$B107=""</formula>
    </cfRule>
  </conditionalFormatting>
  <conditionalFormatting sqref="E122:E133">
    <cfRule type="expression" dxfId="1400" priority="48">
      <formula>$B122=""</formula>
    </cfRule>
  </conditionalFormatting>
  <conditionalFormatting sqref="E137:E148">
    <cfRule type="expression" dxfId="1399" priority="105">
      <formula>$B137=""</formula>
    </cfRule>
  </conditionalFormatting>
  <conditionalFormatting sqref="E35:H42">
    <cfRule type="cellIs" dxfId="1398" priority="18" operator="equal">
      <formula>0</formula>
    </cfRule>
  </conditionalFormatting>
  <conditionalFormatting sqref="F47:F149">
    <cfRule type="cellIs" dxfId="1397" priority="107" operator="equal">
      <formula>0</formula>
    </cfRule>
  </conditionalFormatting>
  <conditionalFormatting sqref="G47:H58">
    <cfRule type="expression" dxfId="1396" priority="15">
      <formula>$B47=""</formula>
    </cfRule>
  </conditionalFormatting>
  <conditionalFormatting sqref="G62:H73">
    <cfRule type="expression" dxfId="1395" priority="12">
      <formula>$B62=""</formula>
    </cfRule>
  </conditionalFormatting>
  <conditionalFormatting sqref="G77:H88">
    <cfRule type="expression" dxfId="1394" priority="8">
      <formula>$B77=""</formula>
    </cfRule>
  </conditionalFormatting>
  <conditionalFormatting sqref="G92:H103">
    <cfRule type="expression" dxfId="1393" priority="52">
      <formula>$B92=""</formula>
    </cfRule>
  </conditionalFormatting>
  <conditionalFormatting sqref="G107:H118">
    <cfRule type="expression" dxfId="1392" priority="47">
      <formula>$B107=""</formula>
    </cfRule>
  </conditionalFormatting>
  <conditionalFormatting sqref="G122:H133">
    <cfRule type="expression" dxfId="1391" priority="49">
      <formula>$B122=""</formula>
    </cfRule>
  </conditionalFormatting>
  <conditionalFormatting sqref="G137:H148">
    <cfRule type="expression" dxfId="1390" priority="104">
      <formula>$B137=""</formula>
    </cfRule>
  </conditionalFormatting>
  <conditionalFormatting sqref="H35:H41">
    <cfRule type="cellIs" dxfId="1389" priority="22" operator="lessThan">
      <formula>0</formula>
    </cfRule>
    <cfRule type="cellIs" dxfId="1388" priority="21" operator="greaterThan">
      <formula>0</formula>
    </cfRule>
  </conditionalFormatting>
  <conditionalFormatting sqref="H61">
    <cfRule type="cellIs" dxfId="1387" priority="118" operator="equal">
      <formula>0</formula>
    </cfRule>
  </conditionalFormatting>
  <conditionalFormatting sqref="H76">
    <cfRule type="cellIs" dxfId="1386" priority="117" operator="equal">
      <formula>0</formula>
    </cfRule>
  </conditionalFormatting>
  <conditionalFormatting sqref="H91">
    <cfRule type="cellIs" dxfId="1385" priority="116" operator="equal">
      <formula>0</formula>
    </cfRule>
  </conditionalFormatting>
  <conditionalFormatting sqref="H106">
    <cfRule type="cellIs" dxfId="1384" priority="115" operator="equal">
      <formula>0</formula>
    </cfRule>
  </conditionalFormatting>
  <conditionalFormatting sqref="H121">
    <cfRule type="cellIs" dxfId="1383" priority="114" operator="equal">
      <formula>0</formula>
    </cfRule>
  </conditionalFormatting>
  <conditionalFormatting sqref="H136">
    <cfRule type="cellIs" dxfId="1382" priority="113" operator="equal">
      <formula>0</formula>
    </cfRule>
  </conditionalFormatting>
  <conditionalFormatting sqref="I34:I41">
    <cfRule type="cellIs" dxfId="1381" priority="23" operator="equal">
      <formula>"P5"</formula>
    </cfRule>
  </conditionalFormatting>
  <conditionalFormatting sqref="I35:I41">
    <cfRule type="cellIs" dxfId="1380" priority="24" operator="equal">
      <formula>"P4"</formula>
    </cfRule>
    <cfRule type="cellIs" dxfId="1379" priority="25" operator="equal">
      <formula>"P3"</formula>
    </cfRule>
    <cfRule type="cellIs" dxfId="1378" priority="26" operator="equal">
      <formula>"P2"</formula>
    </cfRule>
    <cfRule type="cellIs" dxfId="1377" priority="27" operator="equal">
      <formula>"P1"</formula>
    </cfRule>
    <cfRule type="cellIs" dxfId="1376" priority="28" operator="equal">
      <formula>0</formula>
    </cfRule>
  </conditionalFormatting>
  <conditionalFormatting sqref="I47:I59">
    <cfRule type="cellIs" dxfId="1375" priority="119" operator="equal">
      <formula>0</formula>
    </cfRule>
  </conditionalFormatting>
  <conditionalFormatting sqref="I62:I74">
    <cfRule type="cellIs" dxfId="1374" priority="112" operator="equal">
      <formula>0</formula>
    </cfRule>
  </conditionalFormatting>
  <conditionalFormatting sqref="I77:I89">
    <cfRule type="cellIs" dxfId="1373" priority="111" operator="equal">
      <formula>0</formula>
    </cfRule>
  </conditionalFormatting>
  <conditionalFormatting sqref="I92:I104">
    <cfRule type="cellIs" dxfId="1372" priority="110" operator="equal">
      <formula>0</formula>
    </cfRule>
  </conditionalFormatting>
  <conditionalFormatting sqref="I107:I119">
    <cfRule type="cellIs" dxfId="1371" priority="109" operator="equal">
      <formula>0</formula>
    </cfRule>
  </conditionalFormatting>
  <conditionalFormatting sqref="I122:I134">
    <cfRule type="cellIs" dxfId="1370" priority="108" operator="equal">
      <formula>0</formula>
    </cfRule>
  </conditionalFormatting>
  <conditionalFormatting sqref="I137:I149">
    <cfRule type="cellIs" dxfId="1369" priority="106" operator="equal">
      <formula>0</formula>
    </cfRule>
  </conditionalFormatting>
  <conditionalFormatting sqref="I42:J42">
    <cfRule type="cellIs" dxfId="1368" priority="126" operator="notEqual">
      <formula>0</formula>
    </cfRule>
  </conditionalFormatting>
  <conditionalFormatting sqref="J47:J58">
    <cfRule type="expression" dxfId="1367" priority="14">
      <formula>$B47=""</formula>
    </cfRule>
  </conditionalFormatting>
  <conditionalFormatting sqref="J62:J73">
    <cfRule type="expression" dxfId="1366" priority="11">
      <formula>$B62=""</formula>
    </cfRule>
  </conditionalFormatting>
  <conditionalFormatting sqref="J77:J88">
    <cfRule type="expression" dxfId="1365" priority="7">
      <formula>$B77=""</formula>
    </cfRule>
  </conditionalFormatting>
  <conditionalFormatting sqref="J92:J103">
    <cfRule type="expression" dxfId="1364" priority="6">
      <formula>$B92=""</formula>
    </cfRule>
  </conditionalFormatting>
  <conditionalFormatting sqref="J107:J118">
    <cfRule type="expression" dxfId="1363" priority="46">
      <formula>$B107=""</formula>
    </cfRule>
  </conditionalFormatting>
  <conditionalFormatting sqref="J122:J133">
    <cfRule type="expression" dxfId="1362" priority="45">
      <formula>$B122=""</formula>
    </cfRule>
  </conditionalFormatting>
  <conditionalFormatting sqref="J137:J148">
    <cfRule type="expression" dxfId="1361" priority="103">
      <formula>$B137=""</formula>
    </cfRule>
  </conditionalFormatting>
  <conditionalFormatting sqref="J35:M41">
    <cfRule type="cellIs" dxfId="1360" priority="17" operator="equal">
      <formula>0</formula>
    </cfRule>
  </conditionalFormatting>
  <conditionalFormatting sqref="K20:K29">
    <cfRule type="cellIs" dxfId="1359" priority="40" operator="lessThan">
      <formula>0</formula>
    </cfRule>
  </conditionalFormatting>
  <conditionalFormatting sqref="K30:K31">
    <cfRule type="cellIs" dxfId="1358" priority="125" operator="notEqual">
      <formula>0</formula>
    </cfRule>
  </conditionalFormatting>
  <conditionalFormatting sqref="M20:M29">
    <cfRule type="cellIs" dxfId="1357" priority="39" operator="notEqual">
      <formula>0</formula>
    </cfRule>
    <cfRule type="expression" dxfId="1356" priority="38">
      <formula>$K20&lt;0</formula>
    </cfRule>
  </conditionalFormatting>
  <conditionalFormatting sqref="M35:M41">
    <cfRule type="cellIs" dxfId="1355" priority="20" operator="lessThan">
      <formula>0</formula>
    </cfRule>
    <cfRule type="cellIs" dxfId="1354" priority="19" operator="greaterThan">
      <formula>0</formula>
    </cfRule>
  </conditionalFormatting>
  <conditionalFormatting sqref="O47:O59">
    <cfRule type="expression" dxfId="1353" priority="66">
      <formula>$D$47=0</formula>
    </cfRule>
  </conditionalFormatting>
  <conditionalFormatting sqref="O48:O58">
    <cfRule type="cellIs" dxfId="1352" priority="69" operator="equal">
      <formula>0</formula>
    </cfRule>
  </conditionalFormatting>
  <conditionalFormatting sqref="O62:O74">
    <cfRule type="expression" dxfId="1351" priority="65">
      <formula>$D$47=0</formula>
    </cfRule>
  </conditionalFormatting>
  <conditionalFormatting sqref="O63:O73">
    <cfRule type="cellIs" dxfId="1350" priority="64" operator="equal">
      <formula>0</formula>
    </cfRule>
  </conditionalFormatting>
  <conditionalFormatting sqref="O77:O89">
    <cfRule type="expression" dxfId="1349" priority="63">
      <formula>$D$47=0</formula>
    </cfRule>
  </conditionalFormatting>
  <conditionalFormatting sqref="O78:O88">
    <cfRule type="cellIs" dxfId="1348" priority="62" operator="equal">
      <formula>0</formula>
    </cfRule>
  </conditionalFormatting>
  <conditionalFormatting sqref="O92:O104">
    <cfRule type="expression" dxfId="1347" priority="61">
      <formula>$D$47=0</formula>
    </cfRule>
  </conditionalFormatting>
  <conditionalFormatting sqref="O93:O103">
    <cfRule type="cellIs" dxfId="1346" priority="60" operator="equal">
      <formula>0</formula>
    </cfRule>
  </conditionalFormatting>
  <conditionalFormatting sqref="O107:O119">
    <cfRule type="expression" dxfId="1345" priority="59">
      <formula>$D$47=0</formula>
    </cfRule>
  </conditionalFormatting>
  <conditionalFormatting sqref="O108:O118">
    <cfRule type="cellIs" dxfId="1344" priority="58" operator="equal">
      <formula>0</formula>
    </cfRule>
  </conditionalFormatting>
  <conditionalFormatting sqref="O122:O134">
    <cfRule type="expression" dxfId="1343" priority="57">
      <formula>$D$47=0</formula>
    </cfRule>
  </conditionalFormatting>
  <conditionalFormatting sqref="O123:O133">
    <cfRule type="cellIs" dxfId="1342" priority="56" operator="equal">
      <formula>0</formula>
    </cfRule>
  </conditionalFormatting>
  <conditionalFormatting sqref="O137:O149">
    <cfRule type="expression" dxfId="1341" priority="55">
      <formula>$D$47=0</formula>
    </cfRule>
  </conditionalFormatting>
  <conditionalFormatting sqref="O138:O148">
    <cfRule type="cellIs" dxfId="1340" priority="54" operator="equal">
      <formula>0</formula>
    </cfRule>
  </conditionalFormatting>
  <conditionalFormatting sqref="P5">
    <cfRule type="cellIs" dxfId="1339" priority="101" operator="equal">
      <formula>0</formula>
    </cfRule>
  </conditionalFormatting>
  <conditionalFormatting sqref="P10:T13">
    <cfRule type="cellIs" dxfId="1331" priority="102" operator="equal">
      <formula>0</formula>
    </cfRule>
  </conditionalFormatting>
  <conditionalFormatting sqref="P5:AD13">
    <cfRule type="cellIs" dxfId="1330" priority="100" operator="equal">
      <formula>0</formula>
    </cfRule>
  </conditionalFormatting>
  <conditionalFormatting sqref="P20:AE28">
    <cfRule type="cellIs" dxfId="1329" priority="53" operator="equal">
      <formula>0</formula>
    </cfRule>
  </conditionalFormatting>
  <conditionalFormatting sqref="P59:AE60 P61:U61 P74:AE75 P76:U76 P89:AE90 P91:U91 P104:AE105 P106:U106 P119:AE120 P121:U121 P134:AE135 P136:U136 P149:AE150">
    <cfRule type="cellIs" dxfId="1328" priority="68" operator="equal">
      <formula>0</formula>
    </cfRule>
  </conditionalFormatting>
  <conditionalFormatting sqref="W61:AE61 AE62:AE73 W76:AE76 AE77:AE88 W91:AE91 AE92:AE103 W106:AE106 AE107:AE118 W121:AE121 AE122:AE133 W136:AE136 AE137:AE148">
    <cfRule type="cellIs" dxfId="1313" priority="67" operator="equal">
      <formula>0</formula>
    </cfRule>
  </conditionalFormatting>
  <conditionalFormatting sqref="AE5:AE13 AE47:AE58">
    <cfRule type="cellIs" dxfId="1298" priority="127" operator="equal">
      <formula>0</formula>
    </cfRule>
  </conditionalFormatting>
  <conditionalFormatting sqref="AE15 C47:C58 C92:C103 C107:C118 C122:C133 C137:C148 G150:G185">
    <cfRule type="cellIs" dxfId="1297" priority="128" operator="equal">
      <formula>0</formula>
    </cfRule>
  </conditionalFormatting>
  <conditionalFormatting sqref="AF20:AF28">
    <cfRule type="cellIs" dxfId="1296" priority="3" operator="equal">
      <formula>0</formula>
    </cfRule>
  </conditionalFormatting>
  <conditionalFormatting sqref="AF21 AF23 AF25 AF27">
    <cfRule type="cellIs" dxfId="1295" priority="4" operator="equal">
      <formula>0</formula>
    </cfRule>
  </conditionalFormatting>
  <conditionalFormatting sqref="AG5:AG13">
    <cfRule type="cellIs" dxfId="1294" priority="43" operator="equal">
      <formula>0</formula>
    </cfRule>
    <cfRule type="cellIs" dxfId="1293" priority="44" operator="equal">
      <formula>0</formula>
    </cfRule>
  </conditionalFormatting>
  <conditionalFormatting sqref="AG20:AG27">
    <cfRule type="cellIs" dxfId="1292" priority="1" operator="equal">
      <formula>"adjustment needed"</formula>
    </cfRule>
    <cfRule type="cellIs" dxfId="1291" priority="2" operator="equal">
      <formula>"""adjustment needed"""</formula>
    </cfRule>
  </conditionalFormatting>
  <dataValidations count="1">
    <dataValidation type="list" allowBlank="1" showInputMessage="1" showErrorMessage="1" sqref="B35:B41" xr:uid="{00000000-0002-0000-06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29" operator="greaterThan" id="{80487A1C-4CC9-4297-AFC8-36A9971B97F5}">
            <xm:f>'Basic project data'!$C$7</xm:f>
            <x14:dxf>
              <font>
                <color rgb="FFF2F2F2"/>
              </font>
            </x14:dxf>
          </x14:cfRule>
          <xm:sqref>C47:C148</xm:sqref>
        </x14:conditionalFormatting>
        <x14:conditionalFormatting xmlns:xm="http://schemas.microsoft.com/office/excel/2006/main">
          <x14:cfRule type="expression" priority="130" id="{EB8F9037-C886-4D70-BA3B-69F637B5E374}">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1" id="{C0B372C0-67CB-4227-B95A-777B762A9016}">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2" id="{9C3DE0B2-8077-4457-A4D1-3C35C8BED6D6}">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3" id="{3AA5ABE6-2977-4967-9667-4E75CFFB8F2F}">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4" id="{ECD09DA7-15E3-4DF4-B03C-3A8F41979680}">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5" id="{62B4CDF2-A05A-4360-9CEB-7A321128BE71}">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36" id="{D94111A4-1D20-40E6-9278-2876787F5E9B}">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37" id="{D5B72455-6443-4051-A3C0-DD43156B4F74}">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38" id="{C6831680-67F5-4684-98E6-3736A0D5A11D}">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39" id="{39707C83-B8A0-4DD5-BBBE-A44773386640}">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0" id="{DF7742FB-2DFD-4044-9592-A2F21ABAF06F}">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1" id="{2189E7B5-422C-4C6B-99B2-62997BB71D4B}">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2" id="{B5F1B65E-FEA4-4FF7-A3A0-883F72D0CF24}">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3" id="{6A008EEC-C056-4FB5-B9FD-16FBE3F77F48}">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4" id="{C8ECF299-E072-42B8-AC96-38CC286E9550}">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5" id="{CEDB6A20-72F5-4C91-A237-12FE9EEC8EA2}">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46" id="{40E2D463-30FB-44BA-B1E0-F0705DB21111}">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47" id="{4F1EB184-4A2F-41EB-8110-3CF46B36D2F9}">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48" id="{B786F083-54CD-42C1-9D3B-B8EC48D18C11}">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49" id="{EDBDFA4A-EAAE-455F-AB71-4760F5877011}">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0" id="{52E1B268-22F0-467A-8FCC-A8DED24DD544}">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1" id="{119FC0F3-C8A9-47B0-9769-50206720C356}">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2" id="{896717F2-C8F3-432C-9398-E2D5E03971B8}">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3" id="{2124C0AC-6E3C-4754-85D1-4269E8416EDC}">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4" id="{B73638F4-1E96-4551-9BDD-30F092CDD630}">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5" id="{7ED2B1FB-C0E4-47A0-9726-2A717074E0ED}">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56" id="{9A20DD40-004A-4147-87B5-5090B0275AEE}">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57" id="{25E565CC-81B0-4FFC-BCD4-3C27A310E33A}">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58" id="{8BFAE5C6-71A7-4977-8E1A-EC97B49818F0}">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59" id="{55296FB3-897F-4FEC-A93F-2D42D846CD1D}">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0" id="{C4549A55-CFEE-4ECA-A0F3-602A695AC1F1}">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1" id="{53CBE08F-B17B-46BB-B0FF-876C302031AA}">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2" id="{D47B80AE-C6EB-4BB7-A950-2F48B477FDBA}">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3" id="{18D46885-F079-464C-BFA5-DAA3CB7F3A78}">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4" id="{A7822172-A566-47BD-8DB3-453057E470C0}">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1000000}">
          <x14:formula1>
            <xm:f>'Drop-down Liste'!$B$2:$B$3</xm:f>
          </x14:formula1>
          <x14:formula2>
            <xm:f>0</xm:f>
          </x14:formula2>
          <xm:sqref>D11:D12</xm:sqref>
        </x14:dataValidation>
        <x14:dataValidation type="list" showInputMessage="1" showErrorMessage="1" xr:uid="{00000000-0002-0000-0600-000002000000}">
          <x14:formula1>
            <xm:f>'Overview reports'!$A$6:$A$10</xm:f>
          </x14:formula1>
          <xm:sqref>H1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3"/>
  <sheetViews>
    <sheetView zoomScaleNormal="100" workbookViewId="0">
      <selection activeCell="B3" sqref="B3"/>
    </sheetView>
  </sheetViews>
  <sheetFormatPr baseColWidth="10" defaultColWidth="10.5546875" defaultRowHeight="15" customHeight="1" x14ac:dyDescent="0.2"/>
  <sheetData>
    <row r="1" spans="1:3" ht="15" customHeight="1" x14ac:dyDescent="0.2">
      <c r="A1" t="s">
        <v>346</v>
      </c>
      <c r="B1" t="s">
        <v>297</v>
      </c>
      <c r="C1" t="s">
        <v>322</v>
      </c>
    </row>
    <row r="2" spans="1:3" ht="15" customHeight="1" x14ac:dyDescent="0.2">
      <c r="B2" t="s">
        <v>297</v>
      </c>
      <c r="C2" t="s">
        <v>322</v>
      </c>
    </row>
    <row r="3" spans="1:3" ht="15" customHeight="1" x14ac:dyDescent="0.2">
      <c r="B3" t="s">
        <v>322</v>
      </c>
    </row>
  </sheetData>
  <pageMargins left="0.7" right="0.7" top="0.78749999999999998" bottom="0.78749999999999998" header="0.511811023622047" footer="0.511811023622047"/>
  <pageSetup paperSize="9" orientation="portrait" horizontalDpi="300" verticalDpi="300"/>
  <tableParts count="2">
    <tablePart r:id="rId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179"/>
  <sheetViews>
    <sheetView showGridLines="0" zoomScale="70" zoomScaleNormal="70" workbookViewId="0">
      <selection activeCell="H1" sqref="H1"/>
    </sheetView>
  </sheetViews>
  <sheetFormatPr baseColWidth="10" defaultColWidth="11.5546875" defaultRowHeight="15" customHeight="1" outlineLevelRow="1" outlineLevelCol="1" x14ac:dyDescent="0.25"/>
  <cols>
    <col min="1" max="2" width="11.109375" style="3" customWidth="1"/>
    <col min="3" max="3" width="12.77734375" style="3" customWidth="1"/>
    <col min="4" max="4" width="14.77734375" style="3" customWidth="1"/>
    <col min="5" max="5" width="20.77734375" style="3" customWidth="1"/>
    <col min="6" max="6" width="12.77734375" style="3" customWidth="1"/>
    <col min="7" max="7" width="15.5546875" style="3" customWidth="1"/>
    <col min="8" max="8" width="19.77734375" style="3" customWidth="1"/>
    <col min="9" max="9" width="16.44140625" style="3" customWidth="1"/>
    <col min="10" max="10" width="20.109375" style="3" customWidth="1"/>
    <col min="11" max="11" width="17" style="3" customWidth="1"/>
    <col min="12" max="12" width="18.21875" style="3" customWidth="1"/>
    <col min="13" max="13" width="20" style="3" customWidth="1"/>
    <col min="14" max="14" width="4.77734375" style="3" customWidth="1"/>
    <col min="15" max="15" width="9.5546875" style="3" customWidth="1"/>
    <col min="16" max="16" width="10" style="3" customWidth="1"/>
    <col min="17" max="17" width="10.5546875" style="3" customWidth="1"/>
    <col min="18" max="20" width="10.21875" style="3" customWidth="1"/>
    <col min="21" max="30" width="10.21875" style="3" hidden="1" customWidth="1" outlineLevel="1"/>
    <col min="31" max="31" width="10.21875" style="3" customWidth="1" collapsed="1"/>
    <col min="32" max="32" width="19.5546875" style="3" customWidth="1"/>
    <col min="33" max="33" width="17" style="3" customWidth="1"/>
    <col min="34" max="36" width="11.5546875" style="3"/>
    <col min="37" max="37" width="14.44140625" style="3" customWidth="1"/>
    <col min="38" max="38" width="11.5546875" style="3"/>
    <col min="39" max="39" width="9.77734375" style="3" hidden="1" customWidth="1"/>
    <col min="40" max="16384" width="11.5546875" style="3"/>
  </cols>
  <sheetData>
    <row r="1" spans="2:40" ht="29.25" customHeight="1" x14ac:dyDescent="0.25">
      <c r="C1" s="134" t="s">
        <v>263</v>
      </c>
      <c r="D1" s="135" t="s">
        <v>347</v>
      </c>
      <c r="E1" s="136"/>
      <c r="F1" s="137"/>
      <c r="G1" s="138" t="s">
        <v>265</v>
      </c>
      <c r="H1" s="139" t="s">
        <v>258</v>
      </c>
    </row>
    <row r="2" spans="2:40" ht="29.25" customHeight="1" x14ac:dyDescent="0.4">
      <c r="C2" s="140" t="s">
        <v>266</v>
      </c>
      <c r="D2" s="408"/>
      <c r="E2" s="408"/>
      <c r="G2" s="138" t="s">
        <v>267</v>
      </c>
      <c r="H2" s="141">
        <v>1</v>
      </c>
      <c r="L2" s="278"/>
      <c r="M2" s="278"/>
    </row>
    <row r="3" spans="2:40" ht="60.75" customHeight="1" x14ac:dyDescent="0.5">
      <c r="B3" s="142" t="str">
        <f>INDEX(languages!B7:C7,1,MATCH('Liesmich Readme'!$A$5,languages!$B$2:$C$2,0))</f>
        <v>1. Basic data</v>
      </c>
      <c r="D3" s="143"/>
      <c r="E3" s="143"/>
      <c r="F3" s="143"/>
      <c r="G3" s="143"/>
      <c r="H3" s="143"/>
      <c r="J3" s="142" t="s">
        <v>268</v>
      </c>
      <c r="O3" s="142" t="str">
        <f>INDEX(languages!B13:C13,1,MATCH('Liesmich Readme'!$A$5,languages!$B$2:$C$2,0))</f>
        <v>6. Reported data</v>
      </c>
      <c r="P3" s="142"/>
      <c r="Q3" s="142"/>
      <c r="R3" s="142"/>
      <c r="S3" s="142"/>
      <c r="T3" s="142"/>
      <c r="U3" s="142"/>
      <c r="V3" s="142"/>
      <c r="W3" s="142"/>
      <c r="X3" s="142"/>
      <c r="Y3" s="142"/>
      <c r="Z3" s="142"/>
      <c r="AA3" s="142"/>
      <c r="AB3" s="142"/>
      <c r="AC3" s="142"/>
      <c r="AD3" s="142"/>
      <c r="AE3" s="142"/>
      <c r="AF3" s="144"/>
      <c r="AG3" s="142"/>
      <c r="AH3" s="145"/>
      <c r="AI3" s="145"/>
      <c r="AJ3" s="145"/>
      <c r="AK3" s="145"/>
      <c r="AL3" s="145"/>
      <c r="AM3" s="145"/>
      <c r="AN3" s="145"/>
    </row>
    <row r="4" spans="2:40" ht="44.25" customHeight="1" x14ac:dyDescent="0.25">
      <c r="C4" s="409" t="s">
        <v>269</v>
      </c>
      <c r="D4" s="146" t="s">
        <v>40</v>
      </c>
      <c r="E4" s="146" t="s">
        <v>41</v>
      </c>
      <c r="F4" s="146" t="s">
        <v>270</v>
      </c>
      <c r="G4" s="146" t="s">
        <v>271</v>
      </c>
      <c r="H4" s="146" t="s">
        <v>272</v>
      </c>
      <c r="J4" s="147" t="s">
        <v>273</v>
      </c>
      <c r="K4" s="148">
        <f>C20+C22+C24+C26+C28</f>
        <v>236706.21120000008</v>
      </c>
      <c r="P4" s="57" t="s">
        <v>274</v>
      </c>
      <c r="Q4" s="57" t="s">
        <v>275</v>
      </c>
      <c r="R4" s="57" t="s">
        <v>276</v>
      </c>
      <c r="S4" s="57" t="s">
        <v>277</v>
      </c>
      <c r="T4" s="57" t="s">
        <v>278</v>
      </c>
      <c r="U4" s="57" t="s">
        <v>279</v>
      </c>
      <c r="V4" s="57" t="s">
        <v>280</v>
      </c>
      <c r="W4" s="57" t="s">
        <v>281</v>
      </c>
      <c r="X4" s="57" t="s">
        <v>282</v>
      </c>
      <c r="Y4" s="57" t="s">
        <v>283</v>
      </c>
      <c r="Z4" s="57" t="s">
        <v>284</v>
      </c>
      <c r="AA4" s="57" t="s">
        <v>285</v>
      </c>
      <c r="AB4" s="57" t="s">
        <v>286</v>
      </c>
      <c r="AC4" s="57" t="s">
        <v>287</v>
      </c>
      <c r="AD4" s="57" t="s">
        <v>288</v>
      </c>
      <c r="AE4" s="149" t="s">
        <v>289</v>
      </c>
      <c r="AF4" s="150" t="s">
        <v>290</v>
      </c>
      <c r="AG4" s="67" t="s">
        <v>291</v>
      </c>
    </row>
    <row r="5" spans="2:40" ht="17.25" customHeight="1" outlineLevel="1" x14ac:dyDescent="0.25">
      <c r="C5" s="409"/>
      <c r="D5" s="151">
        <v>44696</v>
      </c>
      <c r="E5" s="151">
        <v>44985</v>
      </c>
      <c r="F5" s="276">
        <v>0.5</v>
      </c>
      <c r="G5" s="153">
        <v>19.350000000000001</v>
      </c>
      <c r="H5" s="153"/>
      <c r="J5" s="410" t="s">
        <v>292</v>
      </c>
      <c r="K5" s="411">
        <f>F20+F22+F24+F26+F28</f>
        <v>158243.99339999998</v>
      </c>
      <c r="O5" s="84" t="s">
        <v>32</v>
      </c>
      <c r="P5" s="154"/>
      <c r="Q5" s="154">
        <v>49.200832466181097</v>
      </c>
      <c r="R5" s="154"/>
      <c r="S5" s="154">
        <v>44.799167533818903</v>
      </c>
      <c r="T5" s="154"/>
      <c r="U5" s="154"/>
      <c r="V5" s="154"/>
      <c r="W5" s="154"/>
      <c r="X5" s="154"/>
      <c r="Y5" s="154"/>
      <c r="Z5" s="154"/>
      <c r="AA5" s="154"/>
      <c r="AB5" s="154"/>
      <c r="AC5" s="154"/>
      <c r="AD5" s="154"/>
      <c r="AE5" s="155">
        <f t="shared" ref="AE5:AE13" si="0">SUM(P5:AD5)</f>
        <v>94</v>
      </c>
      <c r="AF5" s="156">
        <v>35790.58</v>
      </c>
      <c r="AG5" s="157">
        <v>45061</v>
      </c>
      <c r="AM5" s="3" t="s">
        <v>293</v>
      </c>
    </row>
    <row r="6" spans="2:40" ht="18.75" outlineLevel="1" x14ac:dyDescent="0.25">
      <c r="C6" s="409"/>
      <c r="D6" s="151">
        <v>45352</v>
      </c>
      <c r="E6" s="151">
        <v>45747</v>
      </c>
      <c r="F6" s="276">
        <v>0.75</v>
      </c>
      <c r="G6" s="153">
        <v>29.024999999999999</v>
      </c>
      <c r="H6" s="153"/>
      <c r="J6" s="410"/>
      <c r="K6" s="411"/>
      <c r="O6" s="88" t="s">
        <v>100</v>
      </c>
      <c r="P6" s="154"/>
      <c r="Q6" s="154"/>
      <c r="R6" s="154"/>
      <c r="S6" s="154"/>
      <c r="T6" s="154"/>
      <c r="U6" s="154"/>
      <c r="V6" s="154"/>
      <c r="W6" s="154"/>
      <c r="X6" s="154"/>
      <c r="Y6" s="154"/>
      <c r="Z6" s="154"/>
      <c r="AA6" s="154"/>
      <c r="AB6" s="154"/>
      <c r="AC6" s="154"/>
      <c r="AD6" s="154"/>
      <c r="AE6" s="155">
        <f t="shared" si="0"/>
        <v>0</v>
      </c>
      <c r="AF6" s="156"/>
      <c r="AG6" s="157"/>
      <c r="AM6" s="3" t="s">
        <v>294</v>
      </c>
    </row>
    <row r="7" spans="2:40" ht="17.25" customHeight="1" outlineLevel="1" x14ac:dyDescent="0.25">
      <c r="C7" s="409"/>
      <c r="D7" s="151"/>
      <c r="E7" s="151"/>
      <c r="F7" s="152"/>
      <c r="G7" s="153"/>
      <c r="H7" s="153"/>
      <c r="J7" s="410" t="s">
        <v>295</v>
      </c>
      <c r="K7" s="412">
        <f>L20+L22+L24+L26+L28</f>
        <v>156529.01999999999</v>
      </c>
      <c r="O7" s="89" t="s">
        <v>33</v>
      </c>
      <c r="P7" s="154"/>
      <c r="Q7" s="154">
        <v>116.251156336725</v>
      </c>
      <c r="R7" s="154">
        <v>100.240518038853</v>
      </c>
      <c r="S7" s="154">
        <v>55.6891766882516</v>
      </c>
      <c r="T7" s="154">
        <v>50.319148936170201</v>
      </c>
      <c r="U7" s="154"/>
      <c r="V7" s="154"/>
      <c r="W7" s="154"/>
      <c r="X7" s="154"/>
      <c r="Y7" s="154"/>
      <c r="Z7" s="154"/>
      <c r="AA7" s="154"/>
      <c r="AB7" s="154"/>
      <c r="AC7" s="154"/>
      <c r="AD7" s="154"/>
      <c r="AE7" s="155">
        <f t="shared" si="0"/>
        <v>322.49999999999983</v>
      </c>
      <c r="AF7" s="156">
        <v>119558.53</v>
      </c>
      <c r="AG7" s="157">
        <v>45788</v>
      </c>
    </row>
    <row r="8" spans="2:40" ht="18.75" outlineLevel="1" x14ac:dyDescent="0.25">
      <c r="C8" s="409"/>
      <c r="D8" s="153"/>
      <c r="E8" s="153"/>
      <c r="F8" s="152"/>
      <c r="G8" s="153"/>
      <c r="H8" s="153"/>
      <c r="J8" s="410"/>
      <c r="K8" s="412"/>
      <c r="O8" s="90" t="s">
        <v>136</v>
      </c>
      <c r="P8" s="154"/>
      <c r="Q8" s="154"/>
      <c r="R8" s="154"/>
      <c r="S8" s="154"/>
      <c r="T8" s="154"/>
      <c r="U8" s="154"/>
      <c r="V8" s="154"/>
      <c r="W8" s="154"/>
      <c r="X8" s="154"/>
      <c r="Y8" s="154"/>
      <c r="Z8" s="154"/>
      <c r="AA8" s="154"/>
      <c r="AB8" s="154"/>
      <c r="AC8" s="154"/>
      <c r="AD8" s="154"/>
      <c r="AE8" s="155">
        <f t="shared" si="0"/>
        <v>0</v>
      </c>
      <c r="AF8" s="156"/>
      <c r="AG8" s="157"/>
    </row>
    <row r="9" spans="2:40" ht="18.75" outlineLevel="1" x14ac:dyDescent="0.25">
      <c r="C9" s="409"/>
      <c r="D9" s="153"/>
      <c r="E9" s="153"/>
      <c r="F9" s="152"/>
      <c r="G9" s="153"/>
      <c r="H9" s="153"/>
      <c r="J9" s="410" t="str">
        <f>IF($D$11="no","Difference total contract vs. Calculated costs","Difference EU project vs. Calculated costs")</f>
        <v>Difference EU project vs. Calculated costs</v>
      </c>
      <c r="K9" s="411">
        <f>IF($D$11="no", K4-K7,K5-K7)</f>
        <v>1714.973399999988</v>
      </c>
      <c r="O9" s="91" t="s">
        <v>34</v>
      </c>
      <c r="P9" s="154"/>
      <c r="Q9" s="154"/>
      <c r="R9" s="154"/>
      <c r="S9" s="154"/>
      <c r="T9" s="154"/>
      <c r="U9" s="154"/>
      <c r="V9" s="154"/>
      <c r="W9" s="154"/>
      <c r="X9" s="154"/>
      <c r="Y9" s="154"/>
      <c r="Z9" s="154"/>
      <c r="AA9" s="154"/>
      <c r="AB9" s="154"/>
      <c r="AC9" s="154"/>
      <c r="AD9" s="154"/>
      <c r="AE9" s="155">
        <f t="shared" si="0"/>
        <v>0</v>
      </c>
      <c r="AF9" s="156"/>
      <c r="AG9" s="157"/>
    </row>
    <row r="10" spans="2:40" ht="18.75" outlineLevel="1" x14ac:dyDescent="0.25">
      <c r="C10" s="409"/>
      <c r="D10" s="153"/>
      <c r="E10" s="153"/>
      <c r="F10" s="152"/>
      <c r="G10" s="153"/>
      <c r="H10" s="153"/>
      <c r="J10" s="410"/>
      <c r="K10" s="411"/>
      <c r="O10" s="92" t="s">
        <v>172</v>
      </c>
      <c r="P10" s="154"/>
      <c r="Q10" s="154"/>
      <c r="R10" s="154"/>
      <c r="S10" s="154"/>
      <c r="T10" s="154"/>
      <c r="U10" s="154"/>
      <c r="V10" s="154"/>
      <c r="W10" s="154"/>
      <c r="X10" s="154"/>
      <c r="Y10" s="154"/>
      <c r="Z10" s="154"/>
      <c r="AA10" s="154"/>
      <c r="AB10" s="154"/>
      <c r="AC10" s="154"/>
      <c r="AD10" s="154"/>
      <c r="AE10" s="155">
        <f t="shared" si="0"/>
        <v>0</v>
      </c>
      <c r="AF10" s="156"/>
      <c r="AG10" s="157"/>
    </row>
    <row r="11" spans="2:40" ht="17.25" customHeight="1" outlineLevel="1" x14ac:dyDescent="0.25">
      <c r="C11" s="413" t="s">
        <v>296</v>
      </c>
      <c r="D11" s="414" t="s">
        <v>297</v>
      </c>
      <c r="E11" s="158"/>
      <c r="F11" s="158"/>
      <c r="G11" s="158"/>
      <c r="H11" s="158"/>
      <c r="O11" s="93" t="s">
        <v>35</v>
      </c>
      <c r="P11" s="154"/>
      <c r="Q11" s="154"/>
      <c r="R11" s="154"/>
      <c r="S11" s="154"/>
      <c r="T11" s="154"/>
      <c r="U11" s="154"/>
      <c r="V11" s="154"/>
      <c r="W11" s="154"/>
      <c r="X11" s="154"/>
      <c r="Y11" s="154"/>
      <c r="Z11" s="154"/>
      <c r="AA11" s="154"/>
      <c r="AB11" s="154"/>
      <c r="AC11" s="154"/>
      <c r="AD11" s="154"/>
      <c r="AE11" s="155">
        <f t="shared" si="0"/>
        <v>0</v>
      </c>
      <c r="AF11" s="156"/>
      <c r="AG11" s="157"/>
    </row>
    <row r="12" spans="2:40" ht="24" customHeight="1" outlineLevel="1" x14ac:dyDescent="0.25">
      <c r="C12" s="413"/>
      <c r="D12" s="414"/>
      <c r="E12" s="159"/>
      <c r="F12" s="144"/>
      <c r="G12" s="144"/>
      <c r="H12" s="144"/>
      <c r="I12" s="144"/>
      <c r="J12" s="160"/>
      <c r="K12" s="144"/>
      <c r="L12" s="144"/>
      <c r="O12" s="93" t="s">
        <v>208</v>
      </c>
      <c r="P12" s="154"/>
      <c r="Q12" s="154"/>
      <c r="R12" s="154"/>
      <c r="S12" s="154"/>
      <c r="T12" s="154"/>
      <c r="U12" s="154"/>
      <c r="V12" s="154"/>
      <c r="W12" s="154"/>
      <c r="X12" s="154"/>
      <c r="Y12" s="154"/>
      <c r="Z12" s="154"/>
      <c r="AA12" s="154"/>
      <c r="AB12" s="154"/>
      <c r="AC12" s="154"/>
      <c r="AD12" s="154"/>
      <c r="AE12" s="155">
        <f t="shared" si="0"/>
        <v>0</v>
      </c>
      <c r="AF12" s="156"/>
      <c r="AG12" s="157"/>
    </row>
    <row r="13" spans="2:40" ht="18.75" customHeight="1" outlineLevel="1" x14ac:dyDescent="0.25">
      <c r="C13" s="415"/>
      <c r="D13" s="416"/>
      <c r="E13" s="417"/>
      <c r="G13" s="144"/>
      <c r="H13" s="144"/>
      <c r="I13" s="144"/>
      <c r="J13" s="144"/>
      <c r="K13" s="144"/>
      <c r="L13" s="144"/>
      <c r="M13" s="161"/>
      <c r="O13" s="94" t="s">
        <v>36</v>
      </c>
      <c r="P13" s="154"/>
      <c r="Q13" s="154"/>
      <c r="R13" s="154"/>
      <c r="S13" s="154"/>
      <c r="T13" s="154"/>
      <c r="U13" s="154"/>
      <c r="V13" s="154"/>
      <c r="W13" s="154"/>
      <c r="X13" s="154"/>
      <c r="Y13" s="154"/>
      <c r="Z13" s="154"/>
      <c r="AA13" s="154"/>
      <c r="AB13" s="154"/>
      <c r="AC13" s="154"/>
      <c r="AD13" s="154"/>
      <c r="AE13" s="155">
        <f t="shared" si="0"/>
        <v>0</v>
      </c>
      <c r="AF13" s="156"/>
      <c r="AG13" s="157"/>
    </row>
    <row r="14" spans="2:40" ht="22.5" customHeight="1" outlineLevel="1" x14ac:dyDescent="0.25">
      <c r="C14" s="415"/>
      <c r="D14" s="416"/>
      <c r="E14" s="417"/>
      <c r="F14" s="144"/>
      <c r="G14" s="144"/>
      <c r="H14" s="144"/>
      <c r="I14" s="144"/>
      <c r="J14" s="144"/>
      <c r="K14" s="144"/>
      <c r="L14" s="144"/>
      <c r="M14" s="161"/>
    </row>
    <row r="15" spans="2:40" x14ac:dyDescent="0.25">
      <c r="E15" s="162"/>
      <c r="F15" s="144"/>
      <c r="G15" s="144"/>
      <c r="H15" s="144"/>
      <c r="I15" s="144"/>
      <c r="J15" s="144"/>
      <c r="K15" s="144"/>
      <c r="L15" s="144"/>
      <c r="M15" s="161"/>
      <c r="O15" s="163"/>
      <c r="P15" s="164"/>
      <c r="Q15" s="164"/>
      <c r="R15" s="164"/>
      <c r="S15" s="164"/>
      <c r="T15" s="164"/>
      <c r="U15" s="165"/>
      <c r="V15" s="165"/>
      <c r="W15" s="165"/>
      <c r="X15" s="165"/>
      <c r="Y15" s="165"/>
      <c r="Z15" s="165"/>
      <c r="AA15" s="165"/>
      <c r="AB15" s="165"/>
      <c r="AC15" s="165"/>
      <c r="AD15" s="165"/>
      <c r="AE15" s="166"/>
      <c r="AF15" s="167"/>
      <c r="AG15" s="168"/>
    </row>
    <row r="16" spans="2:40" ht="30" customHeight="1" x14ac:dyDescent="0.5">
      <c r="B16" s="169" t="str">
        <f>INDEX(languages!B11:C11,1,MATCH('Liesmich Readme'!$A$5,languages!$B$2:$C$2,0))</f>
        <v>4. Eligible personnel costs per reporting period</v>
      </c>
      <c r="C16" s="170"/>
      <c r="E16" s="169"/>
      <c r="F16" s="169"/>
      <c r="G16" s="169"/>
      <c r="H16" s="171"/>
      <c r="I16" s="169"/>
      <c r="J16" s="169"/>
      <c r="K16" s="169"/>
      <c r="O16" s="418" t="str">
        <f>INDEX(languages!B12:C12,1,MATCH('Liesmich Readme'!$A$5,languages!$B$2:$C$2,0))</f>
        <v>5. Day-equivalents per work package &amp; eligible personnel costs</v>
      </c>
      <c r="P16" s="418"/>
      <c r="Q16" s="418"/>
      <c r="R16" s="418"/>
      <c r="S16" s="418"/>
      <c r="T16" s="418"/>
      <c r="U16" s="418"/>
      <c r="V16" s="418"/>
      <c r="W16" s="418"/>
      <c r="X16" s="418"/>
      <c r="Y16" s="418"/>
      <c r="Z16" s="418"/>
      <c r="AA16" s="418"/>
      <c r="AB16" s="418"/>
      <c r="AC16" s="418"/>
      <c r="AD16" s="418"/>
      <c r="AE16" s="418"/>
      <c r="AF16" s="418"/>
      <c r="AG16" s="418"/>
    </row>
    <row r="17" spans="1:33" ht="11.25" customHeight="1" x14ac:dyDescent="0.5">
      <c r="B17" s="170"/>
      <c r="C17" s="169"/>
      <c r="D17" s="169"/>
      <c r="E17" s="169"/>
      <c r="F17" s="169"/>
      <c r="G17" s="169"/>
      <c r="H17" s="169"/>
      <c r="I17" s="169"/>
      <c r="J17" s="169"/>
      <c r="K17" s="169"/>
      <c r="O17" s="172"/>
      <c r="P17" s="172"/>
      <c r="Q17" s="172"/>
      <c r="R17" s="172"/>
      <c r="S17" s="172"/>
      <c r="T17" s="172"/>
      <c r="U17" s="172"/>
      <c r="V17" s="172"/>
      <c r="W17" s="172"/>
      <c r="X17" s="172"/>
      <c r="Y17" s="172"/>
      <c r="Z17" s="172"/>
      <c r="AA17" s="172"/>
      <c r="AB17" s="172"/>
      <c r="AC17" s="172"/>
      <c r="AD17" s="172"/>
      <c r="AE17" s="172"/>
      <c r="AF17" s="172"/>
      <c r="AG17" s="172"/>
    </row>
    <row r="18" spans="1:33" ht="15.75" customHeight="1" x14ac:dyDescent="0.25">
      <c r="C18" s="419" t="s">
        <v>298</v>
      </c>
      <c r="D18" s="419"/>
      <c r="E18" s="419"/>
      <c r="F18" s="419" t="s">
        <v>299</v>
      </c>
      <c r="G18" s="419"/>
      <c r="H18" s="419" t="s">
        <v>300</v>
      </c>
      <c r="I18" s="419"/>
      <c r="J18" s="419"/>
      <c r="K18" s="419"/>
      <c r="L18" s="420" t="s">
        <v>301</v>
      </c>
      <c r="M18" s="420"/>
      <c r="P18" s="173"/>
      <c r="U18" s="174"/>
    </row>
    <row r="19" spans="1:33" ht="45.75" customHeight="1" x14ac:dyDescent="0.25">
      <c r="A19" s="421" t="s">
        <v>302</v>
      </c>
      <c r="B19" s="421"/>
      <c r="C19" s="176" t="s">
        <v>303</v>
      </c>
      <c r="D19" s="57" t="s">
        <v>304</v>
      </c>
      <c r="E19" s="175" t="s">
        <v>305</v>
      </c>
      <c r="F19" s="176" t="s">
        <v>306</v>
      </c>
      <c r="G19" s="175" t="s">
        <v>304</v>
      </c>
      <c r="H19" s="177" t="s">
        <v>307</v>
      </c>
      <c r="I19" s="106" t="s">
        <v>308</v>
      </c>
      <c r="J19" s="178" t="s">
        <v>309</v>
      </c>
      <c r="K19" s="179" t="s">
        <v>310</v>
      </c>
      <c r="L19" s="180" t="s">
        <v>311</v>
      </c>
      <c r="M19" s="175" t="str">
        <f>IF($D$11="no","Check (costs total contract vs. calculated cost)","Check (costs EU project vs. calculated costs)")</f>
        <v>Check (costs EU project vs. calculated costs)</v>
      </c>
      <c r="P19" s="57" t="s">
        <v>274</v>
      </c>
      <c r="Q19" s="57" t="s">
        <v>275</v>
      </c>
      <c r="R19" s="57" t="s">
        <v>276</v>
      </c>
      <c r="S19" s="57" t="s">
        <v>277</v>
      </c>
      <c r="T19" s="57" t="s">
        <v>278</v>
      </c>
      <c r="U19" s="57" t="s">
        <v>279</v>
      </c>
      <c r="V19" s="57" t="s">
        <v>280</v>
      </c>
      <c r="W19" s="57" t="s">
        <v>281</v>
      </c>
      <c r="X19" s="57" t="s">
        <v>282</v>
      </c>
      <c r="Y19" s="57" t="s">
        <v>283</v>
      </c>
      <c r="Z19" s="57" t="s">
        <v>284</v>
      </c>
      <c r="AA19" s="57" t="s">
        <v>285</v>
      </c>
      <c r="AB19" s="57" t="s">
        <v>286</v>
      </c>
      <c r="AC19" s="57" t="s">
        <v>287</v>
      </c>
      <c r="AD19" s="57" t="s">
        <v>288</v>
      </c>
      <c r="AE19" s="149" t="s">
        <v>289</v>
      </c>
      <c r="AF19" s="57" t="s">
        <v>312</v>
      </c>
    </row>
    <row r="20" spans="1:33" ht="19.5" customHeight="1" outlineLevel="1" x14ac:dyDescent="0.3">
      <c r="A20" s="422">
        <f>'Basic project data'!D12</f>
        <v>44652</v>
      </c>
      <c r="B20" s="423">
        <f>'Basic project data'!E12</f>
        <v>45016</v>
      </c>
      <c r="C20" s="424">
        <f>IFERROR(SUMIF(B:B,O20,G:G),0)</f>
        <v>74137.63</v>
      </c>
      <c r="D20" s="425">
        <f>MROUND(SUMIF(B:B,O20,F:F),0.5)</f>
        <v>188.5</v>
      </c>
      <c r="E20" s="426">
        <f>IFERROR(C20/D20,0)</f>
        <v>393.30307692307696</v>
      </c>
      <c r="F20" s="424">
        <f>SUMIF(B:B,O20,J:J)</f>
        <v>38685.464999999997</v>
      </c>
      <c r="G20" s="427">
        <f>MROUND(SUMIF(B:B,O20,I:I),0.5)</f>
        <v>99</v>
      </c>
      <c r="H20" s="436">
        <f>IFERROR(((SUMIF(B:B,O20,AE:AE))/$H$2),0)</f>
        <v>96.1</v>
      </c>
      <c r="I20" s="429">
        <f>IF($D$11="no",IF((SUMIF($D$35:$D$41,O20,$G$35:$G$41)+SUMIF($I$35:$I$41,O20,$L$35:$L$41))&gt;D20,D20,(SUMIF($D$35:$D$41,O20,$G$35:$G$41)+SUMIF($I$35:$I$41,O20,$L$35:$L$41))),IF((SUMIF($D$35:$D$41,O20,$G$35:$G$41)+SUMIF($I$35:$I$41,O20,$L$35:$L$41))&gt;G20,G20,(SUMIF($D$35:$D$41,O20,$G$35:$G$41)+SUMIF($I$35:$I$41,O20,$L$35:$L$41))))</f>
        <v>93.986111111111114</v>
      </c>
      <c r="J20" s="438">
        <f>IFERROR(MROUND(IF(H20&gt;I20,I20,H20),0.5),"")</f>
        <v>94</v>
      </c>
      <c r="K20" s="431">
        <f>IF($D$11="no",(IF(M20&gt;=0,0,IFERROR(J20-D20,0))),IF(J20&gt;=G20,0,IFERROR(J20-G20,0)))</f>
        <v>-5</v>
      </c>
      <c r="L20" s="432">
        <f>ROUND(IF($D$11="no",IF(E20*J20&gt;C20,C20,E20*J20),IF(E20*J20&gt;F20,F20,E20*J20)),2)</f>
        <v>36970.49</v>
      </c>
      <c r="M20" s="433">
        <f>ROUND(IF($D$11="no",IFERROR(-(C20-L20),0),IFERROR(-(F20-L20),0)),2)</f>
        <v>-1714.98</v>
      </c>
      <c r="O20" s="84" t="s">
        <v>32</v>
      </c>
      <c r="P20" s="182">
        <f t="shared" ref="P20:AD20" si="1">IFERROR($J20*(SUMIF($B:$B,$O20,P:P)/$H$2)/$H20,0)</f>
        <v>0</v>
      </c>
      <c r="Q20" s="182">
        <f t="shared" si="1"/>
        <v>49.200832466181062</v>
      </c>
      <c r="R20" s="182">
        <f t="shared" si="1"/>
        <v>0</v>
      </c>
      <c r="S20" s="182">
        <f t="shared" si="1"/>
        <v>44.799167533818938</v>
      </c>
      <c r="T20" s="182">
        <f t="shared" si="1"/>
        <v>0</v>
      </c>
      <c r="U20" s="182">
        <f t="shared" si="1"/>
        <v>0</v>
      </c>
      <c r="V20" s="182">
        <f t="shared" si="1"/>
        <v>0</v>
      </c>
      <c r="W20" s="182">
        <f t="shared" si="1"/>
        <v>0</v>
      </c>
      <c r="X20" s="182">
        <f t="shared" si="1"/>
        <v>0</v>
      </c>
      <c r="Y20" s="182">
        <f t="shared" si="1"/>
        <v>0</v>
      </c>
      <c r="Z20" s="182">
        <f t="shared" si="1"/>
        <v>0</v>
      </c>
      <c r="AA20" s="182">
        <f t="shared" si="1"/>
        <v>0</v>
      </c>
      <c r="AB20" s="182">
        <f t="shared" si="1"/>
        <v>0</v>
      </c>
      <c r="AC20" s="182">
        <f t="shared" si="1"/>
        <v>0</v>
      </c>
      <c r="AD20" s="182">
        <f t="shared" si="1"/>
        <v>0</v>
      </c>
      <c r="AE20" s="183">
        <f>SUM(P20:AD20)</f>
        <v>94</v>
      </c>
      <c r="AF20" s="367">
        <f>ROUND(L20,2)</f>
        <v>36970.49</v>
      </c>
      <c r="AG20" s="368" t="str">
        <f>IF((AF20)=AF5+AF6,"no adjustment needed",IF(ISBLANK(AF5),"no adjustment needed","adjustment needed"))</f>
        <v>adjustment needed</v>
      </c>
    </row>
    <row r="21" spans="1:33" ht="19.5" customHeight="1" outlineLevel="1" x14ac:dyDescent="0.3">
      <c r="A21" s="422"/>
      <c r="B21" s="423"/>
      <c r="C21" s="424"/>
      <c r="D21" s="425"/>
      <c r="E21" s="426"/>
      <c r="F21" s="424"/>
      <c r="G21" s="427"/>
      <c r="H21" s="436"/>
      <c r="I21" s="429"/>
      <c r="J21" s="438"/>
      <c r="K21" s="431"/>
      <c r="L21" s="432"/>
      <c r="M21" s="433"/>
      <c r="O21" s="88" t="s">
        <v>100</v>
      </c>
      <c r="P21" s="184">
        <f t="shared" ref="P21:AE21" si="2">IFERROR(IF(OR((P5+P6)=P20,P5=0),0,P20-P5-P6),"")</f>
        <v>0</v>
      </c>
      <c r="Q21" s="184">
        <f t="shared" si="2"/>
        <v>0</v>
      </c>
      <c r="R21" s="184">
        <f t="shared" si="2"/>
        <v>0</v>
      </c>
      <c r="S21" s="184">
        <f t="shared" si="2"/>
        <v>0</v>
      </c>
      <c r="T21" s="184">
        <f t="shared" si="2"/>
        <v>0</v>
      </c>
      <c r="U21" s="184">
        <f t="shared" si="2"/>
        <v>0</v>
      </c>
      <c r="V21" s="184">
        <f t="shared" si="2"/>
        <v>0</v>
      </c>
      <c r="W21" s="184">
        <f t="shared" si="2"/>
        <v>0</v>
      </c>
      <c r="X21" s="184">
        <f t="shared" si="2"/>
        <v>0</v>
      </c>
      <c r="Y21" s="184">
        <f t="shared" si="2"/>
        <v>0</v>
      </c>
      <c r="Z21" s="184">
        <f t="shared" si="2"/>
        <v>0</v>
      </c>
      <c r="AA21" s="184">
        <f t="shared" si="2"/>
        <v>0</v>
      </c>
      <c r="AB21" s="184">
        <f t="shared" si="2"/>
        <v>0</v>
      </c>
      <c r="AC21" s="184">
        <f t="shared" si="2"/>
        <v>0</v>
      </c>
      <c r="AD21" s="184">
        <f t="shared" si="2"/>
        <v>0</v>
      </c>
      <c r="AE21" s="183">
        <f t="shared" si="2"/>
        <v>0</v>
      </c>
      <c r="AF21" s="369">
        <f>IFERROR(IF(OR(ISBLANK(AF5),AF6&lt;&gt;""),0,IF(OR((AF5+AF6)=AF20,ISBLANK(AF5)),0,AF20-AF5-AF6)),"")</f>
        <v>1179.9099999999962</v>
      </c>
      <c r="AG21" s="370" t="str">
        <f>IF(AND($AG$20="adjustment needed",AF21&lt;&gt;0),"Only copy this row in table above!","")</f>
        <v>Only copy this row in table above!</v>
      </c>
    </row>
    <row r="22" spans="1:33" ht="19.5" customHeight="1" outlineLevel="1" x14ac:dyDescent="0.3">
      <c r="A22" s="434">
        <f>'Basic project data'!D13</f>
        <v>45017</v>
      </c>
      <c r="B22" s="435">
        <f>'Basic project data'!E13</f>
        <v>45747</v>
      </c>
      <c r="C22" s="424">
        <f>IFERROR(SUMIF(B:B,O22,G:G),0)</f>
        <v>162568.58120000007</v>
      </c>
      <c r="D22" s="425">
        <f>MROUND(SUMIF(B:B,O22,F:F),0.5)</f>
        <v>430</v>
      </c>
      <c r="E22" s="426">
        <f>IFERROR(C22/D22,0)</f>
        <v>378.06646790697692</v>
      </c>
      <c r="F22" s="424">
        <f>SUMIF(B:B,O22,J:J)</f>
        <v>119558.5284</v>
      </c>
      <c r="G22" s="427">
        <f>MROUND(SUMIF(B:B,O22,I:I),0.5)</f>
        <v>322.5</v>
      </c>
      <c r="H22" s="436">
        <f>IFERROR(((SUMIF(B:B,O22,AE:AE))/$H$2),0)</f>
        <v>324.3</v>
      </c>
      <c r="I22" s="429">
        <f>IF($D$11="no",IF((SUMIF($D$35:$D$41,O22,$G$35:$G$41)+SUMIF($I$35:$I$41,O22,$L$35:$L$41))&gt;D22,D22,(SUMIF($D$35:$D$41,O22,$G$35:$G$41)+SUMIF($I$35:$I$41,O22,$L$35:$L$41))),IF((SUMIF($D$35:$D$41,O22,$G$35:$G$41)+SUMIF($I$35:$I$41,O22,$L$35:$L$41))&gt;G22,G22,(SUMIF($D$35:$D$41,O22,$G$35:$G$41)+SUMIF($I$35:$I$41,O22,$L$35:$L$41))))</f>
        <v>322.5</v>
      </c>
      <c r="J22" s="438">
        <f>IFERROR(MROUND(IF(H22&gt;I22,I22,H22),0.5),"")</f>
        <v>322.5</v>
      </c>
      <c r="K22" s="431">
        <f>IF($D$11="no",(IF(M22&gt;=0,0,IFERROR(J22-D22,0))),IF(J22&gt;=G22,0,IFERROR(J22-G22,0)))</f>
        <v>0</v>
      </c>
      <c r="L22" s="432">
        <f>ROUND(IF($D$11="no",IF(E22*J22&gt;C22,C22,E22*J22),IF(E22*J22&gt;F22,F22,E22*J22)),2)</f>
        <v>119558.53</v>
      </c>
      <c r="M22" s="433">
        <f>ROUND(IF($D$11="no",IFERROR(-(C22-L22),0),IFERROR(-(F22-L22),0)),2)</f>
        <v>0</v>
      </c>
      <c r="O22" s="89" t="s">
        <v>33</v>
      </c>
      <c r="P22" s="182">
        <f t="shared" ref="P22:AD22" si="3">IFERROR($J22*(SUMIF($B:$B,$O22,P:P)/$H$2)/$H22,0)</f>
        <v>0</v>
      </c>
      <c r="Q22" s="182">
        <f t="shared" si="3"/>
        <v>116.25115633672527</v>
      </c>
      <c r="R22" s="182">
        <f t="shared" si="3"/>
        <v>100.24051803885293</v>
      </c>
      <c r="S22" s="182">
        <f t="shared" si="3"/>
        <v>55.689176688251614</v>
      </c>
      <c r="T22" s="182">
        <f t="shared" si="3"/>
        <v>50.319148936170208</v>
      </c>
      <c r="U22" s="182">
        <f t="shared" si="3"/>
        <v>0</v>
      </c>
      <c r="V22" s="182">
        <f t="shared" si="3"/>
        <v>0</v>
      </c>
      <c r="W22" s="182">
        <f t="shared" si="3"/>
        <v>0</v>
      </c>
      <c r="X22" s="182">
        <f t="shared" si="3"/>
        <v>0</v>
      </c>
      <c r="Y22" s="182">
        <f t="shared" si="3"/>
        <v>0</v>
      </c>
      <c r="Z22" s="182">
        <f t="shared" si="3"/>
        <v>0</v>
      </c>
      <c r="AA22" s="182">
        <f t="shared" si="3"/>
        <v>0</v>
      </c>
      <c r="AB22" s="182">
        <f t="shared" si="3"/>
        <v>0</v>
      </c>
      <c r="AC22" s="182">
        <f t="shared" si="3"/>
        <v>0</v>
      </c>
      <c r="AD22" s="182">
        <f t="shared" si="3"/>
        <v>0</v>
      </c>
      <c r="AE22" s="183">
        <f>SUM(P22:AD22)</f>
        <v>322.50000000000006</v>
      </c>
      <c r="AF22" s="367">
        <f>ROUND(L22,2)</f>
        <v>119558.53</v>
      </c>
      <c r="AG22" s="368" t="str">
        <f>IF((AF22)=AF7+AF8,"no adjustment needed",IF(ISBLANK(AF7),"no adjustment needed","adjustment needed"))</f>
        <v>no adjustment needed</v>
      </c>
    </row>
    <row r="23" spans="1:33" ht="19.5" customHeight="1" outlineLevel="1" x14ac:dyDescent="0.3">
      <c r="A23" s="434"/>
      <c r="B23" s="435"/>
      <c r="C23" s="424"/>
      <c r="D23" s="425"/>
      <c r="E23" s="426"/>
      <c r="F23" s="424"/>
      <c r="G23" s="427"/>
      <c r="H23" s="436"/>
      <c r="I23" s="429"/>
      <c r="J23" s="438"/>
      <c r="K23" s="431"/>
      <c r="L23" s="432"/>
      <c r="M23" s="433"/>
      <c r="O23" s="90" t="s">
        <v>136</v>
      </c>
      <c r="P23" s="184">
        <f t="shared" ref="P23:AF23" si="4">IFERROR(IF(OR((P7+P8)=P22,P7=0),0,P22-P7-P8),"")</f>
        <v>0</v>
      </c>
      <c r="Q23" s="184">
        <f t="shared" si="4"/>
        <v>0</v>
      </c>
      <c r="R23" s="184">
        <f t="shared" si="4"/>
        <v>0</v>
      </c>
      <c r="S23" s="184">
        <f t="shared" si="4"/>
        <v>0</v>
      </c>
      <c r="T23" s="184">
        <f t="shared" si="4"/>
        <v>0</v>
      </c>
      <c r="U23" s="184">
        <f t="shared" si="4"/>
        <v>0</v>
      </c>
      <c r="V23" s="184">
        <f t="shared" si="4"/>
        <v>0</v>
      </c>
      <c r="W23" s="184">
        <f t="shared" si="4"/>
        <v>0</v>
      </c>
      <c r="X23" s="184">
        <f t="shared" si="4"/>
        <v>0</v>
      </c>
      <c r="Y23" s="184">
        <f t="shared" si="4"/>
        <v>0</v>
      </c>
      <c r="Z23" s="184">
        <f t="shared" si="4"/>
        <v>0</v>
      </c>
      <c r="AA23" s="184">
        <f t="shared" si="4"/>
        <v>0</v>
      </c>
      <c r="AB23" s="184">
        <f t="shared" si="4"/>
        <v>0</v>
      </c>
      <c r="AC23" s="184">
        <f t="shared" si="4"/>
        <v>0</v>
      </c>
      <c r="AD23" s="184">
        <f t="shared" si="4"/>
        <v>0</v>
      </c>
      <c r="AE23" s="183">
        <f t="shared" si="4"/>
        <v>0</v>
      </c>
      <c r="AF23" s="369">
        <f t="shared" si="4"/>
        <v>0</v>
      </c>
      <c r="AG23" s="370" t="str">
        <f>IF(AND($AG$22="adjustment needed",AF23&lt;&gt;0),"Only copy this row in table above!","")</f>
        <v/>
      </c>
    </row>
    <row r="24" spans="1:33" ht="19.5" customHeight="1" outlineLevel="1" x14ac:dyDescent="0.3">
      <c r="A24" s="440" t="str">
        <f>'Basic project data'!D14</f>
        <v/>
      </c>
      <c r="B24" s="441" t="str">
        <f>'Basic project data'!E14</f>
        <v/>
      </c>
      <c r="C24" s="424">
        <f>IFERROR(SUMIF(B:B,O24,G:G),0)</f>
        <v>0</v>
      </c>
      <c r="D24" s="425">
        <f>MROUND(SUMIF(B:B,O24,F:F),0.5)</f>
        <v>0</v>
      </c>
      <c r="E24" s="426">
        <f>IFERROR(C24/D24,0)</f>
        <v>0</v>
      </c>
      <c r="F24" s="424">
        <f>SUMIF(B:B,O24,J:J)</f>
        <v>0</v>
      </c>
      <c r="G24" s="427">
        <f>MROUND(SUMIF(B:B,O24,I:I),0.5)</f>
        <v>0</v>
      </c>
      <c r="H24" s="436">
        <f>IFERROR(((SUMIF(B:B,O24,AE:AE))/$H$2),0)</f>
        <v>0</v>
      </c>
      <c r="I24" s="429">
        <f>IF($D$11="no",IF((SUMIF($D$35:$D$41,O24,$G$35:$G$41)+SUMIF($I$35:$I$41,O24,$L$35:$L$41))&gt;D24,D24,(SUMIF($D$35:$D$41,O24,$G$35:$G$41)+SUMIF($I$35:$I$41,O24,$L$35:$L$41))),IF((SUMIF($D$35:$D$41,O24,$G$35:$G$41)+SUMIF($I$35:$I$41,O24,$L$35:$L$41))&gt;G24,G24,(SUMIF($D$35:$D$41,O24,$G$35:$G$41)+SUMIF($I$35:$I$41,O24,$L$35:$L$41))))</f>
        <v>0</v>
      </c>
      <c r="J24" s="438">
        <f>IFERROR(MROUND(IF(H24&gt;I24,I24,H24),0.5),"")</f>
        <v>0</v>
      </c>
      <c r="K24" s="431">
        <f>IF($D$11="no",(IF(M24&gt;=0,0,IFERROR(J24-D24,0))),IF(J24&gt;=G24,0,IFERROR(J24-G24,0)))</f>
        <v>0</v>
      </c>
      <c r="L24" s="432">
        <f>ROUND(IF($D$11="no",IF(E24*J24&gt;C24,C24,E24*J24),IF(E24*J24&gt;F24,F24,E24*J24)),2)</f>
        <v>0</v>
      </c>
      <c r="M24" s="433">
        <f>ROUND(IF($D$11="no",IFERROR(-(C24-L24),0),IFERROR(-(F24-L24),0)),2)</f>
        <v>0</v>
      </c>
      <c r="O24" s="91" t="s">
        <v>34</v>
      </c>
      <c r="P24" s="182">
        <f t="shared" ref="P24:AD24" si="5">IFERROR($J24*(SUMIF($B:$B,$O24,P:P)/$H$2)/$H24,0)</f>
        <v>0</v>
      </c>
      <c r="Q24" s="182">
        <f t="shared" si="5"/>
        <v>0</v>
      </c>
      <c r="R24" s="182">
        <f t="shared" si="5"/>
        <v>0</v>
      </c>
      <c r="S24" s="182">
        <f t="shared" si="5"/>
        <v>0</v>
      </c>
      <c r="T24" s="182">
        <f t="shared" si="5"/>
        <v>0</v>
      </c>
      <c r="U24" s="182">
        <f t="shared" si="5"/>
        <v>0</v>
      </c>
      <c r="V24" s="182">
        <f t="shared" si="5"/>
        <v>0</v>
      </c>
      <c r="W24" s="182">
        <f t="shared" si="5"/>
        <v>0</v>
      </c>
      <c r="X24" s="182">
        <f t="shared" si="5"/>
        <v>0</v>
      </c>
      <c r="Y24" s="182">
        <f t="shared" si="5"/>
        <v>0</v>
      </c>
      <c r="Z24" s="182">
        <f t="shared" si="5"/>
        <v>0</v>
      </c>
      <c r="AA24" s="182">
        <f t="shared" si="5"/>
        <v>0</v>
      </c>
      <c r="AB24" s="182">
        <f t="shared" si="5"/>
        <v>0</v>
      </c>
      <c r="AC24" s="182">
        <f t="shared" si="5"/>
        <v>0</v>
      </c>
      <c r="AD24" s="182">
        <f t="shared" si="5"/>
        <v>0</v>
      </c>
      <c r="AE24" s="183">
        <f>SUM(P24:AD24)</f>
        <v>0</v>
      </c>
      <c r="AF24" s="367">
        <f>ROUND(L24,2)</f>
        <v>0</v>
      </c>
      <c r="AG24" s="368" t="str">
        <f>IF((AF24)=AF9+AF10,"no adjustment needed",IF(ISBLANK(AF9),"no adjustment needed","adjustment needed"))</f>
        <v>no adjustment needed</v>
      </c>
    </row>
    <row r="25" spans="1:33" ht="19.5" customHeight="1" outlineLevel="1" x14ac:dyDescent="0.3">
      <c r="A25" s="440"/>
      <c r="B25" s="441"/>
      <c r="C25" s="424"/>
      <c r="D25" s="425"/>
      <c r="E25" s="426"/>
      <c r="F25" s="424"/>
      <c r="G25" s="427"/>
      <c r="H25" s="436"/>
      <c r="I25" s="429"/>
      <c r="J25" s="438"/>
      <c r="K25" s="431"/>
      <c r="L25" s="432"/>
      <c r="M25" s="433"/>
      <c r="O25" s="92" t="s">
        <v>172</v>
      </c>
      <c r="P25" s="184">
        <f t="shared" ref="P25:AF25" si="6">IFERROR(IF(OR((P9+P10)=P24,P9=0),0,P24-P9-P10),"")</f>
        <v>0</v>
      </c>
      <c r="Q25" s="184">
        <f t="shared" si="6"/>
        <v>0</v>
      </c>
      <c r="R25" s="184">
        <f t="shared" si="6"/>
        <v>0</v>
      </c>
      <c r="S25" s="184">
        <f t="shared" si="6"/>
        <v>0</v>
      </c>
      <c r="T25" s="184">
        <f t="shared" si="6"/>
        <v>0</v>
      </c>
      <c r="U25" s="184">
        <f t="shared" si="6"/>
        <v>0</v>
      </c>
      <c r="V25" s="184">
        <f t="shared" si="6"/>
        <v>0</v>
      </c>
      <c r="W25" s="184">
        <f t="shared" si="6"/>
        <v>0</v>
      </c>
      <c r="X25" s="184">
        <f t="shared" si="6"/>
        <v>0</v>
      </c>
      <c r="Y25" s="184">
        <f t="shared" si="6"/>
        <v>0</v>
      </c>
      <c r="Z25" s="184">
        <f t="shared" si="6"/>
        <v>0</v>
      </c>
      <c r="AA25" s="184">
        <f t="shared" si="6"/>
        <v>0</v>
      </c>
      <c r="AB25" s="184">
        <f t="shared" si="6"/>
        <v>0</v>
      </c>
      <c r="AC25" s="184">
        <f t="shared" si="6"/>
        <v>0</v>
      </c>
      <c r="AD25" s="184">
        <f t="shared" si="6"/>
        <v>0</v>
      </c>
      <c r="AE25" s="183">
        <f t="shared" si="6"/>
        <v>0</v>
      </c>
      <c r="AF25" s="369">
        <f t="shared" si="6"/>
        <v>0</v>
      </c>
      <c r="AG25" s="370" t="str">
        <f>IF(AND($AG$24="adjustment needed",AF25&lt;&gt;0),"Only copy this row in table above!","")</f>
        <v/>
      </c>
    </row>
    <row r="26" spans="1:33" ht="19.5" customHeight="1" outlineLevel="1" x14ac:dyDescent="0.3">
      <c r="A26" s="442" t="str">
        <f>'Basic project data'!D15</f>
        <v/>
      </c>
      <c r="B26" s="443" t="str">
        <f>'Basic project data'!E15</f>
        <v/>
      </c>
      <c r="C26" s="424">
        <f>IFERROR(SUMIF(B:B,O26,G:G),0)</f>
        <v>0</v>
      </c>
      <c r="D26" s="425">
        <f>MROUND(SUMIF(B:B,O26,F:F),0.5)</f>
        <v>0</v>
      </c>
      <c r="E26" s="426">
        <f>IFERROR(C26/D26,0)</f>
        <v>0</v>
      </c>
      <c r="F26" s="424">
        <f>SUMIF(B:B,O26,J:J)</f>
        <v>0</v>
      </c>
      <c r="G26" s="427">
        <f>MROUND(SUMIF(B:B,O26,I:I),0.5)</f>
        <v>0</v>
      </c>
      <c r="H26" s="436">
        <f>IFERROR(((SUMIF(B:B,O26,AE:AE))/$H$2),0)</f>
        <v>0</v>
      </c>
      <c r="I26" s="429">
        <f>IF($D$11="no",IF((SUMIF($D$35:$D$41,O26,$G$35:$G$41)+SUMIF($I$35:$I$41,O26,$L$35:$L$41))&gt;D26,D26,(SUMIF($D$35:$D$41,O26,$G$35:$G$41)+SUMIF($I$35:$I$41,O26,$L$35:$L$41))),IF((SUMIF($D$35:$D$41,O26,$G$35:$G$41)+SUMIF($I$35:$I$41,O26,$L$35:$L$41))&gt;G26,G26,(SUMIF($D$35:$D$41,O26,$G$35:$G$41)+SUMIF($I$35:$I$41,O26,$L$35:$L$41))))</f>
        <v>0</v>
      </c>
      <c r="J26" s="438">
        <f>IFERROR(MROUND(IF(H26&gt;I26,I26,H26),0.5),"")</f>
        <v>0</v>
      </c>
      <c r="K26" s="431">
        <f>IF($D$11="no",(IF(M26&gt;=0,0,IFERROR(J26-D26,0))),IF(J26&gt;=G26,0,IFERROR(J26-G26,0)))</f>
        <v>0</v>
      </c>
      <c r="L26" s="432">
        <f>ROUND(IF($D$11="no",IF(E26*J26&gt;C26,C26,E26*J26),IF(E26*J26&gt;F26,F26,E26*J26)),2)</f>
        <v>0</v>
      </c>
      <c r="M26" s="433">
        <f>ROUND(IF($D$11="no",IFERROR(-(C26-L26),0),IFERROR(-(F26-L26),0)),2)</f>
        <v>0</v>
      </c>
      <c r="O26" s="93" t="s">
        <v>35</v>
      </c>
      <c r="P26" s="182">
        <f t="shared" ref="P26:AD26" si="7">IFERROR($J26*(SUMIF($B:$B,$O26,P:P)/$H$2)/$H26,0)</f>
        <v>0</v>
      </c>
      <c r="Q26" s="182">
        <f t="shared" si="7"/>
        <v>0</v>
      </c>
      <c r="R26" s="182">
        <f t="shared" si="7"/>
        <v>0</v>
      </c>
      <c r="S26" s="182">
        <f t="shared" si="7"/>
        <v>0</v>
      </c>
      <c r="T26" s="182">
        <f t="shared" si="7"/>
        <v>0</v>
      </c>
      <c r="U26" s="182">
        <f t="shared" si="7"/>
        <v>0</v>
      </c>
      <c r="V26" s="182">
        <f t="shared" si="7"/>
        <v>0</v>
      </c>
      <c r="W26" s="182">
        <f t="shared" si="7"/>
        <v>0</v>
      </c>
      <c r="X26" s="182">
        <f t="shared" si="7"/>
        <v>0</v>
      </c>
      <c r="Y26" s="182">
        <f t="shared" si="7"/>
        <v>0</v>
      </c>
      <c r="Z26" s="182">
        <f t="shared" si="7"/>
        <v>0</v>
      </c>
      <c r="AA26" s="182">
        <f t="shared" si="7"/>
        <v>0</v>
      </c>
      <c r="AB26" s="182">
        <f t="shared" si="7"/>
        <v>0</v>
      </c>
      <c r="AC26" s="182">
        <f t="shared" si="7"/>
        <v>0</v>
      </c>
      <c r="AD26" s="182">
        <f t="shared" si="7"/>
        <v>0</v>
      </c>
      <c r="AE26" s="183">
        <f>SUM(P26:AD26)</f>
        <v>0</v>
      </c>
      <c r="AF26" s="367">
        <f>ROUND(L26,2)</f>
        <v>0</v>
      </c>
      <c r="AG26" s="368" t="str">
        <f>IF((AF26)=AF11+AF12,"no adjustment needed",IF(ISBLANK(AF11),"no adjustment needed","adjustment needed"))</f>
        <v>no adjustment needed</v>
      </c>
    </row>
    <row r="27" spans="1:33" ht="19.5" customHeight="1" outlineLevel="1" x14ac:dyDescent="0.3">
      <c r="A27" s="442"/>
      <c r="B27" s="443"/>
      <c r="C27" s="424"/>
      <c r="D27" s="425"/>
      <c r="E27" s="426"/>
      <c r="F27" s="424"/>
      <c r="G27" s="427"/>
      <c r="H27" s="436"/>
      <c r="I27" s="429"/>
      <c r="J27" s="438"/>
      <c r="K27" s="431"/>
      <c r="L27" s="432"/>
      <c r="M27" s="433"/>
      <c r="O27" s="93" t="s">
        <v>208</v>
      </c>
      <c r="P27" s="184">
        <f t="shared" ref="P27:AE27" si="8">IFERROR(IF(OR((P11+P12)=P26,P11=0),0,P26-P11-P12),"")</f>
        <v>0</v>
      </c>
      <c r="Q27" s="184">
        <f t="shared" si="8"/>
        <v>0</v>
      </c>
      <c r="R27" s="184">
        <f t="shared" si="8"/>
        <v>0</v>
      </c>
      <c r="S27" s="184">
        <f t="shared" si="8"/>
        <v>0</v>
      </c>
      <c r="T27" s="184">
        <f t="shared" si="8"/>
        <v>0</v>
      </c>
      <c r="U27" s="184">
        <f t="shared" si="8"/>
        <v>0</v>
      </c>
      <c r="V27" s="184">
        <f t="shared" si="8"/>
        <v>0</v>
      </c>
      <c r="W27" s="184">
        <f t="shared" si="8"/>
        <v>0</v>
      </c>
      <c r="X27" s="184">
        <f t="shared" si="8"/>
        <v>0</v>
      </c>
      <c r="Y27" s="184">
        <f t="shared" si="8"/>
        <v>0</v>
      </c>
      <c r="Z27" s="184">
        <f t="shared" si="8"/>
        <v>0</v>
      </c>
      <c r="AA27" s="184">
        <f t="shared" si="8"/>
        <v>0</v>
      </c>
      <c r="AB27" s="184">
        <f t="shared" si="8"/>
        <v>0</v>
      </c>
      <c r="AC27" s="184">
        <f t="shared" si="8"/>
        <v>0</v>
      </c>
      <c r="AD27" s="184">
        <f t="shared" si="8"/>
        <v>0</v>
      </c>
      <c r="AE27" s="183">
        <f t="shared" si="8"/>
        <v>0</v>
      </c>
      <c r="AF27" s="369">
        <f>IFERROR(IF(OR((AF11+AF13)=AF26,AF11=0),0,AF26-AF11-AF13),"")</f>
        <v>0</v>
      </c>
      <c r="AG27" s="371" t="str">
        <f>IF(AND($AG$26="adjustment needed",AF27&lt;&gt;0),"Only copy this row in table above!","")</f>
        <v/>
      </c>
    </row>
    <row r="28" spans="1:33" ht="19.5" customHeight="1" outlineLevel="1" x14ac:dyDescent="0.3">
      <c r="A28" s="444" t="str">
        <f>'Basic project data'!D16</f>
        <v/>
      </c>
      <c r="B28" s="445" t="str">
        <f>'Basic project data'!E16</f>
        <v/>
      </c>
      <c r="C28" s="446">
        <f>IFERROR(SUMIF(B:B,O28,G:G),0)</f>
        <v>0</v>
      </c>
      <c r="D28" s="447">
        <f>MROUND(SUMIF(B:B,O28,F:F),0.5)</f>
        <v>0</v>
      </c>
      <c r="E28" s="448">
        <f>IFERROR(C28/D28,0)</f>
        <v>0</v>
      </c>
      <c r="F28" s="446">
        <f>SUMIF(B:B,O28,J:J)</f>
        <v>0</v>
      </c>
      <c r="G28" s="449">
        <f>MROUND(SUMIF(B:B,O28,I:I),0.5)</f>
        <v>0</v>
      </c>
      <c r="H28" s="450">
        <f>IFERROR(((SUMIF(B:B,O28,AE:AE))/$H$2),0)</f>
        <v>0</v>
      </c>
      <c r="I28" s="451">
        <f>IF($D$11="no",IF((SUMIF($D$35:$D$41,O28,$G$35:$G$41)+SUMIF($I$35:$I$41,O28,$L$35:$L$41))&gt;D28,D28,(SUMIF($D$35:$D$41,O28,$G$35:$G$41)+SUMIF($I$35:$I$41,O28,$L$35:$L$41))),IF((SUMIF($D$35:$D$41,O28,$G$35:$G$41)+SUMIF($I$35:$I$41,O28,$L$35:$L$41))&gt;G28,G28,(SUMIF($D$35:$D$41,O28,$G$35:$G$41)+SUMIF($I$35:$I$41,O28,$L$35:$L$41))))</f>
        <v>0</v>
      </c>
      <c r="J28" s="452">
        <f>IFERROR(MROUND(IF(H28&gt;I28,I28,H28),0.5),"")</f>
        <v>0</v>
      </c>
      <c r="K28" s="453">
        <f>IF($D$11="no",(IF(M28&gt;=0,0,IFERROR(J28-D28,0))),IF(J28&gt;=G28,0,IFERROR(J28-G28,0)))</f>
        <v>0</v>
      </c>
      <c r="L28" s="454">
        <f>ROUND(IF($D$11="no",IF(E28*J28&gt;C28,C28,E28*J28),IF(E28*J28&gt;F28,F28,E28*J28)),2)</f>
        <v>0</v>
      </c>
      <c r="M28" s="433">
        <f>ROUND(IF($D$11="no",IFERROR(-(C28-L28),0),IFERROR(-(F28-L28),0)),2)</f>
        <v>0</v>
      </c>
      <c r="O28" s="186" t="s">
        <v>36</v>
      </c>
      <c r="P28" s="182">
        <f t="shared" ref="P28:AD28" si="9">IFERROR($J28*(SUMIF($B:$B,$O28,P:P)/$H$2)/$H28,0)</f>
        <v>0</v>
      </c>
      <c r="Q28" s="182">
        <f t="shared" si="9"/>
        <v>0</v>
      </c>
      <c r="R28" s="182">
        <f t="shared" si="9"/>
        <v>0</v>
      </c>
      <c r="S28" s="182">
        <f t="shared" si="9"/>
        <v>0</v>
      </c>
      <c r="T28" s="182">
        <f t="shared" si="9"/>
        <v>0</v>
      </c>
      <c r="U28" s="182">
        <f t="shared" si="9"/>
        <v>0</v>
      </c>
      <c r="V28" s="182">
        <f t="shared" si="9"/>
        <v>0</v>
      </c>
      <c r="W28" s="182">
        <f t="shared" si="9"/>
        <v>0</v>
      </c>
      <c r="X28" s="182">
        <f t="shared" si="9"/>
        <v>0</v>
      </c>
      <c r="Y28" s="182">
        <f t="shared" si="9"/>
        <v>0</v>
      </c>
      <c r="Z28" s="182">
        <f t="shared" si="9"/>
        <v>0</v>
      </c>
      <c r="AA28" s="182">
        <f t="shared" si="9"/>
        <v>0</v>
      </c>
      <c r="AB28" s="182">
        <f t="shared" si="9"/>
        <v>0</v>
      </c>
      <c r="AC28" s="182">
        <f t="shared" si="9"/>
        <v>0</v>
      </c>
      <c r="AD28" s="182">
        <f t="shared" si="9"/>
        <v>0</v>
      </c>
      <c r="AE28" s="183">
        <f>SUM(P28:AD28)</f>
        <v>0</v>
      </c>
      <c r="AF28" s="367">
        <f>ROUND(L28,2)</f>
        <v>0</v>
      </c>
      <c r="AG28" s="372"/>
    </row>
    <row r="29" spans="1:33" ht="19.5" customHeight="1" outlineLevel="1" x14ac:dyDescent="0.3">
      <c r="A29" s="444"/>
      <c r="B29" s="445"/>
      <c r="C29" s="446"/>
      <c r="D29" s="447"/>
      <c r="E29" s="448"/>
      <c r="F29" s="446"/>
      <c r="G29" s="449"/>
      <c r="H29" s="450"/>
      <c r="I29" s="451"/>
      <c r="J29" s="452"/>
      <c r="K29" s="453"/>
      <c r="L29" s="454"/>
      <c r="M29" s="433"/>
      <c r="O29" s="187"/>
      <c r="P29" s="165"/>
      <c r="Q29" s="165"/>
      <c r="R29" s="165"/>
      <c r="S29" s="165"/>
      <c r="T29" s="165"/>
      <c r="U29" s="165"/>
      <c r="V29" s="165"/>
      <c r="W29" s="165"/>
      <c r="X29" s="165"/>
      <c r="Y29" s="165"/>
      <c r="Z29" s="165"/>
      <c r="AA29" s="165"/>
      <c r="AB29" s="165"/>
      <c r="AC29" s="165"/>
      <c r="AD29" s="165"/>
      <c r="AE29" s="188"/>
      <c r="AF29" s="189"/>
    </row>
    <row r="30" spans="1:33" ht="17.25" customHeight="1" outlineLevel="1" x14ac:dyDescent="0.25">
      <c r="A30" s="456" t="s">
        <v>60</v>
      </c>
      <c r="B30" s="456"/>
      <c r="C30" s="190">
        <f>SUM(C20:C28)</f>
        <v>236706.21120000008</v>
      </c>
      <c r="D30" s="191">
        <f>SUM(D20:D28)</f>
        <v>618.5</v>
      </c>
      <c r="E30" s="192"/>
      <c r="F30" s="193">
        <f>SUM(F20:F28)</f>
        <v>158243.99339999998</v>
      </c>
      <c r="G30" s="194">
        <f>SUM(G20:G28)</f>
        <v>421.5</v>
      </c>
      <c r="H30" s="195">
        <f>SUM(H20:H28)</f>
        <v>420.4</v>
      </c>
      <c r="I30" s="196"/>
      <c r="J30" s="197">
        <f>SUM(J20:J28)</f>
        <v>416.5</v>
      </c>
      <c r="K30" s="198"/>
      <c r="L30" s="199">
        <f>SUM(L20:L28)</f>
        <v>156529.01999999999</v>
      </c>
      <c r="M30" s="200">
        <f>SUM(M20:M28)</f>
        <v>-1714.98</v>
      </c>
      <c r="N30" s="201"/>
      <c r="O30" s="163"/>
      <c r="P30" s="163"/>
      <c r="Q30" s="163"/>
      <c r="R30" s="163"/>
      <c r="S30" s="163"/>
      <c r="T30" s="163"/>
      <c r="U30" s="163"/>
      <c r="V30" s="163"/>
      <c r="W30" s="163"/>
      <c r="X30" s="163"/>
      <c r="Y30" s="163"/>
      <c r="Z30" s="163"/>
      <c r="AA30" s="163"/>
      <c r="AB30" s="163"/>
      <c r="AC30" s="163"/>
      <c r="AD30" s="163"/>
      <c r="AE30" s="163"/>
      <c r="AF30" s="163"/>
    </row>
    <row r="31" spans="1:33" outlineLevel="1" x14ac:dyDescent="0.25">
      <c r="A31" s="202"/>
      <c r="B31" s="202"/>
      <c r="C31" s="203"/>
      <c r="D31" s="204"/>
      <c r="E31" s="205"/>
      <c r="F31" s="206"/>
      <c r="G31" s="207"/>
      <c r="H31" s="167"/>
      <c r="J31" s="208"/>
      <c r="K31" s="209"/>
      <c r="O31" s="163"/>
      <c r="P31" s="163"/>
      <c r="Q31" s="163"/>
      <c r="R31" s="163"/>
      <c r="S31" s="163"/>
      <c r="T31" s="163"/>
      <c r="U31" s="163"/>
      <c r="V31" s="163"/>
      <c r="W31" s="163"/>
      <c r="X31" s="163"/>
      <c r="Y31" s="163"/>
      <c r="Z31" s="163"/>
      <c r="AA31" s="163"/>
      <c r="AB31" s="163"/>
      <c r="AC31" s="163"/>
      <c r="AD31" s="163"/>
      <c r="AE31" s="163"/>
      <c r="AF31" s="163"/>
    </row>
    <row r="32" spans="1:33" ht="31.5" x14ac:dyDescent="0.25">
      <c r="B32" s="418" t="str">
        <f>INDEX(languages!B10:C10,1,MATCH('Liesmich Readme'!$A$5,languages!$B$2:$C$2,0))</f>
        <v>3. Horizontal Ceiling &amp; capping per calendar year</v>
      </c>
      <c r="C32" s="418"/>
      <c r="D32" s="418"/>
      <c r="E32" s="418"/>
      <c r="F32" s="418"/>
      <c r="G32" s="418"/>
      <c r="H32" s="418"/>
      <c r="I32" s="418"/>
      <c r="J32" s="161"/>
      <c r="L32" s="210"/>
      <c r="M32" s="211"/>
      <c r="P32" s="458"/>
      <c r="Q32" s="458"/>
      <c r="R32" s="458"/>
      <c r="S32" s="458"/>
      <c r="T32" s="458"/>
      <c r="U32" s="458"/>
      <c r="V32" s="458"/>
      <c r="W32" s="458"/>
      <c r="X32" s="458"/>
      <c r="Y32" s="458"/>
      <c r="Z32" s="458"/>
      <c r="AA32" s="458"/>
      <c r="AB32" s="458"/>
      <c r="AC32" s="458"/>
      <c r="AD32" s="458"/>
      <c r="AE32" s="458"/>
      <c r="AF32" s="458"/>
    </row>
    <row r="33" spans="1:33" x14ac:dyDescent="0.25">
      <c r="L33" s="211"/>
      <c r="M33" s="211"/>
      <c r="O33" s="212"/>
      <c r="P33" s="213"/>
      <c r="Q33" s="213"/>
      <c r="R33" s="213"/>
      <c r="S33" s="213"/>
      <c r="T33" s="213"/>
      <c r="U33" s="213"/>
      <c r="V33" s="213"/>
      <c r="W33" s="213"/>
      <c r="X33" s="213"/>
      <c r="Y33" s="213"/>
      <c r="Z33" s="213"/>
      <c r="AA33" s="213"/>
      <c r="AB33" s="213"/>
      <c r="AC33" s="213"/>
      <c r="AD33" s="213"/>
      <c r="AE33" s="213"/>
      <c r="AF33" s="213"/>
    </row>
    <row r="34" spans="1:33" ht="90" customHeight="1" x14ac:dyDescent="0.25">
      <c r="B34" s="214" t="s">
        <v>313</v>
      </c>
      <c r="C34" s="57" t="s">
        <v>314</v>
      </c>
      <c r="D34" s="215" t="s">
        <v>315</v>
      </c>
      <c r="E34" s="216" t="s">
        <v>316</v>
      </c>
      <c r="F34" s="217" t="s">
        <v>317</v>
      </c>
      <c r="G34" s="217" t="s">
        <v>318</v>
      </c>
      <c r="H34" s="218" t="s">
        <v>319</v>
      </c>
      <c r="I34" s="215" t="s">
        <v>320</v>
      </c>
      <c r="J34" s="216" t="s">
        <v>316</v>
      </c>
      <c r="K34" s="217" t="s">
        <v>317</v>
      </c>
      <c r="L34" s="217" t="s">
        <v>318</v>
      </c>
      <c r="M34" s="218" t="s">
        <v>321</v>
      </c>
      <c r="O34" s="58"/>
      <c r="P34" s="459"/>
      <c r="Q34" s="459"/>
      <c r="R34" s="459"/>
      <c r="S34" s="459"/>
      <c r="T34" s="459"/>
      <c r="U34" s="459"/>
      <c r="V34" s="459"/>
      <c r="W34" s="459"/>
      <c r="X34" s="459"/>
      <c r="Y34" s="459"/>
      <c r="Z34" s="459"/>
      <c r="AA34" s="459"/>
      <c r="AB34" s="459"/>
      <c r="AC34" s="459"/>
      <c r="AD34" s="459"/>
      <c r="AE34" s="459"/>
      <c r="AF34" s="459"/>
    </row>
    <row r="35" spans="1:33" ht="15" customHeight="1" outlineLevel="1" x14ac:dyDescent="0.25">
      <c r="B35" s="219" t="s">
        <v>297</v>
      </c>
      <c r="C35" s="220">
        <f>IF('Basic project data'!C5=0,0,DATE(YEAR('Basic project data'!C5),1,1))</f>
        <v>44562</v>
      </c>
      <c r="D35" s="221" t="str">
        <f>IFERROR(INDEX(B47:B58,MATCH("P*",B47:B58,0)),"")</f>
        <v>P1</v>
      </c>
      <c r="E35" s="181">
        <f>IF(D35="",0,IF($D$11="no",SUMIF(B47:B58,D35,F47:F58),SUMIF(B47:B58,D35,I47:I58)))</f>
        <v>67.486111111111114</v>
      </c>
      <c r="F35" s="181">
        <f>IFERROR(SUMIF($B47:$B58,$D35,$AE47:$AE58)/$H$2,0)</f>
        <v>69.599999999999994</v>
      </c>
      <c r="G35" s="181">
        <f t="shared" ref="G35:G41" si="10">IFERROR(IF(D35="","",(IF(B35="yes",(IF(E35&lt;F35,E35,F35)),F35))),"")</f>
        <v>67.486111111111114</v>
      </c>
      <c r="H35" s="222">
        <f t="shared" ref="H35:H41" si="11">ROUND(-IFERROR(E35-F35,""),2)</f>
        <v>2.11</v>
      </c>
      <c r="I35" s="221" t="str">
        <f>IF(IFERROR(INDEX(B47:B58,MATCH("P*",B47:B58,-1)),"")=D35,"",IFERROR(INDEX(B47:B58,MATCH("P*",B47:B58,-1)),""))</f>
        <v/>
      </c>
      <c r="J35" s="181">
        <f>IF(I35="",0,IF($D$11="no",MROUND(SUMIF(B47:B58,I35,F47:F58),0.5),MROUND(SUMIF(B47:B58,I35,I47:I58),0.5)))</f>
        <v>0</v>
      </c>
      <c r="K35" s="181">
        <f>IFERROR(SUMIF($B47:$B58,$I35,$AE47:$AE58)/$H$2,0)</f>
        <v>0</v>
      </c>
      <c r="L35" s="181" t="str">
        <f t="shared" ref="L35:L41" si="12">IFERROR(IF(I35="","",IF(B35="yes",(IF((E35+J35-G35)&gt;=K35,K35,(E35+J35-G35))),K35)),"")</f>
        <v/>
      </c>
      <c r="M35" s="222">
        <f t="shared" ref="M35:M41" si="13">ROUND(-IFERROR(J35-K35,""),2)</f>
        <v>0</v>
      </c>
      <c r="N35" s="223"/>
      <c r="O35" s="58"/>
    </row>
    <row r="36" spans="1:33" outlineLevel="1" x14ac:dyDescent="0.25">
      <c r="B36" s="219" t="s">
        <v>297</v>
      </c>
      <c r="C36" s="220">
        <f>IFERROR(IF(EDATE(C35,12)&lt;=(DATE(YEAR('Basic project data'!$C$6),1,1)),EDATE(C35,12),""),"")</f>
        <v>44927</v>
      </c>
      <c r="D36" s="221" t="str">
        <f>IFERROR(INDEX(B62:B73,MATCH("P*",B62:B73,0)),"")</f>
        <v>P1</v>
      </c>
      <c r="E36" s="181">
        <f>IF(D36="",0,IF($D$11="no",SUMIF(B62:B73,D36,F62:F73),SUMIF(B62:B73,D36,I62:I73)))</f>
        <v>31.354166666666668</v>
      </c>
      <c r="F36" s="181">
        <f>IFERROR(SUMIF($B62:$B73,$D36,$AE62:$AE73)/$H$2,0)</f>
        <v>26.5</v>
      </c>
      <c r="G36" s="181">
        <f t="shared" si="10"/>
        <v>26.5</v>
      </c>
      <c r="H36" s="222">
        <f t="shared" si="11"/>
        <v>-4.8499999999999996</v>
      </c>
      <c r="I36" s="221" t="str">
        <f>IF(IFERROR(INDEX(B62:B73,MATCH("P*",B62:B73,-1)),"")=D36,"",IFERROR(INDEX(B62:B73,MATCH("P*",B62:B73,-1)),""))</f>
        <v>P2</v>
      </c>
      <c r="J36" s="181">
        <f>IF(I36="",0,IF($D$11="no",MROUND(SUMIF(B62:B73,I36,F62:F73),0.5),MROUND(SUMIF(B62:B73,I36,I62:I73),0.5)))</f>
        <v>121</v>
      </c>
      <c r="K36" s="181">
        <f>IFERROR(SUMIF($B62:$B73,$I36,$AE62:$AE73)/$H$2,0)</f>
        <v>124.69999999999999</v>
      </c>
      <c r="L36" s="181">
        <f t="shared" si="12"/>
        <v>124.69999999999999</v>
      </c>
      <c r="M36" s="222">
        <f t="shared" si="13"/>
        <v>3.7</v>
      </c>
      <c r="N36" s="224"/>
      <c r="O36" s="225"/>
    </row>
    <row r="37" spans="1:33" outlineLevel="1" x14ac:dyDescent="0.25">
      <c r="B37" s="219" t="s">
        <v>297</v>
      </c>
      <c r="C37" s="220">
        <f>IFERROR(IF(EDATE(C36,12)&lt;=(DATE(YEAR('Basic project data'!$C$6),1,1)),EDATE(C36,12),""),"")</f>
        <v>45292</v>
      </c>
      <c r="D37" s="221" t="str">
        <f>IFERROR(INDEX(B77:B88,MATCH("P*",B77:B88,0)),"")</f>
        <v>P2</v>
      </c>
      <c r="E37" s="181">
        <f>IF(D37="",0,IF($D$11="no",SUMIF(B77:B88,D37,F77:F88),SUMIF(B77:B88,D37,I77:I88)))</f>
        <v>161.25</v>
      </c>
      <c r="F37" s="181">
        <f>IFERROR(SUMIF($B77:$B88,$D37,$AE77:$AE88)/$H$2,0)</f>
        <v>161.5</v>
      </c>
      <c r="G37" s="181">
        <f t="shared" si="10"/>
        <v>161.25</v>
      </c>
      <c r="H37" s="222">
        <f t="shared" si="11"/>
        <v>0.25</v>
      </c>
      <c r="I37" s="221" t="str">
        <f>IF(IFERROR(INDEX(B77:B88,MATCH("P*",B77:B88,-1)),"")=D37,"",IFERROR(INDEX(B77:B88,MATCH("P*",B77:B88,-1)),""))</f>
        <v/>
      </c>
      <c r="J37" s="181">
        <f>IF(I37="",0,IF($D$11="no",MROUND(SUMIF(B77:B88,I37,F77:F88),0.5),MROUND(SUMIF(B77:B88,I37,I77:I88),0.5)))</f>
        <v>0</v>
      </c>
      <c r="K37" s="181">
        <f>IFERROR(SUMIF($B77:$B88,$I37,$AE77:$AE88)/$H$2,0)</f>
        <v>0</v>
      </c>
      <c r="L37" s="181" t="str">
        <f t="shared" si="12"/>
        <v/>
      </c>
      <c r="M37" s="222">
        <f t="shared" si="13"/>
        <v>0</v>
      </c>
      <c r="O37" s="225"/>
    </row>
    <row r="38" spans="1:33" outlineLevel="1" x14ac:dyDescent="0.25">
      <c r="B38" s="219" t="s">
        <v>297</v>
      </c>
      <c r="C38" s="220">
        <f>IFERROR(IF(EDATE(C37,12)&lt;=(DATE(YEAR('Basic project data'!$C$6),1,1)),EDATE(C37,12),""),"")</f>
        <v>45658</v>
      </c>
      <c r="D38" s="221" t="str">
        <f>IFERROR(INDEX(B92:B103,MATCH("P*",B92:B103,0)),"")</f>
        <v>P2</v>
      </c>
      <c r="E38" s="181">
        <f>IF(D38="",0,IF($D$11="no",SUMIF(B92:B103,D38,F92:F103),SUMIF(B92:B103,D38,I92:I103)))</f>
        <v>40.3125</v>
      </c>
      <c r="F38" s="181">
        <f>IFERROR(SUMIF($B92:$B103,$D38,$AE92:$AE103)/$H$2,0)</f>
        <v>38.1</v>
      </c>
      <c r="G38" s="181">
        <f t="shared" si="10"/>
        <v>38.1</v>
      </c>
      <c r="H38" s="222">
        <f t="shared" si="11"/>
        <v>-2.21</v>
      </c>
      <c r="I38" s="221" t="str">
        <f>IF(IFERROR(INDEX(B92:B103,MATCH("P*",B92:B103,-1)),"")=D38,"",IFERROR(INDEX(B92:B103,MATCH("P*",B92:B103,-1)),""))</f>
        <v/>
      </c>
      <c r="J38" s="181">
        <f>IF(I38="",0,IF($D$11="no",MROUND(SUMIF(B92:B103,I38,F92:F103),0.5),MROUND(SUMIF(B92:B103,I38,I92:I103),0.5)))</f>
        <v>0</v>
      </c>
      <c r="K38" s="181">
        <f>IFERROR(SUMIF($B92:$B103,$I38,$AE92:$AE103)/$H$2,0)</f>
        <v>0</v>
      </c>
      <c r="L38" s="181" t="str">
        <f t="shared" si="12"/>
        <v/>
      </c>
      <c r="M38" s="222">
        <f t="shared" si="13"/>
        <v>0</v>
      </c>
      <c r="O38" s="225"/>
    </row>
    <row r="39" spans="1:33" outlineLevel="1" x14ac:dyDescent="0.25">
      <c r="B39" s="219"/>
      <c r="C39" s="220" t="str">
        <f>IFERROR(IF(EDATE(C38,12)&lt;=(DATE(YEAR('Basic project data'!$C$6),1,1)),EDATE(C38,12),""),"")</f>
        <v/>
      </c>
      <c r="D39" s="221" t="str">
        <f>IFERROR(INDEX(B107:B118,MATCH("P*",B107:B118,0)),"")</f>
        <v/>
      </c>
      <c r="E39" s="181">
        <f>IF(D39="",0,IF($D$11="no",SUMIF(B107:B118,D39,F107:F118),SUMIF(B107:B118,D39,I107:I118)))</f>
        <v>0</v>
      </c>
      <c r="F39" s="181">
        <f>IFERROR(SUMIF($B107:$B118,$D39,$AE107:$AE118)/$H$2,0)</f>
        <v>0</v>
      </c>
      <c r="G39" s="181" t="str">
        <f t="shared" si="10"/>
        <v/>
      </c>
      <c r="H39" s="222">
        <f t="shared" si="11"/>
        <v>0</v>
      </c>
      <c r="I39" s="221" t="str">
        <f>IF(IFERROR(INDEX(B107:B118,MATCH("P*",B107:B118,-1)),"")=D39,"",IFERROR(INDEX(B107:B118,MATCH("P*",B107:B118,-1)),""))</f>
        <v/>
      </c>
      <c r="J39" s="181">
        <f>IF(I39="",0,IF($D$11="no",MROUND(SUMIF(B107:B118,I39,F107:F118),0.5),MROUND(SUMIF(B107:B118,I39,I107:I118),0.5)))</f>
        <v>0</v>
      </c>
      <c r="K39" s="181">
        <f>IFERROR(SUMIF($B107:$B118,$I39,$AE107:$AE118)/$H$2,0)</f>
        <v>0</v>
      </c>
      <c r="L39" s="181" t="str">
        <f t="shared" si="12"/>
        <v/>
      </c>
      <c r="M39" s="222">
        <f t="shared" si="13"/>
        <v>0</v>
      </c>
      <c r="O39" s="225"/>
    </row>
    <row r="40" spans="1:33" outlineLevel="1" x14ac:dyDescent="0.25">
      <c r="B40" s="219"/>
      <c r="C40" s="220" t="str">
        <f>IFERROR(IF(EDATE(C39,12)&lt;=(DATE(YEAR('Basic project data'!$C$6),1,1)),EDATE(C39,12),""),"")</f>
        <v/>
      </c>
      <c r="D40" s="221" t="str">
        <f>IFERROR(INDEX(B122:B133,MATCH("P*",B122:B133,0)),"")</f>
        <v/>
      </c>
      <c r="E40" s="181">
        <f>IF(D40="",0,IF($D$11="no",SUMIF(B122:B133,D40,F122:F133),SUMIF(B122:B133,D40,I122:I133)))</f>
        <v>0</v>
      </c>
      <c r="F40" s="181">
        <f>IFERROR(SUMIF($B122:$B133,$D40,$AE122:$AE133)/$H$2,0)</f>
        <v>0</v>
      </c>
      <c r="G40" s="181" t="str">
        <f t="shared" si="10"/>
        <v/>
      </c>
      <c r="H40" s="222">
        <f t="shared" si="11"/>
        <v>0</v>
      </c>
      <c r="I40" s="221" t="str">
        <f>IF(IFERROR(INDEX(B122:B133,MATCH("P*",B122:B133,-1)),"")=D40,"",IFERROR(INDEX(B122:B133,MATCH("P*",B122:B133,-1)),""))</f>
        <v/>
      </c>
      <c r="J40" s="181">
        <f>IF(I40="",0,IF($D$11="no",MROUND(SUMIF(B122:B133,I40,F122:F133),0.5),MROUND(SUMIF(B122:B133,I40,I122:I133),0.5)))</f>
        <v>0</v>
      </c>
      <c r="K40" s="181">
        <f>IFERROR(SUMIF($B122:$B133,$I40,$AE122:$AE133)/$H$2,0)</f>
        <v>0</v>
      </c>
      <c r="L40" s="181" t="str">
        <f t="shared" si="12"/>
        <v/>
      </c>
      <c r="M40" s="222">
        <f t="shared" si="13"/>
        <v>0</v>
      </c>
      <c r="O40" s="225"/>
    </row>
    <row r="41" spans="1:33" outlineLevel="1" x14ac:dyDescent="0.25">
      <c r="B41" s="219"/>
      <c r="C41" s="220" t="str">
        <f>IFERROR(IF(EDATE(C40,12)&lt;=(DATE(YEAR('Basic project data'!$C$6),1,1)),EDATE(C40,12),""),"")</f>
        <v/>
      </c>
      <c r="D41" s="226" t="str">
        <f>IFERROR(INDEX(B148:B1137,MATCH("P*",B137:B148,0)),"")</f>
        <v/>
      </c>
      <c r="E41" s="185">
        <f>IF(D41="",0,IF($D$11="no",SUMIF(B137:B148,D41,F137:F148),SUMIF(B137:B148,D41,I137:I148)))</f>
        <v>0</v>
      </c>
      <c r="F41" s="185">
        <f>IFERROR(SUMIF($B137:$B148,$D41,$AE137:$AE148)/$H$2,0)</f>
        <v>0</v>
      </c>
      <c r="G41" s="185" t="str">
        <f t="shared" si="10"/>
        <v/>
      </c>
      <c r="H41" s="227">
        <f t="shared" si="11"/>
        <v>0</v>
      </c>
      <c r="I41" s="226" t="str">
        <f>IF(IFERROR(INDEX(B137:B148,MATCH("P*",B137:B148,-1)),"")=D41,"",IFERROR(INDEX(B137:B148,MATCH("P*",B137:B148,-1)),""))</f>
        <v/>
      </c>
      <c r="J41" s="185">
        <f>IF(I41="",0,IF($D$11="no",MROUND(SUMIF(B137:B148,I41,F137:F148),0.5),MROUND(SUMIF(B137:B148,I41,I137:I148),0.5)))</f>
        <v>0</v>
      </c>
      <c r="K41" s="185">
        <f>IFERROR(SUMIF($B137:$B148,$I41,$AE137:$AE148)/$H$2,0)</f>
        <v>0</v>
      </c>
      <c r="L41" s="185" t="str">
        <f t="shared" si="12"/>
        <v/>
      </c>
      <c r="M41" s="227">
        <f t="shared" si="13"/>
        <v>0</v>
      </c>
      <c r="O41" s="225"/>
      <c r="P41" s="174"/>
    </row>
    <row r="42" spans="1:33" ht="24.75" customHeight="1" outlineLevel="1" x14ac:dyDescent="0.25">
      <c r="E42" s="228"/>
      <c r="F42" s="229"/>
      <c r="G42" s="166"/>
      <c r="H42" s="230"/>
      <c r="I42" s="231"/>
      <c r="J42" s="231"/>
      <c r="K42" s="232"/>
      <c r="Q42" s="174"/>
    </row>
    <row r="43" spans="1:33" ht="33.75" x14ac:dyDescent="0.5">
      <c r="B43" s="457" t="str">
        <f>INDEX(languages!B8:C8,1,MATCH('Liesmich Readme'!$A$5,languages!$B$2:$C$2,0))</f>
        <v>2a. Day-equivalents and personnel costs total and EU grant</v>
      </c>
      <c r="C43" s="457"/>
      <c r="D43" s="457"/>
      <c r="E43" s="457"/>
      <c r="F43" s="457"/>
      <c r="G43" s="457"/>
      <c r="H43" s="457"/>
      <c r="I43" s="457"/>
      <c r="J43" s="457"/>
      <c r="K43" s="233"/>
      <c r="O43" s="460" t="str">
        <f>INDEX(languages!B9:C9,1,MATCH('Liesmich Readme'!$A$5,languages!$B$2:$C$2,0))</f>
        <v>2b. Working hours EU grant per Work Package and per month</v>
      </c>
      <c r="P43" s="460"/>
      <c r="Q43" s="460"/>
      <c r="R43" s="460"/>
      <c r="S43" s="460"/>
      <c r="T43" s="460"/>
      <c r="U43" s="460"/>
      <c r="V43" s="460"/>
      <c r="W43" s="460"/>
      <c r="X43" s="460"/>
      <c r="Y43" s="460"/>
      <c r="Z43" s="460"/>
      <c r="AA43" s="460"/>
      <c r="AB43" s="460"/>
      <c r="AC43" s="460"/>
      <c r="AD43" s="460"/>
      <c r="AE43" s="460"/>
      <c r="AF43" s="460"/>
      <c r="AG43" s="460"/>
    </row>
    <row r="44" spans="1:33" x14ac:dyDescent="0.25">
      <c r="A44" s="56"/>
      <c r="E44" s="56"/>
    </row>
    <row r="45" spans="1:33" ht="15.75" customHeight="1" x14ac:dyDescent="0.25">
      <c r="B45" s="234"/>
      <c r="C45" s="234"/>
      <c r="D45" s="234"/>
      <c r="E45" s="455" t="s">
        <v>298</v>
      </c>
      <c r="F45" s="455"/>
      <c r="G45" s="455"/>
      <c r="H45" s="455" t="s">
        <v>299</v>
      </c>
      <c r="I45" s="455"/>
      <c r="J45" s="455"/>
      <c r="P45" s="400" t="s">
        <v>323</v>
      </c>
      <c r="Q45" s="400"/>
      <c r="R45" s="400"/>
      <c r="S45" s="400"/>
      <c r="T45" s="400"/>
      <c r="U45" s="400"/>
      <c r="V45" s="400"/>
      <c r="W45" s="400"/>
      <c r="X45" s="400"/>
      <c r="Y45" s="400"/>
      <c r="Z45" s="400"/>
      <c r="AA45" s="400"/>
      <c r="AB45" s="400"/>
      <c r="AC45" s="400"/>
      <c r="AD45" s="400"/>
      <c r="AE45" s="400"/>
    </row>
    <row r="46" spans="1:33" ht="49.5" customHeight="1" x14ac:dyDescent="0.25">
      <c r="B46" s="235" t="s">
        <v>79</v>
      </c>
      <c r="C46" s="235" t="s">
        <v>26</v>
      </c>
      <c r="D46" s="236" t="s">
        <v>324</v>
      </c>
      <c r="E46" s="237" t="s">
        <v>325</v>
      </c>
      <c r="F46" s="42" t="s">
        <v>326</v>
      </c>
      <c r="G46" s="238" t="s">
        <v>327</v>
      </c>
      <c r="H46" s="239" t="s">
        <v>325</v>
      </c>
      <c r="I46" s="42" t="s">
        <v>326</v>
      </c>
      <c r="J46" s="238" t="s">
        <v>328</v>
      </c>
      <c r="O46" s="42" t="s">
        <v>324</v>
      </c>
      <c r="P46" s="240" t="s">
        <v>329</v>
      </c>
      <c r="Q46" s="240" t="s">
        <v>330</v>
      </c>
      <c r="R46" s="240" t="s">
        <v>331</v>
      </c>
      <c r="S46" s="240" t="s">
        <v>332</v>
      </c>
      <c r="T46" s="240" t="s">
        <v>333</v>
      </c>
      <c r="U46" s="42" t="s">
        <v>334</v>
      </c>
      <c r="V46" s="42" t="s">
        <v>335</v>
      </c>
      <c r="W46" s="42" t="s">
        <v>336</v>
      </c>
      <c r="X46" s="42" t="s">
        <v>337</v>
      </c>
      <c r="Y46" s="42" t="s">
        <v>338</v>
      </c>
      <c r="Z46" s="42" t="s">
        <v>339</v>
      </c>
      <c r="AA46" s="42" t="s">
        <v>340</v>
      </c>
      <c r="AB46" s="42" t="s">
        <v>341</v>
      </c>
      <c r="AC46" s="42" t="s">
        <v>342</v>
      </c>
      <c r="AD46" s="42" t="s">
        <v>343</v>
      </c>
      <c r="AE46" s="240" t="s">
        <v>344</v>
      </c>
      <c r="AG46" s="241"/>
    </row>
    <row r="47" spans="1:33" outlineLevel="1" x14ac:dyDescent="0.25">
      <c r="B47" s="242" t="str">
        <f>IF(C47&gt;0,IFERROR(_xlfn.IFS(D47&lt;=DATE(YEAR('Basic project data'!$E$12),MONTH('Basic project data'!$E$12),1),'Basic project data'!$A$12,D47&lt;=DATE(YEAR('Basic project data'!$E$13),MONTH('Basic project data'!$E$13),1),'Basic project data'!$A$13,D47&lt;=DATE(YEAR('Basic project data'!$E$14),MONTH('Basic project data'!$E$14),1),'Basic project data'!$A$14,D47&lt;=DATE(YEAR('Basic project data'!$E$15),MONTH('Basic project data'!$E$15),1),'Basic project data'!$A$15,D47&lt;=DATE(YEAR('Basic project data'!$E$16),MONTH('Basic project data'!$E$16),1),'Basic project data'!$A$16),""),"")</f>
        <v/>
      </c>
      <c r="C47" s="242">
        <f>IF(DATE(YEAR('Basic project data'!$C$5),MONTH('Basic project data'!$C$5),1)=D47,1,0)</f>
        <v>0</v>
      </c>
      <c r="D47" s="243">
        <f>IF('Basic project data'!C5=0,0,DATE(YEAR('Basic project data'!$C$5),1,1))</f>
        <v>44562</v>
      </c>
      <c r="E47" s="244"/>
      <c r="F47" s="182">
        <f t="shared" ref="F47:F58" si="14">215/12*E47</f>
        <v>0</v>
      </c>
      <c r="G47" s="245"/>
      <c r="H47" s="244"/>
      <c r="I47" s="182">
        <f t="shared" ref="I47:I58" si="15">215/12*H47</f>
        <v>0</v>
      </c>
      <c r="J47" s="246"/>
      <c r="O47" s="243">
        <f t="shared" ref="O47:O59" si="16">D47</f>
        <v>44562</v>
      </c>
      <c r="P47" s="219"/>
      <c r="Q47" s="219"/>
      <c r="R47" s="219"/>
      <c r="S47" s="219"/>
      <c r="T47" s="219"/>
      <c r="U47" s="219"/>
      <c r="V47" s="219"/>
      <c r="W47" s="219"/>
      <c r="X47" s="219"/>
      <c r="Y47" s="219"/>
      <c r="Z47" s="219"/>
      <c r="AA47" s="219"/>
      <c r="AB47" s="219"/>
      <c r="AC47" s="219"/>
      <c r="AD47" s="219"/>
      <c r="AE47" s="247">
        <f t="shared" ref="AE47:AE58" si="17">SUM(P47:AD47)</f>
        <v>0</v>
      </c>
      <c r="AG47" s="241"/>
    </row>
    <row r="48" spans="1:33" outlineLevel="1" x14ac:dyDescent="0.25">
      <c r="B48" s="242" t="str">
        <f>IF(C48&gt;0,IFERROR(_xlfn.IFS(D48&lt;=DATE(YEAR('Basic project data'!$E$12),MONTH('Basic project data'!$E$12),1),'Basic project data'!$A$12,D48&lt;=DATE(YEAR('Basic project data'!$E$13),MONTH('Basic project data'!$E$13),1),'Basic project data'!$A$13,D48&lt;=DATE(YEAR('Basic project data'!$E$14),MONTH('Basic project data'!$E$14),1),'Basic project data'!$A$14,D48&lt;=DATE(YEAR('Basic project data'!$E$15),MONTH('Basic project data'!$E$15),1),'Basic project data'!$A$15,D48&lt;=DATE(YEAR('Basic project data'!$E$16),MONTH('Basic project data'!$E$16),1),'Basic project data'!$A$16),""),"")</f>
        <v/>
      </c>
      <c r="C48" s="242">
        <f>IF(C47&gt;0,C47+1,IF(DATE(YEAR('Basic project data'!$C$5),MONTH('Basic project data'!$C$5),1)=D48,1,0))</f>
        <v>0</v>
      </c>
      <c r="D48" s="243">
        <f t="shared" ref="D48:D58" si="18">DATE(YEAR(D47),MONTH(D47)+1,DAY(D47))</f>
        <v>44593</v>
      </c>
      <c r="E48" s="244"/>
      <c r="F48" s="182">
        <f t="shared" si="14"/>
        <v>0</v>
      </c>
      <c r="G48" s="245"/>
      <c r="H48" s="244"/>
      <c r="I48" s="182">
        <f t="shared" si="15"/>
        <v>0</v>
      </c>
      <c r="J48" s="246"/>
      <c r="O48" s="243">
        <f t="shared" si="16"/>
        <v>44593</v>
      </c>
      <c r="P48" s="219"/>
      <c r="Q48" s="219"/>
      <c r="R48" s="219"/>
      <c r="S48" s="219"/>
      <c r="T48" s="219"/>
      <c r="U48" s="219"/>
      <c r="V48" s="219"/>
      <c r="W48" s="219"/>
      <c r="X48" s="219"/>
      <c r="Y48" s="219"/>
      <c r="Z48" s="219"/>
      <c r="AA48" s="219"/>
      <c r="AB48" s="219"/>
      <c r="AC48" s="219"/>
      <c r="AD48" s="219"/>
      <c r="AE48" s="247">
        <f t="shared" si="17"/>
        <v>0</v>
      </c>
      <c r="AG48" s="241"/>
    </row>
    <row r="49" spans="2:33" outlineLevel="1" x14ac:dyDescent="0.25">
      <c r="B49" s="242" t="str">
        <f>IF(C49&gt;0,IFERROR(_xlfn.IFS(D49&lt;=DATE(YEAR('Basic project data'!$E$12),MONTH('Basic project data'!$E$12),1),'Basic project data'!$A$12,D49&lt;=DATE(YEAR('Basic project data'!$E$13),MONTH('Basic project data'!$E$13),1),'Basic project data'!$A$13,D49&lt;=DATE(YEAR('Basic project data'!$E$14),MONTH('Basic project data'!$E$14),1),'Basic project data'!$A$14,D49&lt;=DATE(YEAR('Basic project data'!$E$15),MONTH('Basic project data'!$E$15),1),'Basic project data'!$A$15,D49&lt;=DATE(YEAR('Basic project data'!$E$16),MONTH('Basic project data'!$E$16),1),'Basic project data'!$A$16),""),"")</f>
        <v/>
      </c>
      <c r="C49" s="242">
        <f>IF(C48&gt;0,C48+1,IF(DATE(YEAR('Basic project data'!$C$5),MONTH('Basic project data'!$C$5),1)=D49,1,0))</f>
        <v>0</v>
      </c>
      <c r="D49" s="243">
        <f t="shared" si="18"/>
        <v>44621</v>
      </c>
      <c r="E49" s="244"/>
      <c r="F49" s="182">
        <f t="shared" si="14"/>
        <v>0</v>
      </c>
      <c r="G49" s="245"/>
      <c r="H49" s="244"/>
      <c r="I49" s="182">
        <f t="shared" si="15"/>
        <v>0</v>
      </c>
      <c r="J49" s="246"/>
      <c r="O49" s="243">
        <f t="shared" si="16"/>
        <v>44621</v>
      </c>
      <c r="P49" s="219"/>
      <c r="Q49" s="219"/>
      <c r="R49" s="219"/>
      <c r="S49" s="219"/>
      <c r="T49" s="219"/>
      <c r="U49" s="219"/>
      <c r="V49" s="219"/>
      <c r="W49" s="219"/>
      <c r="X49" s="219"/>
      <c r="Y49" s="219"/>
      <c r="Z49" s="219"/>
      <c r="AA49" s="219"/>
      <c r="AB49" s="219"/>
      <c r="AC49" s="219"/>
      <c r="AD49" s="219"/>
      <c r="AE49" s="247">
        <f t="shared" si="17"/>
        <v>0</v>
      </c>
      <c r="AG49" s="241"/>
    </row>
    <row r="50" spans="2:33" outlineLevel="1" x14ac:dyDescent="0.25">
      <c r="B50" s="242" t="str">
        <f>IF(C50&gt;0,IFERROR(_xlfn.IFS(D50&lt;=DATE(YEAR('Basic project data'!$E$12),MONTH('Basic project data'!$E$12),1),'Basic project data'!$A$12,D50&lt;=DATE(YEAR('Basic project data'!$E$13),MONTH('Basic project data'!$E$13),1),'Basic project data'!$A$13,D50&lt;=DATE(YEAR('Basic project data'!$E$14),MONTH('Basic project data'!$E$14),1),'Basic project data'!$A$14,D50&lt;=DATE(YEAR('Basic project data'!$E$15),MONTH('Basic project data'!$E$15),1),'Basic project data'!$A$15,D50&lt;=DATE(YEAR('Basic project data'!$E$16),MONTH('Basic project data'!$E$16),1),'Basic project data'!$A$16),""),"")</f>
        <v>P1</v>
      </c>
      <c r="C50" s="242">
        <f>IF(C49&gt;0,C49+1,IF(DATE(YEAR('Basic project data'!$C$5),MONTH('Basic project data'!$C$5),1)=D50,1,0))</f>
        <v>1</v>
      </c>
      <c r="D50" s="243">
        <f t="shared" si="18"/>
        <v>44652</v>
      </c>
      <c r="E50" s="244"/>
      <c r="F50" s="182">
        <f t="shared" si="14"/>
        <v>0</v>
      </c>
      <c r="G50" s="245"/>
      <c r="H50" s="244"/>
      <c r="I50" s="182">
        <f t="shared" si="15"/>
        <v>0</v>
      </c>
      <c r="J50" s="246"/>
      <c r="O50" s="243">
        <f t="shared" si="16"/>
        <v>44652</v>
      </c>
      <c r="P50" s="219"/>
      <c r="Q50" s="219"/>
      <c r="R50" s="219"/>
      <c r="S50" s="219"/>
      <c r="T50" s="219"/>
      <c r="U50" s="219"/>
      <c r="V50" s="219"/>
      <c r="W50" s="219"/>
      <c r="X50" s="219"/>
      <c r="Y50" s="219"/>
      <c r="Z50" s="219"/>
      <c r="AA50" s="219"/>
      <c r="AB50" s="219"/>
      <c r="AC50" s="219"/>
      <c r="AD50" s="219"/>
      <c r="AE50" s="247">
        <f t="shared" si="17"/>
        <v>0</v>
      </c>
      <c r="AF50" s="248"/>
    </row>
    <row r="51" spans="2:33" outlineLevel="1" x14ac:dyDescent="0.25">
      <c r="B51" s="242" t="str">
        <f>IF(C51&gt;0,IFERROR(_xlfn.IFS(D51&lt;=DATE(YEAR('Basic project data'!$E$12),MONTH('Basic project data'!$E$12),1),'Basic project data'!$A$12,D51&lt;=DATE(YEAR('Basic project data'!$E$13),MONTH('Basic project data'!$E$13),1),'Basic project data'!$A$13,D51&lt;=DATE(YEAR('Basic project data'!$E$14),MONTH('Basic project data'!$E$14),1),'Basic project data'!$A$14,D51&lt;=DATE(YEAR('Basic project data'!$E$15),MONTH('Basic project data'!$E$15),1),'Basic project data'!$A$15,D51&lt;=DATE(YEAR('Basic project data'!$E$16),MONTH('Basic project data'!$E$16),1),'Basic project data'!$A$16),""),"")</f>
        <v>P1</v>
      </c>
      <c r="C51" s="242">
        <f>IF(C50&gt;0,C50+1,IF(DATE(YEAR('Basic project data'!$C$5),MONTH('Basic project data'!$C$5),1)=D51,1,0))</f>
        <v>2</v>
      </c>
      <c r="D51" s="243">
        <f t="shared" si="18"/>
        <v>44682</v>
      </c>
      <c r="E51" s="244">
        <f>16/30</f>
        <v>0.53333333333333333</v>
      </c>
      <c r="F51" s="182">
        <f t="shared" si="14"/>
        <v>9.5555555555555554</v>
      </c>
      <c r="G51" s="245">
        <v>6466.6</v>
      </c>
      <c r="H51" s="244">
        <f>16/30*0.5</f>
        <v>0.26666666666666666</v>
      </c>
      <c r="I51" s="182">
        <f t="shared" si="15"/>
        <v>4.7777777777777777</v>
      </c>
      <c r="J51" s="246">
        <v>3233.3</v>
      </c>
      <c r="O51" s="243">
        <f t="shared" si="16"/>
        <v>44682</v>
      </c>
      <c r="P51" s="219"/>
      <c r="Q51" s="219">
        <v>3</v>
      </c>
      <c r="R51" s="219"/>
      <c r="S51" s="219">
        <v>2.75</v>
      </c>
      <c r="T51" s="219"/>
      <c r="U51" s="219"/>
      <c r="V51" s="219"/>
      <c r="W51" s="219"/>
      <c r="X51" s="219"/>
      <c r="Y51" s="219"/>
      <c r="Z51" s="219"/>
      <c r="AA51" s="219"/>
      <c r="AB51" s="219"/>
      <c r="AC51" s="219"/>
      <c r="AD51" s="219"/>
      <c r="AE51" s="247">
        <f t="shared" si="17"/>
        <v>5.75</v>
      </c>
      <c r="AF51" s="248"/>
      <c r="AG51" s="241"/>
    </row>
    <row r="52" spans="2:33" outlineLevel="1" x14ac:dyDescent="0.25">
      <c r="B52" s="242" t="str">
        <f>IF(C52&gt;0,IFERROR(_xlfn.IFS(D52&lt;=DATE(YEAR('Basic project data'!$E$12),MONTH('Basic project data'!$E$12),1),'Basic project data'!$A$12,D52&lt;=DATE(YEAR('Basic project data'!$E$13),MONTH('Basic project data'!$E$13),1),'Basic project data'!$A$13,D52&lt;=DATE(YEAR('Basic project data'!$E$14),MONTH('Basic project data'!$E$14),1),'Basic project data'!$A$14,D52&lt;=DATE(YEAR('Basic project data'!$E$15),MONTH('Basic project data'!$E$15),1),'Basic project data'!$A$15,D52&lt;=DATE(YEAR('Basic project data'!$E$16),MONTH('Basic project data'!$E$16),1),'Basic project data'!$A$16),""),"")</f>
        <v>P1</v>
      </c>
      <c r="C52" s="242">
        <f>IF(C51&gt;0,C51+1,IF(DATE(YEAR('Basic project data'!$C$5),MONTH('Basic project data'!$C$5),1)=D52,1,0))</f>
        <v>3</v>
      </c>
      <c r="D52" s="243">
        <f t="shared" si="18"/>
        <v>44713</v>
      </c>
      <c r="E52" s="244">
        <v>1</v>
      </c>
      <c r="F52" s="182">
        <f t="shared" si="14"/>
        <v>17.916666666666668</v>
      </c>
      <c r="G52" s="245">
        <v>6466.6</v>
      </c>
      <c r="H52" s="244">
        <v>0.5</v>
      </c>
      <c r="I52" s="182">
        <f t="shared" si="15"/>
        <v>8.9583333333333339</v>
      </c>
      <c r="J52" s="246">
        <v>3233.3</v>
      </c>
      <c r="O52" s="243">
        <f t="shared" si="16"/>
        <v>44713</v>
      </c>
      <c r="P52" s="219"/>
      <c r="Q52" s="219">
        <v>5.5</v>
      </c>
      <c r="R52" s="219"/>
      <c r="S52" s="219">
        <v>5</v>
      </c>
      <c r="T52" s="219"/>
      <c r="U52" s="219"/>
      <c r="V52" s="219"/>
      <c r="W52" s="219"/>
      <c r="X52" s="219"/>
      <c r="Y52" s="219"/>
      <c r="Z52" s="219"/>
      <c r="AA52" s="219"/>
      <c r="AB52" s="219"/>
      <c r="AC52" s="219"/>
      <c r="AD52" s="219"/>
      <c r="AE52" s="247">
        <f t="shared" si="17"/>
        <v>10.5</v>
      </c>
      <c r="AF52" s="248"/>
      <c r="AG52" s="241"/>
    </row>
    <row r="53" spans="2:33" outlineLevel="1" x14ac:dyDescent="0.25">
      <c r="B53" s="242" t="str">
        <f>IF(C53&gt;0,IFERROR(_xlfn.IFS(D53&lt;=DATE(YEAR('Basic project data'!$E$12),MONTH('Basic project data'!$E$12),1),'Basic project data'!$A$12,D53&lt;=DATE(YEAR('Basic project data'!$E$13),MONTH('Basic project data'!$E$13),1),'Basic project data'!$A$13,D53&lt;=DATE(YEAR('Basic project data'!$E$14),MONTH('Basic project data'!$E$14),1),'Basic project data'!$A$14,D53&lt;=DATE(YEAR('Basic project data'!$E$15),MONTH('Basic project data'!$E$15),1),'Basic project data'!$A$15,D53&lt;=DATE(YEAR('Basic project data'!$E$16),MONTH('Basic project data'!$E$16),1),'Basic project data'!$A$16),""),"")</f>
        <v>P1</v>
      </c>
      <c r="C53" s="242">
        <f>IF(C52&gt;0,C52+1,IF(DATE(YEAR('Basic project data'!$C$5),MONTH('Basic project data'!$C$5),1)=D53,1,0))</f>
        <v>4</v>
      </c>
      <c r="D53" s="243">
        <f t="shared" si="18"/>
        <v>44743</v>
      </c>
      <c r="E53" s="244">
        <v>1</v>
      </c>
      <c r="F53" s="182">
        <f t="shared" si="14"/>
        <v>17.916666666666668</v>
      </c>
      <c r="G53" s="245">
        <v>6466.6</v>
      </c>
      <c r="H53" s="244">
        <v>0.5</v>
      </c>
      <c r="I53" s="182">
        <f t="shared" si="15"/>
        <v>8.9583333333333339</v>
      </c>
      <c r="J53" s="246">
        <v>3233.3</v>
      </c>
      <c r="O53" s="243">
        <f t="shared" si="16"/>
        <v>44743</v>
      </c>
      <c r="P53" s="219"/>
      <c r="Q53" s="219">
        <v>1.5</v>
      </c>
      <c r="R53" s="219"/>
      <c r="S53" s="219">
        <v>1.5</v>
      </c>
      <c r="T53" s="219"/>
      <c r="U53" s="219"/>
      <c r="V53" s="219"/>
      <c r="W53" s="219"/>
      <c r="X53" s="219"/>
      <c r="Y53" s="219"/>
      <c r="Z53" s="219"/>
      <c r="AA53" s="219"/>
      <c r="AB53" s="219"/>
      <c r="AC53" s="219"/>
      <c r="AD53" s="219"/>
      <c r="AE53" s="247">
        <f t="shared" si="17"/>
        <v>3</v>
      </c>
      <c r="AF53" s="248"/>
      <c r="AG53" s="233"/>
    </row>
    <row r="54" spans="2:33" outlineLevel="1" x14ac:dyDescent="0.25">
      <c r="B54" s="242" t="str">
        <f>IF(C54&gt;0,IFERROR(_xlfn.IFS(D54&lt;=DATE(YEAR('Basic project data'!$E$12),MONTH('Basic project data'!$E$12),1),'Basic project data'!$A$12,D54&lt;=DATE(YEAR('Basic project data'!$E$13),MONTH('Basic project data'!$E$13),1),'Basic project data'!$A$13,D54&lt;=DATE(YEAR('Basic project data'!$E$14),MONTH('Basic project data'!$E$14),1),'Basic project data'!$A$14,D54&lt;=DATE(YEAR('Basic project data'!$E$15),MONTH('Basic project data'!$E$15),1),'Basic project data'!$A$15,D54&lt;=DATE(YEAR('Basic project data'!$E$16),MONTH('Basic project data'!$E$16),1),'Basic project data'!$A$16),""),"")</f>
        <v>P1</v>
      </c>
      <c r="C54" s="242">
        <f>IF(C53&gt;0,C53+1,IF(DATE(YEAR('Basic project data'!$C$5),MONTH('Basic project data'!$C$5),1)=D54,1,0))</f>
        <v>5</v>
      </c>
      <c r="D54" s="243">
        <f t="shared" si="18"/>
        <v>44774</v>
      </c>
      <c r="E54" s="244">
        <v>1</v>
      </c>
      <c r="F54" s="182">
        <f t="shared" si="14"/>
        <v>17.916666666666668</v>
      </c>
      <c r="G54" s="245">
        <v>6466.6</v>
      </c>
      <c r="H54" s="244">
        <v>0.5</v>
      </c>
      <c r="I54" s="182">
        <f t="shared" si="15"/>
        <v>8.9583333333333339</v>
      </c>
      <c r="J54" s="246">
        <v>3233.3</v>
      </c>
      <c r="O54" s="243">
        <f t="shared" si="16"/>
        <v>44774</v>
      </c>
      <c r="P54" s="219"/>
      <c r="Q54" s="219">
        <v>6.5</v>
      </c>
      <c r="R54" s="219"/>
      <c r="S54" s="219">
        <v>6.05</v>
      </c>
      <c r="T54" s="219"/>
      <c r="U54" s="219"/>
      <c r="V54" s="219"/>
      <c r="W54" s="219"/>
      <c r="X54" s="219"/>
      <c r="Y54" s="219"/>
      <c r="Z54" s="219"/>
      <c r="AA54" s="219"/>
      <c r="AB54" s="219"/>
      <c r="AC54" s="219"/>
      <c r="AD54" s="219"/>
      <c r="AE54" s="247">
        <f t="shared" si="17"/>
        <v>12.55</v>
      </c>
      <c r="AF54" s="248"/>
      <c r="AG54" s="233"/>
    </row>
    <row r="55" spans="2:33" outlineLevel="1" x14ac:dyDescent="0.25">
      <c r="B55" s="242" t="str">
        <f>IF(C55&gt;0,IFERROR(_xlfn.IFS(D55&lt;=DATE(YEAR('Basic project data'!$E$12),MONTH('Basic project data'!$E$12),1),'Basic project data'!$A$12,D55&lt;=DATE(YEAR('Basic project data'!$E$13),MONTH('Basic project data'!$E$13),1),'Basic project data'!$A$13,D55&lt;=DATE(YEAR('Basic project data'!$E$14),MONTH('Basic project data'!$E$14),1),'Basic project data'!$A$14,D55&lt;=DATE(YEAR('Basic project data'!$E$15),MONTH('Basic project data'!$E$15),1),'Basic project data'!$A$15,D55&lt;=DATE(YEAR('Basic project data'!$E$16),MONTH('Basic project data'!$E$16),1),'Basic project data'!$A$16),""),"")</f>
        <v>P1</v>
      </c>
      <c r="C55" s="242">
        <f>IF(C54&gt;0,C54+1,IF(DATE(YEAR('Basic project data'!$C$5),MONTH('Basic project data'!$C$5),1)=D55,1,0))</f>
        <v>6</v>
      </c>
      <c r="D55" s="243">
        <f t="shared" si="18"/>
        <v>44805</v>
      </c>
      <c r="E55" s="244">
        <v>1</v>
      </c>
      <c r="F55" s="182">
        <f t="shared" si="14"/>
        <v>17.916666666666668</v>
      </c>
      <c r="G55" s="245">
        <v>6466.6</v>
      </c>
      <c r="H55" s="244">
        <v>0.5</v>
      </c>
      <c r="I55" s="182">
        <f t="shared" si="15"/>
        <v>8.9583333333333339</v>
      </c>
      <c r="J55" s="246">
        <v>3233.3</v>
      </c>
      <c r="O55" s="243">
        <f t="shared" si="16"/>
        <v>44805</v>
      </c>
      <c r="P55" s="219"/>
      <c r="Q55" s="219">
        <v>4.2</v>
      </c>
      <c r="R55" s="219"/>
      <c r="S55" s="219">
        <v>3.5</v>
      </c>
      <c r="T55" s="219"/>
      <c r="U55" s="219"/>
      <c r="V55" s="219"/>
      <c r="W55" s="219"/>
      <c r="X55" s="219"/>
      <c r="Y55" s="219"/>
      <c r="Z55" s="219"/>
      <c r="AA55" s="219"/>
      <c r="AB55" s="219"/>
      <c r="AC55" s="219"/>
      <c r="AD55" s="219"/>
      <c r="AE55" s="247">
        <f t="shared" si="17"/>
        <v>7.7</v>
      </c>
      <c r="AF55" s="248"/>
    </row>
    <row r="56" spans="2:33" outlineLevel="1" x14ac:dyDescent="0.25">
      <c r="B56" s="242" t="str">
        <f>IF(C56&gt;0,IFERROR(_xlfn.IFS(D56&lt;=DATE(YEAR('Basic project data'!$E$12),MONTH('Basic project data'!$E$12),1),'Basic project data'!$A$12,D56&lt;=DATE(YEAR('Basic project data'!$E$13),MONTH('Basic project data'!$E$13),1),'Basic project data'!$A$13,D56&lt;=DATE(YEAR('Basic project data'!$E$14),MONTH('Basic project data'!$E$14),1),'Basic project data'!$A$14,D56&lt;=DATE(YEAR('Basic project data'!$E$15),MONTH('Basic project data'!$E$15),1),'Basic project data'!$A$15,D56&lt;=DATE(YEAR('Basic project data'!$E$16),MONTH('Basic project data'!$E$16),1),'Basic project data'!$A$16),""),"")</f>
        <v>P1</v>
      </c>
      <c r="C56" s="242">
        <f>IF(C55&gt;0,C55+1,IF(DATE(YEAR('Basic project data'!$C$5),MONTH('Basic project data'!$C$5),1)=D56,1,0))</f>
        <v>7</v>
      </c>
      <c r="D56" s="243">
        <f t="shared" si="18"/>
        <v>44835</v>
      </c>
      <c r="E56" s="244">
        <v>1</v>
      </c>
      <c r="F56" s="182">
        <f t="shared" si="14"/>
        <v>17.916666666666668</v>
      </c>
      <c r="G56" s="245">
        <v>6466.6</v>
      </c>
      <c r="H56" s="244">
        <v>0.5</v>
      </c>
      <c r="I56" s="182">
        <f t="shared" si="15"/>
        <v>8.9583333333333339</v>
      </c>
      <c r="J56" s="246">
        <v>3233.3</v>
      </c>
      <c r="O56" s="243">
        <f t="shared" si="16"/>
        <v>44835</v>
      </c>
      <c r="P56" s="219"/>
      <c r="Q56" s="219">
        <v>5.5</v>
      </c>
      <c r="R56" s="219"/>
      <c r="S56" s="219">
        <v>4.5</v>
      </c>
      <c r="T56" s="219"/>
      <c r="U56" s="219"/>
      <c r="V56" s="219"/>
      <c r="W56" s="219"/>
      <c r="X56" s="219"/>
      <c r="Y56" s="219"/>
      <c r="Z56" s="219"/>
      <c r="AA56" s="219"/>
      <c r="AB56" s="219"/>
      <c r="AC56" s="219"/>
      <c r="AD56" s="219"/>
      <c r="AE56" s="247">
        <f t="shared" si="17"/>
        <v>10</v>
      </c>
      <c r="AF56" s="248"/>
      <c r="AG56" s="249"/>
    </row>
    <row r="57" spans="2:33" outlineLevel="1" x14ac:dyDescent="0.25">
      <c r="B57" s="242" t="str">
        <f>IF(C57&gt;0,IFERROR(_xlfn.IFS(D57&lt;=DATE(YEAR('Basic project data'!$E$12),MONTH('Basic project data'!$E$12),1),'Basic project data'!$A$12,D57&lt;=DATE(YEAR('Basic project data'!$E$13),MONTH('Basic project data'!$E$13),1),'Basic project data'!$A$13,D57&lt;=DATE(YEAR('Basic project data'!$E$14),MONTH('Basic project data'!$E$14),1),'Basic project data'!$A$14,D57&lt;=DATE(YEAR('Basic project data'!$E$15),MONTH('Basic project data'!$E$15),1),'Basic project data'!$A$15,D57&lt;=DATE(YEAR('Basic project data'!$E$16),MONTH('Basic project data'!$E$16),1),'Basic project data'!$A$16),""),"")</f>
        <v>P1</v>
      </c>
      <c r="C57" s="242">
        <f>IF(C56&gt;0,C56+1,IF(DATE(YEAR('Basic project data'!$C$5),MONTH('Basic project data'!$C$5),1)=D57,1,0))</f>
        <v>8</v>
      </c>
      <c r="D57" s="243">
        <f t="shared" si="18"/>
        <v>44866</v>
      </c>
      <c r="E57" s="244">
        <v>1</v>
      </c>
      <c r="F57" s="182">
        <f t="shared" si="14"/>
        <v>17.916666666666668</v>
      </c>
      <c r="G57" s="245">
        <v>9471.6299999999992</v>
      </c>
      <c r="H57" s="244">
        <v>0.5</v>
      </c>
      <c r="I57" s="182">
        <f t="shared" si="15"/>
        <v>8.9583333333333339</v>
      </c>
      <c r="J57" s="246">
        <v>4735.8149999999996</v>
      </c>
      <c r="O57" s="243">
        <f t="shared" si="16"/>
        <v>44866</v>
      </c>
      <c r="P57" s="219"/>
      <c r="Q57" s="219">
        <v>5.5</v>
      </c>
      <c r="R57" s="219"/>
      <c r="S57" s="219">
        <v>5.5</v>
      </c>
      <c r="T57" s="219"/>
      <c r="U57" s="219"/>
      <c r="V57" s="219"/>
      <c r="W57" s="219"/>
      <c r="X57" s="219"/>
      <c r="Y57" s="219"/>
      <c r="Z57" s="219"/>
      <c r="AA57" s="219"/>
      <c r="AB57" s="219"/>
      <c r="AC57" s="219"/>
      <c r="AD57" s="219"/>
      <c r="AE57" s="247">
        <f t="shared" si="17"/>
        <v>11</v>
      </c>
      <c r="AF57" s="248"/>
    </row>
    <row r="58" spans="2:33" outlineLevel="1" x14ac:dyDescent="0.25">
      <c r="B58" s="242" t="str">
        <f>IF(C58&gt;0,IFERROR(_xlfn.IFS(D58&lt;=DATE(YEAR('Basic project data'!$E$12),MONTH('Basic project data'!$E$12),1),'Basic project data'!$A$12,D58&lt;=DATE(YEAR('Basic project data'!$E$13),MONTH('Basic project data'!$E$13),1),'Basic project data'!$A$13,D58&lt;=DATE(YEAR('Basic project data'!$E$14),MONTH('Basic project data'!$E$14),1),'Basic project data'!$A$14,D58&lt;=DATE(YEAR('Basic project data'!$E$15),MONTH('Basic project data'!$E$15),1),'Basic project data'!$A$15,D58&lt;=DATE(YEAR('Basic project data'!$E$16),MONTH('Basic project data'!$E$16),1),'Basic project data'!$A$16),""),"")</f>
        <v>P1</v>
      </c>
      <c r="C58" s="242">
        <f>IF(C57&gt;0,C57+1,IF(DATE(YEAR('Basic project data'!$C$5),MONTH('Basic project data'!$C$5),1)=D58,1,0))</f>
        <v>9</v>
      </c>
      <c r="D58" s="243">
        <f t="shared" si="18"/>
        <v>44896</v>
      </c>
      <c r="E58" s="244">
        <v>1</v>
      </c>
      <c r="F58" s="182">
        <f t="shared" si="14"/>
        <v>17.916666666666668</v>
      </c>
      <c r="G58" s="245">
        <v>6466.6</v>
      </c>
      <c r="H58" s="244">
        <v>0.5</v>
      </c>
      <c r="I58" s="182">
        <f t="shared" si="15"/>
        <v>8.9583333333333339</v>
      </c>
      <c r="J58" s="246">
        <v>3233.3</v>
      </c>
      <c r="O58" s="243">
        <f t="shared" si="16"/>
        <v>44896</v>
      </c>
      <c r="P58" s="219"/>
      <c r="Q58" s="219">
        <v>4.5999999999999996</v>
      </c>
      <c r="R58" s="219"/>
      <c r="S58" s="219">
        <v>4.5</v>
      </c>
      <c r="T58" s="219"/>
      <c r="U58" s="219"/>
      <c r="V58" s="219"/>
      <c r="W58" s="219"/>
      <c r="X58" s="219"/>
      <c r="Y58" s="219"/>
      <c r="Z58" s="219"/>
      <c r="AA58" s="219"/>
      <c r="AB58" s="219"/>
      <c r="AC58" s="219"/>
      <c r="AD58" s="219"/>
      <c r="AE58" s="247">
        <f t="shared" si="17"/>
        <v>9.1</v>
      </c>
      <c r="AF58" s="248"/>
    </row>
    <row r="59" spans="2:33" x14ac:dyDescent="0.25">
      <c r="B59" s="250"/>
      <c r="C59" s="251"/>
      <c r="D59" s="252">
        <f>D58</f>
        <v>44896</v>
      </c>
      <c r="E59" s="253"/>
      <c r="F59" s="254">
        <f>SUM(F47:F58)</f>
        <v>134.97222222222223</v>
      </c>
      <c r="G59" s="255">
        <f>SUM(G47:G58)</f>
        <v>54737.829999999994</v>
      </c>
      <c r="H59" s="256"/>
      <c r="I59" s="254">
        <f>SUM(I47:I58)</f>
        <v>67.486111111111114</v>
      </c>
      <c r="J59" s="255">
        <f>SUM(J47:J58)</f>
        <v>27368.914999999997</v>
      </c>
      <c r="O59" s="252">
        <f t="shared" si="16"/>
        <v>44896</v>
      </c>
      <c r="P59" s="257">
        <f t="shared" ref="P59:AE59" si="19">SUM(P47:P58)</f>
        <v>0</v>
      </c>
      <c r="Q59" s="257">
        <f t="shared" si="19"/>
        <v>36.299999999999997</v>
      </c>
      <c r="R59" s="257">
        <f t="shared" si="19"/>
        <v>0</v>
      </c>
      <c r="S59" s="257">
        <f t="shared" si="19"/>
        <v>33.299999999999997</v>
      </c>
      <c r="T59" s="257">
        <f t="shared" si="19"/>
        <v>0</v>
      </c>
      <c r="U59" s="257">
        <f t="shared" si="19"/>
        <v>0</v>
      </c>
      <c r="V59" s="257">
        <f t="shared" si="19"/>
        <v>0</v>
      </c>
      <c r="W59" s="257">
        <f t="shared" si="19"/>
        <v>0</v>
      </c>
      <c r="X59" s="257">
        <f t="shared" si="19"/>
        <v>0</v>
      </c>
      <c r="Y59" s="257">
        <f t="shared" si="19"/>
        <v>0</v>
      </c>
      <c r="Z59" s="257">
        <f t="shared" si="19"/>
        <v>0</v>
      </c>
      <c r="AA59" s="257">
        <f t="shared" si="19"/>
        <v>0</v>
      </c>
      <c r="AB59" s="257">
        <f t="shared" si="19"/>
        <v>0</v>
      </c>
      <c r="AC59" s="257">
        <f t="shared" si="19"/>
        <v>0</v>
      </c>
      <c r="AD59" s="257">
        <f t="shared" si="19"/>
        <v>0</v>
      </c>
      <c r="AE59" s="257">
        <f t="shared" si="19"/>
        <v>69.599999999999994</v>
      </c>
      <c r="AF59" s="248"/>
    </row>
    <row r="60" spans="2:33" ht="28.5" customHeight="1" x14ac:dyDescent="0.25">
      <c r="B60" s="8"/>
      <c r="C60" s="8"/>
      <c r="F60" s="249"/>
      <c r="I60" s="249"/>
      <c r="P60" s="257">
        <f t="shared" ref="P60:AE60" si="20">IFERROR(P59/$H$2,0)</f>
        <v>0</v>
      </c>
      <c r="Q60" s="257">
        <f t="shared" si="20"/>
        <v>36.299999999999997</v>
      </c>
      <c r="R60" s="257">
        <f t="shared" si="20"/>
        <v>0</v>
      </c>
      <c r="S60" s="257">
        <f t="shared" si="20"/>
        <v>33.299999999999997</v>
      </c>
      <c r="T60" s="257">
        <f t="shared" si="20"/>
        <v>0</v>
      </c>
      <c r="U60" s="257">
        <f t="shared" si="20"/>
        <v>0</v>
      </c>
      <c r="V60" s="257">
        <f t="shared" si="20"/>
        <v>0</v>
      </c>
      <c r="W60" s="257">
        <f t="shared" si="20"/>
        <v>0</v>
      </c>
      <c r="X60" s="257">
        <f t="shared" si="20"/>
        <v>0</v>
      </c>
      <c r="Y60" s="257">
        <f t="shared" si="20"/>
        <v>0</v>
      </c>
      <c r="Z60" s="257">
        <f t="shared" si="20"/>
        <v>0</v>
      </c>
      <c r="AA60" s="257">
        <f t="shared" si="20"/>
        <v>0</v>
      </c>
      <c r="AB60" s="257">
        <f t="shared" si="20"/>
        <v>0</v>
      </c>
      <c r="AC60" s="257">
        <f t="shared" si="20"/>
        <v>0</v>
      </c>
      <c r="AD60" s="257">
        <f t="shared" si="20"/>
        <v>0</v>
      </c>
      <c r="AE60" s="257">
        <f t="shared" si="20"/>
        <v>69.599999999999994</v>
      </c>
      <c r="AF60" s="258" t="s">
        <v>345</v>
      </c>
    </row>
    <row r="61" spans="2:33" x14ac:dyDescent="0.25">
      <c r="B61" s="8"/>
      <c r="C61" s="8"/>
      <c r="F61" s="249"/>
      <c r="I61" s="249"/>
      <c r="P61" s="259"/>
      <c r="Q61" s="259"/>
      <c r="R61" s="259"/>
      <c r="S61" s="259"/>
      <c r="T61" s="259"/>
      <c r="U61" s="260"/>
      <c r="V61" s="261"/>
      <c r="W61" s="262"/>
      <c r="X61" s="262"/>
      <c r="Y61" s="262"/>
      <c r="Z61" s="262"/>
      <c r="AA61" s="262"/>
      <c r="AB61" s="262"/>
      <c r="AC61" s="262"/>
      <c r="AD61" s="263"/>
      <c r="AE61" s="259"/>
      <c r="AF61" s="264"/>
    </row>
    <row r="62" spans="2:33" outlineLevel="1" x14ac:dyDescent="0.25">
      <c r="B62" s="242" t="str">
        <f>IF(C62&gt;0,IFERROR(_xlfn.IFS(D62&lt;=DATE(YEAR('Basic project data'!$E$12),MONTH('Basic project data'!$E$12),1),'Basic project data'!$A$12,D62&lt;=DATE(YEAR('Basic project data'!$E$13),MONTH('Basic project data'!$E$13),1),'Basic project data'!$A$13,D62&lt;=DATE(YEAR('Basic project data'!$E$14),MONTH('Basic project data'!$E$14),1),'Basic project data'!$A$14,D62&lt;=DATE(YEAR('Basic project data'!$E$15),MONTH('Basic project data'!$E$15),1),'Basic project data'!$A$15,D62&lt;=DATE(YEAR('Basic project data'!$E$16),MONTH('Basic project data'!$E$16),1),'Basic project data'!$A$16),""),"")</f>
        <v>P1</v>
      </c>
      <c r="C62" s="242">
        <f>IF(C58&gt;0,C58+1,IF(DATE(YEAR('Basic project data'!$C$5),MONTH('Basic project data'!$C$5),1)=D62,1,0))</f>
        <v>10</v>
      </c>
      <c r="D62" s="243">
        <f>DATE(YEAR(D58),MONTH(D58)+1,DAY(D58))</f>
        <v>44927</v>
      </c>
      <c r="E62" s="265">
        <v>1</v>
      </c>
      <c r="F62" s="266">
        <f t="shared" ref="F62:F73" si="21">215/12*E62</f>
        <v>17.916666666666668</v>
      </c>
      <c r="G62" s="270">
        <v>6466.6</v>
      </c>
      <c r="H62" s="265">
        <v>0.5</v>
      </c>
      <c r="I62" s="266">
        <f t="shared" ref="I62:I73" si="22">215/12*H62</f>
        <v>8.9583333333333339</v>
      </c>
      <c r="J62" s="267">
        <v>3233.3</v>
      </c>
      <c r="O62" s="243">
        <f t="shared" ref="O62:O74" si="23">D62</f>
        <v>44927</v>
      </c>
      <c r="P62" s="219"/>
      <c r="Q62" s="219">
        <v>5.4</v>
      </c>
      <c r="R62" s="219"/>
      <c r="S62" s="219">
        <v>4.2</v>
      </c>
      <c r="T62" s="219"/>
      <c r="U62" s="219"/>
      <c r="V62" s="219"/>
      <c r="W62" s="219"/>
      <c r="X62" s="219"/>
      <c r="Y62" s="219"/>
      <c r="Z62" s="219"/>
      <c r="AA62" s="219"/>
      <c r="AB62" s="219"/>
      <c r="AC62" s="219"/>
      <c r="AD62" s="219"/>
      <c r="AE62" s="247">
        <f t="shared" ref="AE62:AE73" si="24">SUM(P62:AD62)</f>
        <v>9.6000000000000014</v>
      </c>
      <c r="AF62" s="248"/>
      <c r="AG62" s="249"/>
    </row>
    <row r="63" spans="2:33" outlineLevel="1" x14ac:dyDescent="0.25">
      <c r="B63" s="242" t="str">
        <f>IF(C63&gt;0,IFERROR(_xlfn.IFS(D63&lt;=DATE(YEAR('Basic project data'!$E$12),MONTH('Basic project data'!$E$12),1),'Basic project data'!$A$12,D63&lt;=DATE(YEAR('Basic project data'!$E$13),MONTH('Basic project data'!$E$13),1),'Basic project data'!$A$13,D63&lt;=DATE(YEAR('Basic project data'!$E$14),MONTH('Basic project data'!$E$14),1),'Basic project data'!$A$14,D63&lt;=DATE(YEAR('Basic project data'!$E$15),MONTH('Basic project data'!$E$15),1),'Basic project data'!$A$15,D63&lt;=DATE(YEAR('Basic project data'!$E$16),MONTH('Basic project data'!$E$16),1),'Basic project data'!$A$16),""),"")</f>
        <v>P1</v>
      </c>
      <c r="C63" s="242">
        <f>IF(C62&gt;0,C62+1,IF(DATE(YEAR('Basic project data'!$C$5),MONTH('Basic project data'!$C$5),1)=D63,1,0))</f>
        <v>11</v>
      </c>
      <c r="D63" s="243">
        <f t="shared" ref="D63:D73" si="25">DATE(YEAR(D62),MONTH(D62)+1,DAY(D62))</f>
        <v>44958</v>
      </c>
      <c r="E63" s="244">
        <v>1</v>
      </c>
      <c r="F63" s="182">
        <f t="shared" si="21"/>
        <v>17.916666666666668</v>
      </c>
      <c r="G63" s="245">
        <v>6466.6</v>
      </c>
      <c r="H63" s="244">
        <v>0.5</v>
      </c>
      <c r="I63" s="182">
        <f t="shared" si="22"/>
        <v>8.9583333333333339</v>
      </c>
      <c r="J63" s="246">
        <v>3233.3</v>
      </c>
      <c r="O63" s="243">
        <f t="shared" si="23"/>
        <v>44958</v>
      </c>
      <c r="P63" s="219"/>
      <c r="Q63" s="219">
        <v>2.9</v>
      </c>
      <c r="R63" s="219"/>
      <c r="S63" s="219"/>
      <c r="T63" s="219"/>
      <c r="U63" s="219"/>
      <c r="V63" s="219"/>
      <c r="W63" s="219"/>
      <c r="X63" s="219"/>
      <c r="Y63" s="219"/>
      <c r="Z63" s="219"/>
      <c r="AA63" s="219"/>
      <c r="AB63" s="219"/>
      <c r="AC63" s="219"/>
      <c r="AD63" s="219"/>
      <c r="AE63" s="247">
        <f t="shared" si="24"/>
        <v>2.9</v>
      </c>
      <c r="AF63" s="248"/>
    </row>
    <row r="64" spans="2:33" outlineLevel="1" x14ac:dyDescent="0.25">
      <c r="B64" s="242" t="str">
        <f>IF(C64&gt;0,IFERROR(_xlfn.IFS(D64&lt;=DATE(YEAR('Basic project data'!$E$12),MONTH('Basic project data'!$E$12),1),'Basic project data'!$A$12,D64&lt;=DATE(YEAR('Basic project data'!$E$13),MONTH('Basic project data'!$E$13),1),'Basic project data'!$A$13,D64&lt;=DATE(YEAR('Basic project data'!$E$14),MONTH('Basic project data'!$E$14),1),'Basic project data'!$A$14,D64&lt;=DATE(YEAR('Basic project data'!$E$15),MONTH('Basic project data'!$E$15),1),'Basic project data'!$A$15,D64&lt;=DATE(YEAR('Basic project data'!$E$16),MONTH('Basic project data'!$E$16),1),'Basic project data'!$A$16),""),"")</f>
        <v>P1</v>
      </c>
      <c r="C64" s="242">
        <f>IF(C63&gt;0,C63+1,IF(DATE(YEAR('Basic project data'!$C$5),MONTH('Basic project data'!$C$5),1)=D64,1,0))</f>
        <v>12</v>
      </c>
      <c r="D64" s="243">
        <f t="shared" si="25"/>
        <v>44986</v>
      </c>
      <c r="E64" s="244">
        <v>1</v>
      </c>
      <c r="F64" s="182">
        <f t="shared" si="21"/>
        <v>17.916666666666668</v>
      </c>
      <c r="G64" s="245">
        <v>6466.6</v>
      </c>
      <c r="H64" s="244">
        <v>0.75</v>
      </c>
      <c r="I64" s="182">
        <f t="shared" si="22"/>
        <v>13.4375</v>
      </c>
      <c r="J64" s="246">
        <v>4849.95</v>
      </c>
      <c r="O64" s="243">
        <f t="shared" si="23"/>
        <v>44986</v>
      </c>
      <c r="P64" s="219"/>
      <c r="Q64" s="219">
        <v>5.7</v>
      </c>
      <c r="R64" s="219"/>
      <c r="S64" s="219">
        <v>8.3000000000000007</v>
      </c>
      <c r="T64" s="219"/>
      <c r="U64" s="219"/>
      <c r="V64" s="219"/>
      <c r="W64" s="219"/>
      <c r="X64" s="219"/>
      <c r="Y64" s="219"/>
      <c r="Z64" s="219"/>
      <c r="AA64" s="219"/>
      <c r="AB64" s="219"/>
      <c r="AC64" s="219"/>
      <c r="AD64" s="219"/>
      <c r="AE64" s="247">
        <f t="shared" si="24"/>
        <v>14</v>
      </c>
      <c r="AF64" s="248"/>
    </row>
    <row r="65" spans="2:32" outlineLevel="1" x14ac:dyDescent="0.25">
      <c r="B65" s="242" t="str">
        <f>IF(C65&gt;0,IFERROR(_xlfn.IFS(D65&lt;=DATE(YEAR('Basic project data'!$E$12),MONTH('Basic project data'!$E$12),1),'Basic project data'!$A$12,D65&lt;=DATE(YEAR('Basic project data'!$E$13),MONTH('Basic project data'!$E$13),1),'Basic project data'!$A$13,D65&lt;=DATE(YEAR('Basic project data'!$E$14),MONTH('Basic project data'!$E$14),1),'Basic project data'!$A$14,D65&lt;=DATE(YEAR('Basic project data'!$E$15),MONTH('Basic project data'!$E$15),1),'Basic project data'!$A$15,D65&lt;=DATE(YEAR('Basic project data'!$E$16),MONTH('Basic project data'!$E$16),1),'Basic project data'!$A$16),""),"")</f>
        <v>P2</v>
      </c>
      <c r="C65" s="242">
        <f>IF(C64&gt;0,C64+1,IF(DATE(YEAR('Basic project data'!$C$5),MONTH('Basic project data'!$C$5),1)=D65,1,0))</f>
        <v>13</v>
      </c>
      <c r="D65" s="243">
        <f t="shared" si="25"/>
        <v>45017</v>
      </c>
      <c r="E65" s="244">
        <v>1</v>
      </c>
      <c r="F65" s="182">
        <f t="shared" si="21"/>
        <v>17.916666666666668</v>
      </c>
      <c r="G65" s="245">
        <v>6466.6</v>
      </c>
      <c r="H65" s="244">
        <v>0.75</v>
      </c>
      <c r="I65" s="182">
        <f t="shared" si="22"/>
        <v>13.4375</v>
      </c>
      <c r="J65" s="246">
        <v>4849.95</v>
      </c>
      <c r="O65" s="243">
        <f t="shared" si="23"/>
        <v>45017</v>
      </c>
      <c r="P65" s="219"/>
      <c r="Q65" s="219">
        <v>4.4000000000000004</v>
      </c>
      <c r="R65" s="219"/>
      <c r="S65" s="219">
        <v>8</v>
      </c>
      <c r="T65" s="219"/>
      <c r="U65" s="219"/>
      <c r="V65" s="219"/>
      <c r="W65" s="219"/>
      <c r="X65" s="219"/>
      <c r="Y65" s="219"/>
      <c r="Z65" s="219"/>
      <c r="AA65" s="219"/>
      <c r="AB65" s="219"/>
      <c r="AC65" s="219"/>
      <c r="AD65" s="219"/>
      <c r="AE65" s="247">
        <f t="shared" si="24"/>
        <v>12.4</v>
      </c>
      <c r="AF65" s="248"/>
    </row>
    <row r="66" spans="2:32" outlineLevel="1" x14ac:dyDescent="0.25">
      <c r="B66" s="242" t="str">
        <f>IF(C66&gt;0,IFERROR(_xlfn.IFS(D66&lt;=DATE(YEAR('Basic project data'!$E$12),MONTH('Basic project data'!$E$12),1),'Basic project data'!$A$12,D66&lt;=DATE(YEAR('Basic project data'!$E$13),MONTH('Basic project data'!$E$13),1),'Basic project data'!$A$13,D66&lt;=DATE(YEAR('Basic project data'!$E$14),MONTH('Basic project data'!$E$14),1),'Basic project data'!$A$14,D66&lt;=DATE(YEAR('Basic project data'!$E$15),MONTH('Basic project data'!$E$15),1),'Basic project data'!$A$15,D66&lt;=DATE(YEAR('Basic project data'!$E$16),MONTH('Basic project data'!$E$16),1),'Basic project data'!$A$16),""),"")</f>
        <v>P2</v>
      </c>
      <c r="C66" s="242">
        <f>IF(C65&gt;0,C65+1,IF(DATE(YEAR('Basic project data'!$C$5),MONTH('Basic project data'!$C$5),1)=D66,1,0))</f>
        <v>14</v>
      </c>
      <c r="D66" s="243">
        <f t="shared" si="25"/>
        <v>45047</v>
      </c>
      <c r="E66" s="244">
        <v>1</v>
      </c>
      <c r="F66" s="182">
        <f t="shared" si="21"/>
        <v>17.916666666666668</v>
      </c>
      <c r="G66" s="245">
        <v>6466.6</v>
      </c>
      <c r="H66" s="244">
        <v>0.75</v>
      </c>
      <c r="I66" s="182">
        <f t="shared" si="22"/>
        <v>13.4375</v>
      </c>
      <c r="J66" s="246">
        <v>4849.95</v>
      </c>
      <c r="O66" s="243">
        <f t="shared" si="23"/>
        <v>45047</v>
      </c>
      <c r="P66" s="219"/>
      <c r="Q66" s="219">
        <v>4.3</v>
      </c>
      <c r="R66" s="219">
        <v>3.5</v>
      </c>
      <c r="S66" s="219">
        <v>6</v>
      </c>
      <c r="T66" s="219"/>
      <c r="U66" s="219"/>
      <c r="V66" s="219"/>
      <c r="W66" s="219"/>
      <c r="X66" s="219"/>
      <c r="Y66" s="219"/>
      <c r="Z66" s="219"/>
      <c r="AA66" s="219"/>
      <c r="AB66" s="219"/>
      <c r="AC66" s="219"/>
      <c r="AD66" s="219"/>
      <c r="AE66" s="247">
        <f t="shared" si="24"/>
        <v>13.8</v>
      </c>
      <c r="AF66" s="248"/>
    </row>
    <row r="67" spans="2:32" outlineLevel="1" x14ac:dyDescent="0.25">
      <c r="B67" s="242" t="str">
        <f>IF(C67&gt;0,IFERROR(_xlfn.IFS(D67&lt;=DATE(YEAR('Basic project data'!$E$12),MONTH('Basic project data'!$E$12),1),'Basic project data'!$A$12,D67&lt;=DATE(YEAR('Basic project data'!$E$13),MONTH('Basic project data'!$E$13),1),'Basic project data'!$A$13,D67&lt;=DATE(YEAR('Basic project data'!$E$14),MONTH('Basic project data'!$E$14),1),'Basic project data'!$A$14,D67&lt;=DATE(YEAR('Basic project data'!$E$15),MONTH('Basic project data'!$E$15),1),'Basic project data'!$A$15,D67&lt;=DATE(YEAR('Basic project data'!$E$16),MONTH('Basic project data'!$E$16),1),'Basic project data'!$A$16),""),"")</f>
        <v>P2</v>
      </c>
      <c r="C67" s="242">
        <f>IF(C66&gt;0,C66+1,IF(DATE(YEAR('Basic project data'!$C$5),MONTH('Basic project data'!$C$5),1)=D67,1,0))</f>
        <v>15</v>
      </c>
      <c r="D67" s="243">
        <f t="shared" si="25"/>
        <v>45078</v>
      </c>
      <c r="E67" s="244">
        <v>1</v>
      </c>
      <c r="F67" s="182">
        <f t="shared" si="21"/>
        <v>17.916666666666668</v>
      </c>
      <c r="G67" s="245">
        <v>6466.6</v>
      </c>
      <c r="H67" s="244">
        <v>0.75</v>
      </c>
      <c r="I67" s="182">
        <f t="shared" si="22"/>
        <v>13.4375</v>
      </c>
      <c r="J67" s="246">
        <v>4849.95</v>
      </c>
      <c r="O67" s="243">
        <f t="shared" si="23"/>
        <v>45078</v>
      </c>
      <c r="P67" s="219"/>
      <c r="Q67" s="219">
        <v>1.5</v>
      </c>
      <c r="R67" s="219">
        <v>5</v>
      </c>
      <c r="S67" s="219">
        <v>8</v>
      </c>
      <c r="T67" s="219"/>
      <c r="U67" s="219"/>
      <c r="V67" s="219"/>
      <c r="W67" s="219"/>
      <c r="X67" s="219"/>
      <c r="Y67" s="219"/>
      <c r="Z67" s="219"/>
      <c r="AA67" s="219"/>
      <c r="AB67" s="219"/>
      <c r="AC67" s="219"/>
      <c r="AD67" s="219"/>
      <c r="AE67" s="247">
        <f t="shared" si="24"/>
        <v>14.5</v>
      </c>
      <c r="AF67" s="248"/>
    </row>
    <row r="68" spans="2:32" outlineLevel="1" x14ac:dyDescent="0.25">
      <c r="B68" s="242" t="str">
        <f>IF(C68&gt;0,IFERROR(_xlfn.IFS(D68&lt;=DATE(YEAR('Basic project data'!$E$12),MONTH('Basic project data'!$E$12),1),'Basic project data'!$A$12,D68&lt;=DATE(YEAR('Basic project data'!$E$13),MONTH('Basic project data'!$E$13),1),'Basic project data'!$A$13,D68&lt;=DATE(YEAR('Basic project data'!$E$14),MONTH('Basic project data'!$E$14),1),'Basic project data'!$A$14,D68&lt;=DATE(YEAR('Basic project data'!$E$15),MONTH('Basic project data'!$E$15),1),'Basic project data'!$A$15,D68&lt;=DATE(YEAR('Basic project data'!$E$16),MONTH('Basic project data'!$E$16),1),'Basic project data'!$A$16),""),"")</f>
        <v>P2</v>
      </c>
      <c r="C68" s="242">
        <f>IF(C67&gt;0,C67+1,IF(DATE(YEAR('Basic project data'!$C$5),MONTH('Basic project data'!$C$5),1)=D68,1,0))</f>
        <v>16</v>
      </c>
      <c r="D68" s="243">
        <f t="shared" si="25"/>
        <v>45108</v>
      </c>
      <c r="E68" s="244">
        <v>1</v>
      </c>
      <c r="F68" s="182">
        <f t="shared" si="21"/>
        <v>17.916666666666668</v>
      </c>
      <c r="G68" s="245">
        <v>6466.6</v>
      </c>
      <c r="H68" s="244">
        <v>0.75</v>
      </c>
      <c r="I68" s="182">
        <f t="shared" si="22"/>
        <v>13.4375</v>
      </c>
      <c r="J68" s="246">
        <v>4849.95</v>
      </c>
      <c r="O68" s="243">
        <f t="shared" si="23"/>
        <v>45108</v>
      </c>
      <c r="P68" s="219"/>
      <c r="Q68" s="219">
        <v>5</v>
      </c>
      <c r="R68" s="219">
        <v>2.2000000000000002</v>
      </c>
      <c r="S68" s="219">
        <v>2.2999999999999998</v>
      </c>
      <c r="T68" s="219"/>
      <c r="U68" s="219"/>
      <c r="V68" s="219"/>
      <c r="W68" s="219"/>
      <c r="X68" s="219"/>
      <c r="Y68" s="219"/>
      <c r="Z68" s="219"/>
      <c r="AA68" s="219"/>
      <c r="AB68" s="219"/>
      <c r="AC68" s="219"/>
      <c r="AD68" s="219"/>
      <c r="AE68" s="247">
        <f t="shared" si="24"/>
        <v>9.5</v>
      </c>
      <c r="AF68" s="248"/>
    </row>
    <row r="69" spans="2:32" outlineLevel="1" x14ac:dyDescent="0.25">
      <c r="B69" s="242" t="str">
        <f>IF(C69&gt;0,IFERROR(_xlfn.IFS(D69&lt;=DATE(YEAR('Basic project data'!$E$12),MONTH('Basic project data'!$E$12),1),'Basic project data'!$A$12,D69&lt;=DATE(YEAR('Basic project data'!$E$13),MONTH('Basic project data'!$E$13),1),'Basic project data'!$A$13,D69&lt;=DATE(YEAR('Basic project data'!$E$14),MONTH('Basic project data'!$E$14),1),'Basic project data'!$A$14,D69&lt;=DATE(YEAR('Basic project data'!$E$15),MONTH('Basic project data'!$E$15),1),'Basic project data'!$A$15,D69&lt;=DATE(YEAR('Basic project data'!$E$16),MONTH('Basic project data'!$E$16),1),'Basic project data'!$A$16),""),"")</f>
        <v>P2</v>
      </c>
      <c r="C69" s="242">
        <f>IF(C68&gt;0,C68+1,IF(DATE(YEAR('Basic project data'!$C$5),MONTH('Basic project data'!$C$5),1)=D69,1,0))</f>
        <v>17</v>
      </c>
      <c r="D69" s="243">
        <f t="shared" si="25"/>
        <v>45139</v>
      </c>
      <c r="E69" s="244">
        <v>1</v>
      </c>
      <c r="F69" s="182">
        <f t="shared" si="21"/>
        <v>17.916666666666668</v>
      </c>
      <c r="G69" s="245">
        <v>6466.6</v>
      </c>
      <c r="H69" s="244">
        <v>0.75</v>
      </c>
      <c r="I69" s="182">
        <f t="shared" si="22"/>
        <v>13.4375</v>
      </c>
      <c r="J69" s="246">
        <v>4849.95</v>
      </c>
      <c r="O69" s="243">
        <f t="shared" si="23"/>
        <v>45139</v>
      </c>
      <c r="P69" s="219"/>
      <c r="Q69" s="219">
        <v>7.1</v>
      </c>
      <c r="R69" s="219">
        <v>3.4</v>
      </c>
      <c r="S69" s="219">
        <v>4.7</v>
      </c>
      <c r="T69" s="219"/>
      <c r="U69" s="219"/>
      <c r="V69" s="219"/>
      <c r="W69" s="219"/>
      <c r="X69" s="219"/>
      <c r="Y69" s="219"/>
      <c r="Z69" s="219"/>
      <c r="AA69" s="219"/>
      <c r="AB69" s="219"/>
      <c r="AC69" s="219"/>
      <c r="AD69" s="219"/>
      <c r="AE69" s="247">
        <f t="shared" si="24"/>
        <v>15.2</v>
      </c>
      <c r="AF69" s="248"/>
    </row>
    <row r="70" spans="2:32" outlineLevel="1" x14ac:dyDescent="0.25">
      <c r="B70" s="242" t="str">
        <f>IF(C70&gt;0,IFERROR(_xlfn.IFS(D70&lt;=DATE(YEAR('Basic project data'!$E$12),MONTH('Basic project data'!$E$12),1),'Basic project data'!$A$12,D70&lt;=DATE(YEAR('Basic project data'!$E$13),MONTH('Basic project data'!$E$13),1),'Basic project data'!$A$13,D70&lt;=DATE(YEAR('Basic project data'!$E$14),MONTH('Basic project data'!$E$14),1),'Basic project data'!$A$14,D70&lt;=DATE(YEAR('Basic project data'!$E$15),MONTH('Basic project data'!$E$15),1),'Basic project data'!$A$15,D70&lt;=DATE(YEAR('Basic project data'!$E$16),MONTH('Basic project data'!$E$16),1),'Basic project data'!$A$16),""),"")</f>
        <v>P2</v>
      </c>
      <c r="C70" s="242">
        <f>IF(C69&gt;0,C69+1,IF(DATE(YEAR('Basic project data'!$C$5),MONTH('Basic project data'!$C$5),1)=D70,1,0))</f>
        <v>18</v>
      </c>
      <c r="D70" s="243">
        <f t="shared" si="25"/>
        <v>45170</v>
      </c>
      <c r="E70" s="244">
        <v>1</v>
      </c>
      <c r="F70" s="182">
        <f t="shared" si="21"/>
        <v>17.916666666666668</v>
      </c>
      <c r="G70" s="245">
        <v>6466.6</v>
      </c>
      <c r="H70" s="244">
        <v>0.75</v>
      </c>
      <c r="I70" s="182">
        <f t="shared" si="22"/>
        <v>13.4375</v>
      </c>
      <c r="J70" s="246">
        <v>4849.95</v>
      </c>
      <c r="O70" s="243">
        <f t="shared" si="23"/>
        <v>45170</v>
      </c>
      <c r="P70" s="219"/>
      <c r="Q70" s="219">
        <v>3</v>
      </c>
      <c r="R70" s="219">
        <v>6.5</v>
      </c>
      <c r="S70" s="219">
        <v>5.6</v>
      </c>
      <c r="T70" s="219"/>
      <c r="U70" s="219"/>
      <c r="V70" s="219"/>
      <c r="W70" s="219"/>
      <c r="X70" s="219"/>
      <c r="Y70" s="219"/>
      <c r="Z70" s="219"/>
      <c r="AA70" s="219"/>
      <c r="AB70" s="219"/>
      <c r="AC70" s="219"/>
      <c r="AD70" s="219"/>
      <c r="AE70" s="247">
        <f t="shared" si="24"/>
        <v>15.1</v>
      </c>
      <c r="AF70" s="248"/>
    </row>
    <row r="71" spans="2:32" outlineLevel="1" x14ac:dyDescent="0.25">
      <c r="B71" s="242" t="str">
        <f>IF(C71&gt;0,IFERROR(_xlfn.IFS(D71&lt;=DATE(YEAR('Basic project data'!$E$12),MONTH('Basic project data'!$E$12),1),'Basic project data'!$A$12,D71&lt;=DATE(YEAR('Basic project data'!$E$13),MONTH('Basic project data'!$E$13),1),'Basic project data'!$A$13,D71&lt;=DATE(YEAR('Basic project data'!$E$14),MONTH('Basic project data'!$E$14),1),'Basic project data'!$A$14,D71&lt;=DATE(YEAR('Basic project data'!$E$15),MONTH('Basic project data'!$E$15),1),'Basic project data'!$A$15,D71&lt;=DATE(YEAR('Basic project data'!$E$16),MONTH('Basic project data'!$E$16),1),'Basic project data'!$A$16),""),"")</f>
        <v>P2</v>
      </c>
      <c r="C71" s="242">
        <f>IF(C70&gt;0,C70+1,IF(DATE(YEAR('Basic project data'!$C$5),MONTH('Basic project data'!$C$5),1)=D71,1,0))</f>
        <v>19</v>
      </c>
      <c r="D71" s="243">
        <f t="shared" si="25"/>
        <v>45200</v>
      </c>
      <c r="E71" s="244">
        <v>1</v>
      </c>
      <c r="F71" s="182">
        <f t="shared" si="21"/>
        <v>17.916666666666668</v>
      </c>
      <c r="G71" s="245">
        <v>6466.6</v>
      </c>
      <c r="H71" s="244">
        <v>0.75</v>
      </c>
      <c r="I71" s="182">
        <f t="shared" si="22"/>
        <v>13.4375</v>
      </c>
      <c r="J71" s="246">
        <v>4849.95</v>
      </c>
      <c r="O71" s="243">
        <f t="shared" si="23"/>
        <v>45200</v>
      </c>
      <c r="P71" s="219"/>
      <c r="Q71" s="219">
        <v>6.7</v>
      </c>
      <c r="R71" s="219">
        <v>3.5</v>
      </c>
      <c r="S71" s="219">
        <v>4.5999999999999996</v>
      </c>
      <c r="T71" s="219"/>
      <c r="U71" s="219"/>
      <c r="V71" s="219"/>
      <c r="W71" s="219"/>
      <c r="X71" s="219"/>
      <c r="Y71" s="219"/>
      <c r="Z71" s="219"/>
      <c r="AA71" s="219"/>
      <c r="AB71" s="219"/>
      <c r="AC71" s="219"/>
      <c r="AD71" s="219"/>
      <c r="AE71" s="247">
        <f t="shared" si="24"/>
        <v>14.799999999999999</v>
      </c>
      <c r="AF71" s="248"/>
    </row>
    <row r="72" spans="2:32" outlineLevel="1" x14ac:dyDescent="0.25">
      <c r="B72" s="242" t="str">
        <f>IF(C72&gt;0,IFERROR(_xlfn.IFS(D72&lt;=DATE(YEAR('Basic project data'!$E$12),MONTH('Basic project data'!$E$12),1),'Basic project data'!$A$12,D72&lt;=DATE(YEAR('Basic project data'!$E$13),MONTH('Basic project data'!$E$13),1),'Basic project data'!$A$13,D72&lt;=DATE(YEAR('Basic project data'!$E$14),MONTH('Basic project data'!$E$14),1),'Basic project data'!$A$14,D72&lt;=DATE(YEAR('Basic project data'!$E$15),MONTH('Basic project data'!$E$15),1),'Basic project data'!$A$15,D72&lt;=DATE(YEAR('Basic project data'!$E$16),MONTH('Basic project data'!$E$16),1),'Basic project data'!$A$16),""),"")</f>
        <v>P2</v>
      </c>
      <c r="C72" s="242">
        <f>IF(C71&gt;0,C71+1,IF(DATE(YEAR('Basic project data'!$C$5),MONTH('Basic project data'!$C$5),1)=D72,1,0))</f>
        <v>20</v>
      </c>
      <c r="D72" s="243">
        <f t="shared" si="25"/>
        <v>45231</v>
      </c>
      <c r="E72" s="244">
        <v>1</v>
      </c>
      <c r="F72" s="182">
        <f t="shared" si="21"/>
        <v>17.916666666666668</v>
      </c>
      <c r="G72" s="245">
        <v>9471.6299999999992</v>
      </c>
      <c r="H72" s="244">
        <v>0.75</v>
      </c>
      <c r="I72" s="182">
        <f t="shared" si="22"/>
        <v>13.4375</v>
      </c>
      <c r="J72" s="246">
        <v>4735.8149999999996</v>
      </c>
      <c r="O72" s="243">
        <f t="shared" si="23"/>
        <v>45231</v>
      </c>
      <c r="P72" s="219"/>
      <c r="Q72" s="219">
        <v>5.4</v>
      </c>
      <c r="R72" s="219">
        <v>6.1</v>
      </c>
      <c r="S72" s="219">
        <v>3.8</v>
      </c>
      <c r="T72" s="219"/>
      <c r="U72" s="219"/>
      <c r="V72" s="219"/>
      <c r="W72" s="219"/>
      <c r="X72" s="219"/>
      <c r="Y72" s="219"/>
      <c r="Z72" s="219"/>
      <c r="AA72" s="219"/>
      <c r="AB72" s="219"/>
      <c r="AC72" s="219"/>
      <c r="AD72" s="219"/>
      <c r="AE72" s="247">
        <f t="shared" si="24"/>
        <v>15.3</v>
      </c>
      <c r="AF72" s="248"/>
    </row>
    <row r="73" spans="2:32" outlineLevel="1" x14ac:dyDescent="0.25">
      <c r="B73" s="242" t="str">
        <f>IF(C73&gt;0,IFERROR(_xlfn.IFS(D73&lt;=DATE(YEAR('Basic project data'!$E$12),MONTH('Basic project data'!$E$12),1),'Basic project data'!$A$12,D73&lt;=DATE(YEAR('Basic project data'!$E$13),MONTH('Basic project data'!$E$13),1),'Basic project data'!$A$13,D73&lt;=DATE(YEAR('Basic project data'!$E$14),MONTH('Basic project data'!$E$14),1),'Basic project data'!$A$14,D73&lt;=DATE(YEAR('Basic project data'!$E$15),MONTH('Basic project data'!$E$15),1),'Basic project data'!$A$15,D73&lt;=DATE(YEAR('Basic project data'!$E$16),MONTH('Basic project data'!$E$16),1),'Basic project data'!$A$16),""),"")</f>
        <v>P2</v>
      </c>
      <c r="C73" s="242">
        <f>IF(C72&gt;0,C72+1,IF(DATE(YEAR('Basic project data'!$C$5),MONTH('Basic project data'!$C$5),1)=D73,1,0))</f>
        <v>21</v>
      </c>
      <c r="D73" s="243">
        <f t="shared" si="25"/>
        <v>45261</v>
      </c>
      <c r="E73" s="244">
        <v>1</v>
      </c>
      <c r="F73" s="182">
        <f t="shared" si="21"/>
        <v>17.916666666666668</v>
      </c>
      <c r="G73" s="245">
        <v>6466.6</v>
      </c>
      <c r="H73" s="244">
        <v>0.75</v>
      </c>
      <c r="I73" s="182">
        <f t="shared" si="22"/>
        <v>13.4375</v>
      </c>
      <c r="J73" s="246">
        <v>4849.95</v>
      </c>
      <c r="O73" s="243">
        <f t="shared" si="23"/>
        <v>45261</v>
      </c>
      <c r="P73" s="219"/>
      <c r="Q73" s="219">
        <v>4.7</v>
      </c>
      <c r="R73" s="219">
        <v>5.7</v>
      </c>
      <c r="S73" s="219">
        <v>3.7</v>
      </c>
      <c r="T73" s="219"/>
      <c r="U73" s="219"/>
      <c r="V73" s="219"/>
      <c r="W73" s="219"/>
      <c r="X73" s="219"/>
      <c r="Y73" s="219"/>
      <c r="Z73" s="219"/>
      <c r="AA73" s="219"/>
      <c r="AB73" s="219"/>
      <c r="AC73" s="219"/>
      <c r="AD73" s="219"/>
      <c r="AE73" s="247">
        <f t="shared" si="24"/>
        <v>14.100000000000001</v>
      </c>
      <c r="AF73" s="248"/>
    </row>
    <row r="74" spans="2:32" x14ac:dyDescent="0.25">
      <c r="B74" s="250"/>
      <c r="C74" s="251"/>
      <c r="D74" s="252">
        <f>D73</f>
        <v>45261</v>
      </c>
      <c r="E74" s="253"/>
      <c r="F74" s="254">
        <f>SUM(F62:F73)</f>
        <v>214.99999999999997</v>
      </c>
      <c r="G74" s="255">
        <f>SUM(G62:G73)</f>
        <v>80604.23</v>
      </c>
      <c r="H74" s="268"/>
      <c r="I74" s="254">
        <f>SUM(I62:I73)</f>
        <v>152.29166666666669</v>
      </c>
      <c r="J74" s="255">
        <f>SUM(J62:J73)</f>
        <v>54851.964999999997</v>
      </c>
      <c r="O74" s="252">
        <f t="shared" si="23"/>
        <v>45261</v>
      </c>
      <c r="P74" s="257">
        <f t="shared" ref="P74:AE74" si="26">SUM(P62:P73)</f>
        <v>0</v>
      </c>
      <c r="Q74" s="257">
        <f t="shared" si="26"/>
        <v>56.1</v>
      </c>
      <c r="R74" s="257">
        <f t="shared" si="26"/>
        <v>35.900000000000006</v>
      </c>
      <c r="S74" s="257">
        <f t="shared" si="26"/>
        <v>59.2</v>
      </c>
      <c r="T74" s="257">
        <f t="shared" si="26"/>
        <v>0</v>
      </c>
      <c r="U74" s="257">
        <f t="shared" si="26"/>
        <v>0</v>
      </c>
      <c r="V74" s="257">
        <f t="shared" si="26"/>
        <v>0</v>
      </c>
      <c r="W74" s="257">
        <f t="shared" si="26"/>
        <v>0</v>
      </c>
      <c r="X74" s="257">
        <f t="shared" si="26"/>
        <v>0</v>
      </c>
      <c r="Y74" s="257">
        <f t="shared" si="26"/>
        <v>0</v>
      </c>
      <c r="Z74" s="257">
        <f t="shared" si="26"/>
        <v>0</v>
      </c>
      <c r="AA74" s="257">
        <f t="shared" si="26"/>
        <v>0</v>
      </c>
      <c r="AB74" s="257">
        <f t="shared" si="26"/>
        <v>0</v>
      </c>
      <c r="AC74" s="257">
        <f t="shared" si="26"/>
        <v>0</v>
      </c>
      <c r="AD74" s="257">
        <f t="shared" si="26"/>
        <v>0</v>
      </c>
      <c r="AE74" s="257">
        <f t="shared" si="26"/>
        <v>151.19999999999999</v>
      </c>
      <c r="AF74" s="248"/>
    </row>
    <row r="75" spans="2:32" ht="28.5" customHeight="1" x14ac:dyDescent="0.25">
      <c r="B75" s="8"/>
      <c r="C75" s="8"/>
      <c r="F75" s="249"/>
      <c r="I75" s="249"/>
      <c r="P75" s="257">
        <f t="shared" ref="P75:AE75" si="27">IFERROR(P74/$H$2,0)</f>
        <v>0</v>
      </c>
      <c r="Q75" s="257">
        <f t="shared" si="27"/>
        <v>56.1</v>
      </c>
      <c r="R75" s="257">
        <f t="shared" si="27"/>
        <v>35.900000000000006</v>
      </c>
      <c r="S75" s="257">
        <f t="shared" si="27"/>
        <v>59.2</v>
      </c>
      <c r="T75" s="257">
        <f t="shared" si="27"/>
        <v>0</v>
      </c>
      <c r="U75" s="257">
        <f t="shared" si="27"/>
        <v>0</v>
      </c>
      <c r="V75" s="257">
        <f t="shared" si="27"/>
        <v>0</v>
      </c>
      <c r="W75" s="257">
        <f t="shared" si="27"/>
        <v>0</v>
      </c>
      <c r="X75" s="257">
        <f t="shared" si="27"/>
        <v>0</v>
      </c>
      <c r="Y75" s="257">
        <f t="shared" si="27"/>
        <v>0</v>
      </c>
      <c r="Z75" s="257">
        <f t="shared" si="27"/>
        <v>0</v>
      </c>
      <c r="AA75" s="257">
        <f t="shared" si="27"/>
        <v>0</v>
      </c>
      <c r="AB75" s="257">
        <f t="shared" si="27"/>
        <v>0</v>
      </c>
      <c r="AC75" s="257">
        <f t="shared" si="27"/>
        <v>0</v>
      </c>
      <c r="AD75" s="257">
        <f t="shared" si="27"/>
        <v>0</v>
      </c>
      <c r="AE75" s="257">
        <f t="shared" si="27"/>
        <v>151.19999999999999</v>
      </c>
      <c r="AF75" s="258" t="s">
        <v>345</v>
      </c>
    </row>
    <row r="76" spans="2:32" x14ac:dyDescent="0.25">
      <c r="B76" s="8"/>
      <c r="C76" s="8"/>
      <c r="F76" s="249"/>
      <c r="I76" s="249"/>
      <c r="P76" s="259"/>
      <c r="Q76" s="259"/>
      <c r="R76" s="259"/>
      <c r="S76" s="259"/>
      <c r="T76" s="259"/>
      <c r="U76" s="260"/>
      <c r="V76" s="261"/>
      <c r="W76" s="262"/>
      <c r="X76" s="262"/>
      <c r="Y76" s="262"/>
      <c r="Z76" s="262"/>
      <c r="AA76" s="262"/>
      <c r="AB76" s="262"/>
      <c r="AC76" s="262"/>
      <c r="AD76" s="263"/>
      <c r="AE76" s="259"/>
      <c r="AF76" s="264"/>
    </row>
    <row r="77" spans="2:32" outlineLevel="1" x14ac:dyDescent="0.25">
      <c r="B77" s="242" t="str">
        <f>IF(C77&gt;0,IFERROR(_xlfn.IFS(D77&lt;=DATE(YEAR('Basic project data'!$E$12),MONTH('Basic project data'!$E$12),1),'Basic project data'!$A$12,D77&lt;=DATE(YEAR('Basic project data'!$E$13),MONTH('Basic project data'!$E$13),1),'Basic project data'!$A$13,D77&lt;=DATE(YEAR('Basic project data'!$E$14),MONTH('Basic project data'!$E$14),1),'Basic project data'!$A$14,D77&lt;=DATE(YEAR('Basic project data'!$E$15),MONTH('Basic project data'!$E$15),1),'Basic project data'!$A$15,D77&lt;=DATE(YEAR('Basic project data'!$E$16),MONTH('Basic project data'!$E$16),1),'Basic project data'!$A$16),""),"")</f>
        <v>P2</v>
      </c>
      <c r="C77" s="242">
        <f>IF(C73&gt;0,C73+1,IF(DATE(YEAR('Basic project data'!$C$5),MONTH('Basic project data'!$C$5),1)=D77,1,0))</f>
        <v>22</v>
      </c>
      <c r="D77" s="243">
        <f>DATE(YEAR(D73),MONTH(D73)+1,DAY(D73))</f>
        <v>45292</v>
      </c>
      <c r="E77" s="265">
        <v>1</v>
      </c>
      <c r="F77" s="266">
        <f t="shared" ref="F77:F88" si="28">215/12*E77</f>
        <v>17.916666666666668</v>
      </c>
      <c r="G77" s="270">
        <v>6466.6</v>
      </c>
      <c r="H77" s="265">
        <v>0.75</v>
      </c>
      <c r="I77" s="266">
        <f t="shared" ref="I77:I88" si="29">215/12*H77</f>
        <v>13.4375</v>
      </c>
      <c r="J77" s="267">
        <v>4849.95</v>
      </c>
      <c r="O77" s="243">
        <f t="shared" ref="O77:O89" si="30">D77</f>
        <v>45292</v>
      </c>
      <c r="P77" s="219"/>
      <c r="Q77" s="219">
        <v>4.3</v>
      </c>
      <c r="R77" s="219">
        <v>3.5</v>
      </c>
      <c r="S77" s="219">
        <v>6</v>
      </c>
      <c r="T77" s="219"/>
      <c r="U77" s="219"/>
      <c r="V77" s="219"/>
      <c r="W77" s="219"/>
      <c r="X77" s="219"/>
      <c r="Y77" s="219"/>
      <c r="Z77" s="219"/>
      <c r="AA77" s="219"/>
      <c r="AB77" s="219"/>
      <c r="AC77" s="219"/>
      <c r="AD77" s="219"/>
      <c r="AE77" s="247">
        <f t="shared" ref="AE77:AE88" si="31">SUM(P77:AD77)</f>
        <v>13.8</v>
      </c>
      <c r="AF77" s="248"/>
    </row>
    <row r="78" spans="2:32" outlineLevel="1" x14ac:dyDescent="0.25">
      <c r="B78" s="242" t="str">
        <f>IF(C78&gt;0,IFERROR(_xlfn.IFS(D78&lt;=DATE(YEAR('Basic project data'!$E$12),MONTH('Basic project data'!$E$12),1),'Basic project data'!$A$12,D78&lt;=DATE(YEAR('Basic project data'!$E$13),MONTH('Basic project data'!$E$13),1),'Basic project data'!$A$13,D78&lt;=DATE(YEAR('Basic project data'!$E$14),MONTH('Basic project data'!$E$14),1),'Basic project data'!$A$14,D78&lt;=DATE(YEAR('Basic project data'!$E$15),MONTH('Basic project data'!$E$15),1),'Basic project data'!$A$15,D78&lt;=DATE(YEAR('Basic project data'!$E$16),MONTH('Basic project data'!$E$16),1),'Basic project data'!$A$16),""),"")</f>
        <v>P2</v>
      </c>
      <c r="C78" s="242">
        <f>IF(C77&gt;0,C77+1,IF(DATE(YEAR('Basic project data'!$C$5),MONTH('Basic project data'!$C$5),1)=D78,1,0))</f>
        <v>23</v>
      </c>
      <c r="D78" s="243">
        <f t="shared" ref="D78:D88" si="32">DATE(YEAR(D77),MONTH(D77)+1,DAY(D77))</f>
        <v>45323</v>
      </c>
      <c r="E78" s="244">
        <v>1</v>
      </c>
      <c r="F78" s="182">
        <f t="shared" si="28"/>
        <v>17.916666666666668</v>
      </c>
      <c r="G78" s="245">
        <v>6466.6</v>
      </c>
      <c r="H78" s="244">
        <v>0.75</v>
      </c>
      <c r="I78" s="182">
        <f t="shared" si="29"/>
        <v>13.4375</v>
      </c>
      <c r="J78" s="246">
        <v>4849.95</v>
      </c>
      <c r="O78" s="243">
        <f t="shared" si="30"/>
        <v>45323</v>
      </c>
      <c r="P78" s="219"/>
      <c r="Q78" s="219">
        <v>3.5</v>
      </c>
      <c r="R78" s="219">
        <v>5</v>
      </c>
      <c r="S78" s="219">
        <v>1</v>
      </c>
      <c r="T78" s="219"/>
      <c r="U78" s="219"/>
      <c r="V78" s="219"/>
      <c r="W78" s="219"/>
      <c r="X78" s="219"/>
      <c r="Y78" s="219"/>
      <c r="Z78" s="219"/>
      <c r="AA78" s="219"/>
      <c r="AB78" s="219"/>
      <c r="AC78" s="219"/>
      <c r="AD78" s="219"/>
      <c r="AE78" s="247">
        <f t="shared" si="31"/>
        <v>9.5</v>
      </c>
      <c r="AF78" s="248"/>
    </row>
    <row r="79" spans="2:32" outlineLevel="1" x14ac:dyDescent="0.25">
      <c r="B79" s="242" t="str">
        <f>IF(C79&gt;0,IFERROR(_xlfn.IFS(D79&lt;=DATE(YEAR('Basic project data'!$E$12),MONTH('Basic project data'!$E$12),1),'Basic project data'!$A$12,D79&lt;=DATE(YEAR('Basic project data'!$E$13),MONTH('Basic project data'!$E$13),1),'Basic project data'!$A$13,D79&lt;=DATE(YEAR('Basic project data'!$E$14),MONTH('Basic project data'!$E$14),1),'Basic project data'!$A$14,D79&lt;=DATE(YEAR('Basic project data'!$E$15),MONTH('Basic project data'!$E$15),1),'Basic project data'!$A$15,D79&lt;=DATE(YEAR('Basic project data'!$E$16),MONTH('Basic project data'!$E$16),1),'Basic project data'!$A$16),""),"")</f>
        <v>P2</v>
      </c>
      <c r="C79" s="242">
        <f>IF(C78&gt;0,C78+1,IF(DATE(YEAR('Basic project data'!$C$5),MONTH('Basic project data'!$C$5),1)=D79,1,0))</f>
        <v>24</v>
      </c>
      <c r="D79" s="243">
        <f t="shared" si="32"/>
        <v>45352</v>
      </c>
      <c r="E79" s="244">
        <v>1</v>
      </c>
      <c r="F79" s="182">
        <f t="shared" si="28"/>
        <v>17.916666666666668</v>
      </c>
      <c r="G79" s="245">
        <v>6466.6</v>
      </c>
      <c r="H79" s="244">
        <v>0.75</v>
      </c>
      <c r="I79" s="182">
        <f t="shared" si="29"/>
        <v>13.4375</v>
      </c>
      <c r="J79" s="246">
        <v>4849.95</v>
      </c>
      <c r="O79" s="243">
        <f t="shared" si="30"/>
        <v>45352</v>
      </c>
      <c r="P79" s="219"/>
      <c r="Q79" s="219">
        <v>4.5</v>
      </c>
      <c r="R79" s="219">
        <v>2.2000000000000002</v>
      </c>
      <c r="S79" s="219">
        <v>2.2999999999999998</v>
      </c>
      <c r="T79" s="219">
        <v>4.7</v>
      </c>
      <c r="U79" s="219"/>
      <c r="V79" s="219"/>
      <c r="W79" s="219"/>
      <c r="X79" s="219"/>
      <c r="Y79" s="219"/>
      <c r="Z79" s="219"/>
      <c r="AA79" s="219"/>
      <c r="AB79" s="219"/>
      <c r="AC79" s="219"/>
      <c r="AD79" s="219"/>
      <c r="AE79" s="247">
        <f t="shared" si="31"/>
        <v>13.7</v>
      </c>
      <c r="AF79" s="248"/>
    </row>
    <row r="80" spans="2:32" outlineLevel="1" x14ac:dyDescent="0.25">
      <c r="B80" s="242" t="str">
        <f>IF(C80&gt;0,IFERROR(_xlfn.IFS(D80&lt;=DATE(YEAR('Basic project data'!$E$12),MONTH('Basic project data'!$E$12),1),'Basic project data'!$A$12,D80&lt;=DATE(YEAR('Basic project data'!$E$13),MONTH('Basic project data'!$E$13),1),'Basic project data'!$A$13,D80&lt;=DATE(YEAR('Basic project data'!$E$14),MONTH('Basic project data'!$E$14),1),'Basic project data'!$A$14,D80&lt;=DATE(YEAR('Basic project data'!$E$15),MONTH('Basic project data'!$E$15),1),'Basic project data'!$A$15,D80&lt;=DATE(YEAR('Basic project data'!$E$16),MONTH('Basic project data'!$E$16),1),'Basic project data'!$A$16),""),"")</f>
        <v>P2</v>
      </c>
      <c r="C80" s="242">
        <f>IF(C79&gt;0,C79+1,IF(DATE(YEAR('Basic project data'!$C$5),MONTH('Basic project data'!$C$5),1)=D80,1,0))</f>
        <v>25</v>
      </c>
      <c r="D80" s="243">
        <f t="shared" si="32"/>
        <v>45383</v>
      </c>
      <c r="E80" s="244">
        <v>1</v>
      </c>
      <c r="F80" s="182">
        <f t="shared" si="28"/>
        <v>17.916666666666668</v>
      </c>
      <c r="G80" s="245">
        <v>6466.6</v>
      </c>
      <c r="H80" s="244">
        <v>0.75</v>
      </c>
      <c r="I80" s="182">
        <f t="shared" si="29"/>
        <v>13.4375</v>
      </c>
      <c r="J80" s="246">
        <v>4849.95</v>
      </c>
      <c r="O80" s="243">
        <f t="shared" si="30"/>
        <v>45383</v>
      </c>
      <c r="P80" s="219"/>
      <c r="Q80" s="219">
        <v>7.1</v>
      </c>
      <c r="R80" s="219">
        <v>3.4</v>
      </c>
      <c r="S80" s="219"/>
      <c r="T80" s="219">
        <v>4.3</v>
      </c>
      <c r="U80" s="219"/>
      <c r="V80" s="219"/>
      <c r="W80" s="219"/>
      <c r="X80" s="219"/>
      <c r="Y80" s="219"/>
      <c r="Z80" s="219"/>
      <c r="AA80" s="219"/>
      <c r="AB80" s="219"/>
      <c r="AC80" s="219"/>
      <c r="AD80" s="219"/>
      <c r="AE80" s="247">
        <f t="shared" si="31"/>
        <v>14.8</v>
      </c>
      <c r="AF80" s="248"/>
    </row>
    <row r="81" spans="2:32" outlineLevel="1" x14ac:dyDescent="0.25">
      <c r="B81" s="242" t="str">
        <f>IF(C81&gt;0,IFERROR(_xlfn.IFS(D81&lt;=DATE(YEAR('Basic project data'!$E$12),MONTH('Basic project data'!$E$12),1),'Basic project data'!$A$12,D81&lt;=DATE(YEAR('Basic project data'!$E$13),MONTH('Basic project data'!$E$13),1),'Basic project data'!$A$13,D81&lt;=DATE(YEAR('Basic project data'!$E$14),MONTH('Basic project data'!$E$14),1),'Basic project data'!$A$14,D81&lt;=DATE(YEAR('Basic project data'!$E$15),MONTH('Basic project data'!$E$15),1),'Basic project data'!$A$15,D81&lt;=DATE(YEAR('Basic project data'!$E$16),MONTH('Basic project data'!$E$16),1),'Basic project data'!$A$16),""),"")</f>
        <v>P2</v>
      </c>
      <c r="C81" s="242">
        <f>IF(C80&gt;0,C80+1,IF(DATE(YEAR('Basic project data'!$C$5),MONTH('Basic project data'!$C$5),1)=D81,1,0))</f>
        <v>26</v>
      </c>
      <c r="D81" s="243">
        <f t="shared" si="32"/>
        <v>45413</v>
      </c>
      <c r="E81" s="244">
        <v>1</v>
      </c>
      <c r="F81" s="182">
        <f t="shared" si="28"/>
        <v>17.916666666666668</v>
      </c>
      <c r="G81" s="245">
        <v>6466.6</v>
      </c>
      <c r="H81" s="244">
        <v>0.75</v>
      </c>
      <c r="I81" s="182">
        <f t="shared" si="29"/>
        <v>13.4375</v>
      </c>
      <c r="J81" s="246">
        <v>4849.95</v>
      </c>
      <c r="O81" s="243">
        <f t="shared" si="30"/>
        <v>45413</v>
      </c>
      <c r="P81" s="219"/>
      <c r="Q81" s="219">
        <v>3</v>
      </c>
      <c r="R81" s="219">
        <v>6.5</v>
      </c>
      <c r="S81" s="219"/>
      <c r="T81" s="219">
        <v>4.5999999999999996</v>
      </c>
      <c r="U81" s="219"/>
      <c r="V81" s="219"/>
      <c r="W81" s="219"/>
      <c r="X81" s="219"/>
      <c r="Y81" s="219"/>
      <c r="Z81" s="219"/>
      <c r="AA81" s="219"/>
      <c r="AB81" s="219"/>
      <c r="AC81" s="219"/>
      <c r="AD81" s="219"/>
      <c r="AE81" s="247">
        <f t="shared" si="31"/>
        <v>14.1</v>
      </c>
      <c r="AF81" s="248"/>
    </row>
    <row r="82" spans="2:32" outlineLevel="1" x14ac:dyDescent="0.25">
      <c r="B82" s="242" t="str">
        <f>IF(C82&gt;0,IFERROR(_xlfn.IFS(D82&lt;=DATE(YEAR('Basic project data'!$E$12),MONTH('Basic project data'!$E$12),1),'Basic project data'!$A$12,D82&lt;=DATE(YEAR('Basic project data'!$E$13),MONTH('Basic project data'!$E$13),1),'Basic project data'!$A$13,D82&lt;=DATE(YEAR('Basic project data'!$E$14),MONTH('Basic project data'!$E$14),1),'Basic project data'!$A$14,D82&lt;=DATE(YEAR('Basic project data'!$E$15),MONTH('Basic project data'!$E$15),1),'Basic project data'!$A$15,D82&lt;=DATE(YEAR('Basic project data'!$E$16),MONTH('Basic project data'!$E$16),1),'Basic project data'!$A$16),""),"")</f>
        <v>P2</v>
      </c>
      <c r="C82" s="242">
        <f>IF(C81&gt;0,C81+1,IF(DATE(YEAR('Basic project data'!$C$5),MONTH('Basic project data'!$C$5),1)=D82,1,0))</f>
        <v>27</v>
      </c>
      <c r="D82" s="243">
        <f t="shared" si="32"/>
        <v>45444</v>
      </c>
      <c r="E82" s="244">
        <v>1</v>
      </c>
      <c r="F82" s="182">
        <f t="shared" si="28"/>
        <v>17.916666666666668</v>
      </c>
      <c r="G82" s="245">
        <v>6466.6</v>
      </c>
      <c r="H82" s="244">
        <v>0.75</v>
      </c>
      <c r="I82" s="182">
        <f t="shared" si="29"/>
        <v>13.4375</v>
      </c>
      <c r="J82" s="246">
        <v>4849.95</v>
      </c>
      <c r="O82" s="243">
        <f t="shared" si="30"/>
        <v>45444</v>
      </c>
      <c r="P82" s="219"/>
      <c r="Q82" s="219">
        <v>6.7</v>
      </c>
      <c r="R82" s="219">
        <v>3.5</v>
      </c>
      <c r="S82" s="219"/>
      <c r="T82" s="219">
        <v>3.8</v>
      </c>
      <c r="U82" s="219"/>
      <c r="V82" s="219"/>
      <c r="W82" s="219"/>
      <c r="X82" s="219"/>
      <c r="Y82" s="219"/>
      <c r="Z82" s="219"/>
      <c r="AA82" s="219"/>
      <c r="AB82" s="219"/>
      <c r="AC82" s="219"/>
      <c r="AD82" s="219"/>
      <c r="AE82" s="247">
        <f t="shared" si="31"/>
        <v>14</v>
      </c>
      <c r="AF82" s="248"/>
    </row>
    <row r="83" spans="2:32" outlineLevel="1" x14ac:dyDescent="0.25">
      <c r="B83" s="242" t="str">
        <f>IF(C83&gt;0,IFERROR(_xlfn.IFS(D83&lt;=DATE(YEAR('Basic project data'!$E$12),MONTH('Basic project data'!$E$12),1),'Basic project data'!$A$12,D83&lt;=DATE(YEAR('Basic project data'!$E$13),MONTH('Basic project data'!$E$13),1),'Basic project data'!$A$13,D83&lt;=DATE(YEAR('Basic project data'!$E$14),MONTH('Basic project data'!$E$14),1),'Basic project data'!$A$14,D83&lt;=DATE(YEAR('Basic project data'!$E$15),MONTH('Basic project data'!$E$15),1),'Basic project data'!$A$15,D83&lt;=DATE(YEAR('Basic project data'!$E$16),MONTH('Basic project data'!$E$16),1),'Basic project data'!$A$16),""),"")</f>
        <v>P2</v>
      </c>
      <c r="C83" s="242">
        <f>IF(C82&gt;0,C82+1,IF(DATE(YEAR('Basic project data'!$C$5),MONTH('Basic project data'!$C$5),1)=D83,1,0))</f>
        <v>28</v>
      </c>
      <c r="D83" s="243">
        <f t="shared" si="32"/>
        <v>45474</v>
      </c>
      <c r="E83" s="244">
        <v>1</v>
      </c>
      <c r="F83" s="182">
        <f t="shared" si="28"/>
        <v>17.916666666666668</v>
      </c>
      <c r="G83" s="245">
        <v>6466.6</v>
      </c>
      <c r="H83" s="244">
        <v>0.75</v>
      </c>
      <c r="I83" s="182">
        <f t="shared" si="29"/>
        <v>13.4375</v>
      </c>
      <c r="J83" s="246">
        <v>4849.95</v>
      </c>
      <c r="O83" s="243">
        <f t="shared" si="30"/>
        <v>45474</v>
      </c>
      <c r="P83" s="219"/>
      <c r="Q83" s="219">
        <v>5.4</v>
      </c>
      <c r="R83" s="219">
        <v>6.1</v>
      </c>
      <c r="S83" s="219"/>
      <c r="T83" s="219">
        <v>2.2999999999999998</v>
      </c>
      <c r="U83" s="219"/>
      <c r="V83" s="219"/>
      <c r="W83" s="219"/>
      <c r="X83" s="219"/>
      <c r="Y83" s="219"/>
      <c r="Z83" s="219"/>
      <c r="AA83" s="219"/>
      <c r="AB83" s="219"/>
      <c r="AC83" s="219"/>
      <c r="AD83" s="219"/>
      <c r="AE83" s="247">
        <f t="shared" si="31"/>
        <v>13.8</v>
      </c>
      <c r="AF83" s="248"/>
    </row>
    <row r="84" spans="2:32" outlineLevel="1" x14ac:dyDescent="0.25">
      <c r="B84" s="242" t="str">
        <f>IF(C84&gt;0,IFERROR(_xlfn.IFS(D84&lt;=DATE(YEAR('Basic project data'!$E$12),MONTH('Basic project data'!$E$12),1),'Basic project data'!$A$12,D84&lt;=DATE(YEAR('Basic project data'!$E$13),MONTH('Basic project data'!$E$13),1),'Basic project data'!$A$13,D84&lt;=DATE(YEAR('Basic project data'!$E$14),MONTH('Basic project data'!$E$14),1),'Basic project data'!$A$14,D84&lt;=DATE(YEAR('Basic project data'!$E$15),MONTH('Basic project data'!$E$15),1),'Basic project data'!$A$15,D84&lt;=DATE(YEAR('Basic project data'!$E$16),MONTH('Basic project data'!$E$16),1),'Basic project data'!$A$16),""),"")</f>
        <v>P2</v>
      </c>
      <c r="C84" s="242">
        <f>IF(C83&gt;0,C83+1,IF(DATE(YEAR('Basic project data'!$C$5),MONTH('Basic project data'!$C$5),1)=D84,1,0))</f>
        <v>29</v>
      </c>
      <c r="D84" s="243">
        <f t="shared" si="32"/>
        <v>45505</v>
      </c>
      <c r="E84" s="244">
        <v>1</v>
      </c>
      <c r="F84" s="182">
        <f t="shared" si="28"/>
        <v>17.916666666666668</v>
      </c>
      <c r="G84" s="245">
        <v>6466.6</v>
      </c>
      <c r="H84" s="244">
        <v>0.75</v>
      </c>
      <c r="I84" s="182">
        <f t="shared" si="29"/>
        <v>13.4375</v>
      </c>
      <c r="J84" s="246">
        <v>4849.95</v>
      </c>
      <c r="O84" s="243">
        <f t="shared" si="30"/>
        <v>45505</v>
      </c>
      <c r="P84" s="219"/>
      <c r="Q84" s="219">
        <v>2</v>
      </c>
      <c r="R84" s="219">
        <v>2.2000000000000002</v>
      </c>
      <c r="S84" s="219"/>
      <c r="T84" s="219">
        <v>4.7</v>
      </c>
      <c r="U84" s="219"/>
      <c r="V84" s="219"/>
      <c r="W84" s="219"/>
      <c r="X84" s="219"/>
      <c r="Y84" s="219"/>
      <c r="Z84" s="219"/>
      <c r="AA84" s="219"/>
      <c r="AB84" s="219"/>
      <c r="AC84" s="219"/>
      <c r="AD84" s="219"/>
      <c r="AE84" s="247">
        <f t="shared" si="31"/>
        <v>8.9</v>
      </c>
      <c r="AF84" s="248"/>
    </row>
    <row r="85" spans="2:32" outlineLevel="1" x14ac:dyDescent="0.25">
      <c r="B85" s="242" t="str">
        <f>IF(C85&gt;0,IFERROR(_xlfn.IFS(D85&lt;=DATE(YEAR('Basic project data'!$E$12),MONTH('Basic project data'!$E$12),1),'Basic project data'!$A$12,D85&lt;=DATE(YEAR('Basic project data'!$E$13),MONTH('Basic project data'!$E$13),1),'Basic project data'!$A$13,D85&lt;=DATE(YEAR('Basic project data'!$E$14),MONTH('Basic project data'!$E$14),1),'Basic project data'!$A$14,D85&lt;=DATE(YEAR('Basic project data'!$E$15),MONTH('Basic project data'!$E$15),1),'Basic project data'!$A$15,D85&lt;=DATE(YEAR('Basic project data'!$E$16),MONTH('Basic project data'!$E$16),1),'Basic project data'!$A$16),""),"")</f>
        <v>P2</v>
      </c>
      <c r="C85" s="242">
        <f>IF(C84&gt;0,C84+1,IF(DATE(YEAR('Basic project data'!$C$5),MONTH('Basic project data'!$C$5),1)=D85,1,0))</f>
        <v>30</v>
      </c>
      <c r="D85" s="243">
        <f t="shared" si="32"/>
        <v>45536</v>
      </c>
      <c r="E85" s="244">
        <v>1</v>
      </c>
      <c r="F85" s="182">
        <f t="shared" si="28"/>
        <v>17.916666666666668</v>
      </c>
      <c r="G85" s="245">
        <v>6466.6</v>
      </c>
      <c r="H85" s="244">
        <v>0.75</v>
      </c>
      <c r="I85" s="182">
        <f t="shared" si="29"/>
        <v>13.4375</v>
      </c>
      <c r="J85" s="246">
        <v>4849.95</v>
      </c>
      <c r="O85" s="243">
        <f t="shared" si="30"/>
        <v>45536</v>
      </c>
      <c r="P85" s="219"/>
      <c r="Q85" s="219">
        <v>7.1</v>
      </c>
      <c r="R85" s="219">
        <v>3.4</v>
      </c>
      <c r="S85" s="219"/>
      <c r="T85" s="219">
        <v>5.7</v>
      </c>
      <c r="U85" s="219"/>
      <c r="V85" s="219"/>
      <c r="W85" s="219"/>
      <c r="X85" s="219"/>
      <c r="Y85" s="219"/>
      <c r="Z85" s="219"/>
      <c r="AA85" s="219"/>
      <c r="AB85" s="219"/>
      <c r="AC85" s="219"/>
      <c r="AD85" s="219"/>
      <c r="AE85" s="247">
        <f t="shared" si="31"/>
        <v>16.2</v>
      </c>
      <c r="AF85" s="248"/>
    </row>
    <row r="86" spans="2:32" outlineLevel="1" x14ac:dyDescent="0.25">
      <c r="B86" s="242" t="str">
        <f>IF(C86&gt;0,IFERROR(_xlfn.IFS(D86&lt;=DATE(YEAR('Basic project data'!$E$12),MONTH('Basic project data'!$E$12),1),'Basic project data'!$A$12,D86&lt;=DATE(YEAR('Basic project data'!$E$13),MONTH('Basic project data'!$E$13),1),'Basic project data'!$A$13,D86&lt;=DATE(YEAR('Basic project data'!$E$14),MONTH('Basic project data'!$E$14),1),'Basic project data'!$A$14,D86&lt;=DATE(YEAR('Basic project data'!$E$15),MONTH('Basic project data'!$E$15),1),'Basic project data'!$A$15,D86&lt;=DATE(YEAR('Basic project data'!$E$16),MONTH('Basic project data'!$E$16),1),'Basic project data'!$A$16),""),"")</f>
        <v>P2</v>
      </c>
      <c r="C86" s="242">
        <f>IF(C85&gt;0,C85+1,IF(DATE(YEAR('Basic project data'!$C$5),MONTH('Basic project data'!$C$5),1)=D86,1,0))</f>
        <v>31</v>
      </c>
      <c r="D86" s="243">
        <f t="shared" si="32"/>
        <v>45566</v>
      </c>
      <c r="E86" s="244">
        <v>1</v>
      </c>
      <c r="F86" s="182">
        <f t="shared" si="28"/>
        <v>17.916666666666668</v>
      </c>
      <c r="G86" s="245">
        <v>6466.6</v>
      </c>
      <c r="H86" s="244">
        <v>0.75</v>
      </c>
      <c r="I86" s="182">
        <f t="shared" si="29"/>
        <v>13.4375</v>
      </c>
      <c r="J86" s="246">
        <v>4849.95</v>
      </c>
      <c r="O86" s="243">
        <f t="shared" si="30"/>
        <v>45566</v>
      </c>
      <c r="P86" s="219"/>
      <c r="Q86" s="219">
        <v>4.5</v>
      </c>
      <c r="R86" s="219">
        <v>6.5</v>
      </c>
      <c r="S86" s="219"/>
      <c r="T86" s="219">
        <v>4.7</v>
      </c>
      <c r="U86" s="219"/>
      <c r="V86" s="219"/>
      <c r="W86" s="219"/>
      <c r="X86" s="219"/>
      <c r="Y86" s="219"/>
      <c r="Z86" s="219"/>
      <c r="AA86" s="219"/>
      <c r="AB86" s="219"/>
      <c r="AC86" s="219"/>
      <c r="AD86" s="219"/>
      <c r="AE86" s="247">
        <f t="shared" si="31"/>
        <v>15.7</v>
      </c>
      <c r="AF86" s="248"/>
    </row>
    <row r="87" spans="2:32" outlineLevel="1" x14ac:dyDescent="0.25">
      <c r="B87" s="242" t="str">
        <f>IF(C87&gt;0,IFERROR(_xlfn.IFS(D87&lt;=DATE(YEAR('Basic project data'!$E$12),MONTH('Basic project data'!$E$12),1),'Basic project data'!$A$12,D87&lt;=DATE(YEAR('Basic project data'!$E$13),MONTH('Basic project data'!$E$13),1),'Basic project data'!$A$13,D87&lt;=DATE(YEAR('Basic project data'!$E$14),MONTH('Basic project data'!$E$14),1),'Basic project data'!$A$14,D87&lt;=DATE(YEAR('Basic project data'!$E$15),MONTH('Basic project data'!$E$15),1),'Basic project data'!$A$15,D87&lt;=DATE(YEAR('Basic project data'!$E$16),MONTH('Basic project data'!$E$16),1),'Basic project data'!$A$16),""),"")</f>
        <v>P2</v>
      </c>
      <c r="C87" s="242">
        <f>IF(C86&gt;0,C86+1,IF(DATE(YEAR('Basic project data'!$C$5),MONTH('Basic project data'!$C$5),1)=D87,1,0))</f>
        <v>32</v>
      </c>
      <c r="D87" s="243">
        <f t="shared" si="32"/>
        <v>45597</v>
      </c>
      <c r="E87" s="244">
        <v>1</v>
      </c>
      <c r="F87" s="182">
        <f t="shared" si="28"/>
        <v>17.916666666666668</v>
      </c>
      <c r="G87" s="246">
        <v>9836.18</v>
      </c>
      <c r="H87" s="244">
        <v>0.75</v>
      </c>
      <c r="I87" s="182">
        <f t="shared" si="29"/>
        <v>13.4375</v>
      </c>
      <c r="J87" s="246">
        <v>7377.1350000000002</v>
      </c>
      <c r="O87" s="243">
        <f t="shared" si="30"/>
        <v>45597</v>
      </c>
      <c r="P87" s="219"/>
      <c r="Q87" s="219">
        <v>6.7</v>
      </c>
      <c r="R87" s="219">
        <v>3.5</v>
      </c>
      <c r="S87" s="219"/>
      <c r="T87" s="219">
        <v>4.3</v>
      </c>
      <c r="U87" s="219"/>
      <c r="V87" s="219"/>
      <c r="W87" s="219"/>
      <c r="X87" s="219"/>
      <c r="Y87" s="219"/>
      <c r="Z87" s="219"/>
      <c r="AA87" s="219"/>
      <c r="AB87" s="219"/>
      <c r="AC87" s="219"/>
      <c r="AD87" s="219"/>
      <c r="AE87" s="247">
        <f t="shared" si="31"/>
        <v>14.5</v>
      </c>
      <c r="AF87" s="248"/>
    </row>
    <row r="88" spans="2:32" outlineLevel="1" x14ac:dyDescent="0.25">
      <c r="B88" s="242" t="str">
        <f>IF(C88&gt;0,IFERROR(_xlfn.IFS(D88&lt;=DATE(YEAR('Basic project data'!$E$12),MONTH('Basic project data'!$E$12),1),'Basic project data'!$A$12,D88&lt;=DATE(YEAR('Basic project data'!$E$13),MONTH('Basic project data'!$E$13),1),'Basic project data'!$A$13,D88&lt;=DATE(YEAR('Basic project data'!$E$14),MONTH('Basic project data'!$E$14),1),'Basic project data'!$A$14,D88&lt;=DATE(YEAR('Basic project data'!$E$15),MONTH('Basic project data'!$E$15),1),'Basic project data'!$A$15,D88&lt;=DATE(YEAR('Basic project data'!$E$16),MONTH('Basic project data'!$E$16),1),'Basic project data'!$A$16),""),"")</f>
        <v>P2</v>
      </c>
      <c r="C88" s="242">
        <f>IF(C87&gt;0,C87+1,IF(DATE(YEAR('Basic project data'!$C$5),MONTH('Basic project data'!$C$5),1)=D88,1,0))</f>
        <v>33</v>
      </c>
      <c r="D88" s="243">
        <f t="shared" si="32"/>
        <v>45627</v>
      </c>
      <c r="E88" s="244">
        <v>1</v>
      </c>
      <c r="F88" s="182">
        <f t="shared" si="28"/>
        <v>17.916666666666668</v>
      </c>
      <c r="G88" s="246">
        <v>6715.4928</v>
      </c>
      <c r="H88" s="244">
        <v>0.75</v>
      </c>
      <c r="I88" s="182">
        <f t="shared" si="29"/>
        <v>13.4375</v>
      </c>
      <c r="J88" s="246">
        <v>5036.6196</v>
      </c>
      <c r="O88" s="243">
        <f t="shared" si="30"/>
        <v>45627</v>
      </c>
      <c r="P88" s="219"/>
      <c r="Q88" s="219">
        <v>5.4</v>
      </c>
      <c r="R88" s="219">
        <v>6.1</v>
      </c>
      <c r="S88" s="219"/>
      <c r="T88" s="219">
        <v>1</v>
      </c>
      <c r="U88" s="219"/>
      <c r="V88" s="219"/>
      <c r="W88" s="219"/>
      <c r="X88" s="219"/>
      <c r="Y88" s="219"/>
      <c r="Z88" s="219"/>
      <c r="AA88" s="219"/>
      <c r="AB88" s="219"/>
      <c r="AC88" s="219"/>
      <c r="AD88" s="219"/>
      <c r="AE88" s="247">
        <f t="shared" si="31"/>
        <v>12.5</v>
      </c>
      <c r="AF88" s="248"/>
    </row>
    <row r="89" spans="2:32" x14ac:dyDescent="0.25">
      <c r="B89" s="250"/>
      <c r="C89" s="251"/>
      <c r="D89" s="252">
        <f>D88</f>
        <v>45627</v>
      </c>
      <c r="E89" s="253"/>
      <c r="F89" s="254">
        <f>SUM(F77:F88)</f>
        <v>214.99999999999997</v>
      </c>
      <c r="G89" s="255">
        <f>SUM(G77:G88)</f>
        <v>81217.6728</v>
      </c>
      <c r="H89" s="268"/>
      <c r="I89" s="254">
        <f>SUM(I77:I88)</f>
        <v>161.25</v>
      </c>
      <c r="J89" s="255">
        <f>SUM(J77:J88)</f>
        <v>60913.254599999993</v>
      </c>
      <c r="O89" s="252">
        <f t="shared" si="30"/>
        <v>45627</v>
      </c>
      <c r="P89" s="257">
        <f t="shared" ref="P89:AE89" si="33">SUM(P77:P88)</f>
        <v>0</v>
      </c>
      <c r="Q89" s="257">
        <f t="shared" si="33"/>
        <v>60.2</v>
      </c>
      <c r="R89" s="257">
        <f t="shared" si="33"/>
        <v>51.900000000000006</v>
      </c>
      <c r="S89" s="257">
        <f t="shared" si="33"/>
        <v>9.3000000000000007</v>
      </c>
      <c r="T89" s="257">
        <f t="shared" si="33"/>
        <v>40.099999999999994</v>
      </c>
      <c r="U89" s="257">
        <f t="shared" si="33"/>
        <v>0</v>
      </c>
      <c r="V89" s="257">
        <f t="shared" si="33"/>
        <v>0</v>
      </c>
      <c r="W89" s="257">
        <f t="shared" si="33"/>
        <v>0</v>
      </c>
      <c r="X89" s="257">
        <f t="shared" si="33"/>
        <v>0</v>
      </c>
      <c r="Y89" s="257">
        <f t="shared" si="33"/>
        <v>0</v>
      </c>
      <c r="Z89" s="257">
        <f t="shared" si="33"/>
        <v>0</v>
      </c>
      <c r="AA89" s="257">
        <f t="shared" si="33"/>
        <v>0</v>
      </c>
      <c r="AB89" s="257">
        <f t="shared" si="33"/>
        <v>0</v>
      </c>
      <c r="AC89" s="257">
        <f t="shared" si="33"/>
        <v>0</v>
      </c>
      <c r="AD89" s="257">
        <f t="shared" si="33"/>
        <v>0</v>
      </c>
      <c r="AE89" s="257">
        <f t="shared" si="33"/>
        <v>161.5</v>
      </c>
      <c r="AF89" s="248"/>
    </row>
    <row r="90" spans="2:32" ht="28.5" customHeight="1" x14ac:dyDescent="0.25">
      <c r="B90" s="8"/>
      <c r="C90" s="8"/>
      <c r="F90" s="249"/>
      <c r="I90" s="249"/>
      <c r="P90" s="257">
        <f t="shared" ref="P90:AE90" si="34">IFERROR(P89/$H$2,0)</f>
        <v>0</v>
      </c>
      <c r="Q90" s="257">
        <f t="shared" si="34"/>
        <v>60.2</v>
      </c>
      <c r="R90" s="257">
        <f t="shared" si="34"/>
        <v>51.900000000000006</v>
      </c>
      <c r="S90" s="257">
        <f t="shared" si="34"/>
        <v>9.3000000000000007</v>
      </c>
      <c r="T90" s="257">
        <f t="shared" si="34"/>
        <v>40.099999999999994</v>
      </c>
      <c r="U90" s="257">
        <f t="shared" si="34"/>
        <v>0</v>
      </c>
      <c r="V90" s="257">
        <f t="shared" si="34"/>
        <v>0</v>
      </c>
      <c r="W90" s="257">
        <f t="shared" si="34"/>
        <v>0</v>
      </c>
      <c r="X90" s="257">
        <f t="shared" si="34"/>
        <v>0</v>
      </c>
      <c r="Y90" s="257">
        <f t="shared" si="34"/>
        <v>0</v>
      </c>
      <c r="Z90" s="257">
        <f t="shared" si="34"/>
        <v>0</v>
      </c>
      <c r="AA90" s="257">
        <f t="shared" si="34"/>
        <v>0</v>
      </c>
      <c r="AB90" s="257">
        <f t="shared" si="34"/>
        <v>0</v>
      </c>
      <c r="AC90" s="257">
        <f t="shared" si="34"/>
        <v>0</v>
      </c>
      <c r="AD90" s="257">
        <f t="shared" si="34"/>
        <v>0</v>
      </c>
      <c r="AE90" s="257">
        <f t="shared" si="34"/>
        <v>161.5</v>
      </c>
      <c r="AF90" s="258" t="s">
        <v>345</v>
      </c>
    </row>
    <row r="91" spans="2:32" x14ac:dyDescent="0.25">
      <c r="B91" s="8"/>
      <c r="C91" s="8"/>
      <c r="F91" s="249"/>
      <c r="I91" s="249"/>
      <c r="P91" s="259"/>
      <c r="Q91" s="259"/>
      <c r="R91" s="259"/>
      <c r="S91" s="259"/>
      <c r="T91" s="259"/>
      <c r="U91" s="260"/>
      <c r="V91" s="261"/>
      <c r="W91" s="262"/>
      <c r="X91" s="262"/>
      <c r="Y91" s="262"/>
      <c r="Z91" s="262"/>
      <c r="AA91" s="262"/>
      <c r="AB91" s="262"/>
      <c r="AC91" s="262"/>
      <c r="AD91" s="263"/>
      <c r="AE91" s="259"/>
      <c r="AF91" s="264"/>
    </row>
    <row r="92" spans="2:32" outlineLevel="1" x14ac:dyDescent="0.25">
      <c r="B92" s="242" t="str">
        <f>IF(C92&gt;0,IFERROR(_xlfn.IFS(D92&lt;=DATE(YEAR('Basic project data'!$E$12),MONTH('Basic project data'!$E$12),1),'Basic project data'!$A$12,D92&lt;=DATE(YEAR('Basic project data'!$E$13),MONTH('Basic project data'!$E$13),1),'Basic project data'!$A$13,D92&lt;=DATE(YEAR('Basic project data'!$E$14),MONTH('Basic project data'!$E$14),1),'Basic project data'!$A$14,D92&lt;=DATE(YEAR('Basic project data'!$E$15),MONTH('Basic project data'!$E$15),1),'Basic project data'!$A$15,D92&lt;=DATE(YEAR('Basic project data'!$E$16),MONTH('Basic project data'!$E$16),1),'Basic project data'!$A$16),""),"")</f>
        <v>P2</v>
      </c>
      <c r="C92" s="242">
        <f>IF(C88&gt;0,C88+1,IF(DATE(YEAR('Basic project data'!$C$5),MONTH('Basic project data'!$C$5),1)=D92,1,0))</f>
        <v>34</v>
      </c>
      <c r="D92" s="243">
        <f>DATE(YEAR(D88),MONTH(D88)+1,DAY(D88))</f>
        <v>45658</v>
      </c>
      <c r="E92" s="265">
        <v>1</v>
      </c>
      <c r="F92" s="266">
        <f t="shared" ref="F92:F103" si="35">215/12*E92</f>
        <v>17.916666666666668</v>
      </c>
      <c r="G92" s="267">
        <v>6715.4928</v>
      </c>
      <c r="H92" s="265">
        <v>0.75</v>
      </c>
      <c r="I92" s="266">
        <f t="shared" ref="I92:I103" si="36">215/12*H92</f>
        <v>13.4375</v>
      </c>
      <c r="J92" s="267">
        <v>5036.6196</v>
      </c>
      <c r="O92" s="243">
        <f t="shared" ref="O92:O104" si="37">D92</f>
        <v>45658</v>
      </c>
      <c r="P92" s="219"/>
      <c r="Q92" s="219">
        <v>4.7</v>
      </c>
      <c r="R92" s="219">
        <v>3.8</v>
      </c>
      <c r="S92" s="219"/>
      <c r="T92" s="219">
        <v>5.8</v>
      </c>
      <c r="U92" s="219"/>
      <c r="V92" s="219"/>
      <c r="W92" s="219"/>
      <c r="X92" s="219"/>
      <c r="Y92" s="219"/>
      <c r="Z92" s="219"/>
      <c r="AA92" s="219"/>
      <c r="AB92" s="219"/>
      <c r="AC92" s="219"/>
      <c r="AD92" s="219"/>
      <c r="AE92" s="247">
        <f t="shared" ref="AE92:AE103" si="38">SUM(P92:AD92)</f>
        <v>14.3</v>
      </c>
      <c r="AF92" s="248"/>
    </row>
    <row r="93" spans="2:32" outlineLevel="1" x14ac:dyDescent="0.25">
      <c r="B93" s="242" t="str">
        <f>IF(C93&gt;0,IFERROR(_xlfn.IFS(D93&lt;=DATE(YEAR('Basic project data'!$E$12),MONTH('Basic project data'!$E$12),1),'Basic project data'!$A$12,D93&lt;=DATE(YEAR('Basic project data'!$E$13),MONTH('Basic project data'!$E$13),1),'Basic project data'!$A$13,D93&lt;=DATE(YEAR('Basic project data'!$E$14),MONTH('Basic project data'!$E$14),1),'Basic project data'!$A$14,D93&lt;=DATE(YEAR('Basic project data'!$E$15),MONTH('Basic project data'!$E$15),1),'Basic project data'!$A$15,D93&lt;=DATE(YEAR('Basic project data'!$E$16),MONTH('Basic project data'!$E$16),1),'Basic project data'!$A$16),""),"")</f>
        <v>P2</v>
      </c>
      <c r="C93" s="242">
        <f>IF(C92&gt;0,C92+1,IF(DATE(YEAR('Basic project data'!$C$5),MONTH('Basic project data'!$C$5),1)=D93,1,0))</f>
        <v>35</v>
      </c>
      <c r="D93" s="243">
        <f t="shared" ref="D93:D103" si="39">DATE(YEAR(D92),MONTH(D92)+1,DAY(D92))</f>
        <v>45689</v>
      </c>
      <c r="E93" s="244">
        <v>1</v>
      </c>
      <c r="F93" s="182">
        <f t="shared" si="35"/>
        <v>17.916666666666668</v>
      </c>
      <c r="G93" s="246">
        <v>6715.4928</v>
      </c>
      <c r="H93" s="244">
        <v>0.75</v>
      </c>
      <c r="I93" s="182">
        <f t="shared" si="36"/>
        <v>13.4375</v>
      </c>
      <c r="J93" s="246">
        <v>5036.6196</v>
      </c>
      <c r="O93" s="243">
        <f t="shared" si="37"/>
        <v>45689</v>
      </c>
      <c r="P93" s="219"/>
      <c r="Q93" s="219">
        <v>3.5</v>
      </c>
      <c r="R93" s="219">
        <v>5.7</v>
      </c>
      <c r="S93" s="219"/>
      <c r="T93" s="219"/>
      <c r="U93" s="219"/>
      <c r="V93" s="219"/>
      <c r="W93" s="219"/>
      <c r="X93" s="219"/>
      <c r="Y93" s="219"/>
      <c r="Z93" s="219"/>
      <c r="AA93" s="219"/>
      <c r="AB93" s="219"/>
      <c r="AC93" s="219"/>
      <c r="AD93" s="219"/>
      <c r="AE93" s="247">
        <f t="shared" si="38"/>
        <v>9.1999999999999993</v>
      </c>
      <c r="AF93" s="248"/>
    </row>
    <row r="94" spans="2:32" outlineLevel="1" x14ac:dyDescent="0.25">
      <c r="B94" s="242" t="str">
        <f>IF(C94&gt;0,IFERROR(_xlfn.IFS(D94&lt;=DATE(YEAR('Basic project data'!$E$12),MONTH('Basic project data'!$E$12),1),'Basic project data'!$A$12,D94&lt;=DATE(YEAR('Basic project data'!$E$13),MONTH('Basic project data'!$E$13),1),'Basic project data'!$A$13,D94&lt;=DATE(YEAR('Basic project data'!$E$14),MONTH('Basic project data'!$E$14),1),'Basic project data'!$A$14,D94&lt;=DATE(YEAR('Basic project data'!$E$15),MONTH('Basic project data'!$E$15),1),'Basic project data'!$A$15,D94&lt;=DATE(YEAR('Basic project data'!$E$16),MONTH('Basic project data'!$E$16),1),'Basic project data'!$A$16),""),"")</f>
        <v>P2</v>
      </c>
      <c r="C94" s="242">
        <f>IF(C93&gt;0,C93+1,IF(DATE(YEAR('Basic project data'!$C$5),MONTH('Basic project data'!$C$5),1)=D94,1,0))</f>
        <v>36</v>
      </c>
      <c r="D94" s="243">
        <f t="shared" si="39"/>
        <v>45717</v>
      </c>
      <c r="E94" s="244">
        <v>1</v>
      </c>
      <c r="F94" s="182">
        <f t="shared" si="35"/>
        <v>17.916666666666668</v>
      </c>
      <c r="G94" s="246">
        <v>6715.4928</v>
      </c>
      <c r="H94" s="244">
        <v>0.75</v>
      </c>
      <c r="I94" s="182">
        <f t="shared" si="36"/>
        <v>13.4375</v>
      </c>
      <c r="J94" s="246">
        <v>5036.6196</v>
      </c>
      <c r="O94" s="243">
        <f t="shared" si="37"/>
        <v>45717</v>
      </c>
      <c r="P94" s="219"/>
      <c r="Q94" s="219">
        <v>6.4</v>
      </c>
      <c r="R94" s="219">
        <v>3.5</v>
      </c>
      <c r="S94" s="219"/>
      <c r="T94" s="219">
        <v>4.7</v>
      </c>
      <c r="U94" s="219"/>
      <c r="V94" s="219"/>
      <c r="W94" s="219"/>
      <c r="X94" s="219"/>
      <c r="Y94" s="219"/>
      <c r="Z94" s="219"/>
      <c r="AA94" s="219"/>
      <c r="AB94" s="219"/>
      <c r="AC94" s="219"/>
      <c r="AD94" s="219"/>
      <c r="AE94" s="247">
        <f t="shared" si="38"/>
        <v>14.600000000000001</v>
      </c>
      <c r="AF94" s="248"/>
    </row>
    <row r="95" spans="2:32" outlineLevel="1" x14ac:dyDescent="0.25">
      <c r="B95" s="242" t="str">
        <f>IF(C95&gt;0,IFERROR(_xlfn.IFS(D95&lt;=DATE(YEAR('Basic project data'!$E$12),MONTH('Basic project data'!$E$12),1),'Basic project data'!$A$12,D95&lt;=DATE(YEAR('Basic project data'!$E$13),MONTH('Basic project data'!$E$13),1),'Basic project data'!$A$13,D95&lt;=DATE(YEAR('Basic project data'!$E$14),MONTH('Basic project data'!$E$14),1),'Basic project data'!$A$14,D95&lt;=DATE(YEAR('Basic project data'!$E$15),MONTH('Basic project data'!$E$15),1),'Basic project data'!$A$15,D95&lt;=DATE(YEAR('Basic project data'!$E$16),MONTH('Basic project data'!$E$16),1),'Basic project data'!$A$16),""),"")</f>
        <v/>
      </c>
      <c r="C95" s="242">
        <f>IF(C94&gt;0,C94+1,IF(DATE(YEAR('Basic project data'!$C$5),MONTH('Basic project data'!$C$5),1)=D95,1,0))</f>
        <v>37</v>
      </c>
      <c r="D95" s="243">
        <f t="shared" si="39"/>
        <v>45748</v>
      </c>
      <c r="E95" s="244"/>
      <c r="F95" s="182">
        <f t="shared" si="35"/>
        <v>0</v>
      </c>
      <c r="G95" s="246"/>
      <c r="H95" s="244"/>
      <c r="I95" s="182">
        <f t="shared" si="36"/>
        <v>0</v>
      </c>
      <c r="J95" s="246"/>
      <c r="O95" s="243">
        <f t="shared" si="37"/>
        <v>45748</v>
      </c>
      <c r="P95" s="219"/>
      <c r="Q95" s="219"/>
      <c r="R95" s="219"/>
      <c r="S95" s="219"/>
      <c r="T95" s="219"/>
      <c r="U95" s="219"/>
      <c r="V95" s="219"/>
      <c r="W95" s="219"/>
      <c r="X95" s="219"/>
      <c r="Y95" s="219"/>
      <c r="Z95" s="219"/>
      <c r="AA95" s="219"/>
      <c r="AB95" s="219"/>
      <c r="AC95" s="219"/>
      <c r="AD95" s="219"/>
      <c r="AE95" s="247">
        <f t="shared" si="38"/>
        <v>0</v>
      </c>
      <c r="AF95" s="248"/>
    </row>
    <row r="96" spans="2:32" outlineLevel="1" x14ac:dyDescent="0.25">
      <c r="B96" s="242" t="str">
        <f>IF(C96&gt;0,IFERROR(_xlfn.IFS(D96&lt;=DATE(YEAR('Basic project data'!$E$12),MONTH('Basic project data'!$E$12),1),'Basic project data'!$A$12,D96&lt;=DATE(YEAR('Basic project data'!$E$13),MONTH('Basic project data'!$E$13),1),'Basic project data'!$A$13,D96&lt;=DATE(YEAR('Basic project data'!$E$14),MONTH('Basic project data'!$E$14),1),'Basic project data'!$A$14,D96&lt;=DATE(YEAR('Basic project data'!$E$15),MONTH('Basic project data'!$E$15),1),'Basic project data'!$A$15,D96&lt;=DATE(YEAR('Basic project data'!$E$16),MONTH('Basic project data'!$E$16),1),'Basic project data'!$A$16),""),"")</f>
        <v/>
      </c>
      <c r="C96" s="242">
        <f>IF(C95&gt;0,C95+1,IF(DATE(YEAR('Basic project data'!$C$5),MONTH('Basic project data'!$C$5),1)=D96,1,0))</f>
        <v>38</v>
      </c>
      <c r="D96" s="243">
        <f t="shared" si="39"/>
        <v>45778</v>
      </c>
      <c r="E96" s="244"/>
      <c r="F96" s="182">
        <f t="shared" si="35"/>
        <v>0</v>
      </c>
      <c r="G96" s="246"/>
      <c r="H96" s="244"/>
      <c r="I96" s="182">
        <f t="shared" si="36"/>
        <v>0</v>
      </c>
      <c r="J96" s="246"/>
      <c r="O96" s="243">
        <f t="shared" si="37"/>
        <v>45778</v>
      </c>
      <c r="P96" s="219"/>
      <c r="Q96" s="219"/>
      <c r="R96" s="219"/>
      <c r="S96" s="219"/>
      <c r="T96" s="219"/>
      <c r="U96" s="219"/>
      <c r="V96" s="219"/>
      <c r="W96" s="219"/>
      <c r="X96" s="219"/>
      <c r="Y96" s="219"/>
      <c r="Z96" s="219"/>
      <c r="AA96" s="219"/>
      <c r="AB96" s="219"/>
      <c r="AC96" s="219"/>
      <c r="AD96" s="219"/>
      <c r="AE96" s="247">
        <f t="shared" si="38"/>
        <v>0</v>
      </c>
      <c r="AF96" s="248"/>
    </row>
    <row r="97" spans="2:32" outlineLevel="1" x14ac:dyDescent="0.25">
      <c r="B97" s="242" t="str">
        <f>IF(C97&gt;0,IFERROR(_xlfn.IFS(D97&lt;=DATE(YEAR('Basic project data'!$E$12),MONTH('Basic project data'!$E$12),1),'Basic project data'!$A$12,D97&lt;=DATE(YEAR('Basic project data'!$E$13),MONTH('Basic project data'!$E$13),1),'Basic project data'!$A$13,D97&lt;=DATE(YEAR('Basic project data'!$E$14),MONTH('Basic project data'!$E$14),1),'Basic project data'!$A$14,D97&lt;=DATE(YEAR('Basic project data'!$E$15),MONTH('Basic project data'!$E$15),1),'Basic project data'!$A$15,D97&lt;=DATE(YEAR('Basic project data'!$E$16),MONTH('Basic project data'!$E$16),1),'Basic project data'!$A$16),""),"")</f>
        <v/>
      </c>
      <c r="C97" s="242">
        <f>IF(C96&gt;0,C96+1,IF(DATE(YEAR('Basic project data'!$C$5),MONTH('Basic project data'!$C$5),1)=D97,1,0))</f>
        <v>39</v>
      </c>
      <c r="D97" s="243">
        <f t="shared" si="39"/>
        <v>45809</v>
      </c>
      <c r="E97" s="244"/>
      <c r="F97" s="182">
        <f t="shared" si="35"/>
        <v>0</v>
      </c>
      <c r="G97" s="246"/>
      <c r="H97" s="244"/>
      <c r="I97" s="182">
        <f t="shared" si="36"/>
        <v>0</v>
      </c>
      <c r="J97" s="246"/>
      <c r="O97" s="243">
        <f t="shared" si="37"/>
        <v>45809</v>
      </c>
      <c r="P97" s="219"/>
      <c r="Q97" s="219"/>
      <c r="R97" s="219"/>
      <c r="S97" s="219"/>
      <c r="T97" s="219"/>
      <c r="U97" s="219"/>
      <c r="V97" s="219"/>
      <c r="W97" s="219"/>
      <c r="X97" s="219"/>
      <c r="Y97" s="219"/>
      <c r="Z97" s="219"/>
      <c r="AA97" s="219"/>
      <c r="AB97" s="219"/>
      <c r="AC97" s="219"/>
      <c r="AD97" s="219"/>
      <c r="AE97" s="247">
        <f t="shared" si="38"/>
        <v>0</v>
      </c>
      <c r="AF97" s="248"/>
    </row>
    <row r="98" spans="2:32" outlineLevel="1" x14ac:dyDescent="0.25">
      <c r="B98" s="242" t="str">
        <f>IF(C98&gt;0,IFERROR(_xlfn.IFS(D98&lt;=DATE(YEAR('Basic project data'!$E$12),MONTH('Basic project data'!$E$12),1),'Basic project data'!$A$12,D98&lt;=DATE(YEAR('Basic project data'!$E$13),MONTH('Basic project data'!$E$13),1),'Basic project data'!$A$13,D98&lt;=DATE(YEAR('Basic project data'!$E$14),MONTH('Basic project data'!$E$14),1),'Basic project data'!$A$14,D98&lt;=DATE(YEAR('Basic project data'!$E$15),MONTH('Basic project data'!$E$15),1),'Basic project data'!$A$15,D98&lt;=DATE(YEAR('Basic project data'!$E$16),MONTH('Basic project data'!$E$16),1),'Basic project data'!$A$16),""),"")</f>
        <v/>
      </c>
      <c r="C98" s="242">
        <f>IF(C97&gt;0,C97+1,IF(DATE(YEAR('Basic project data'!$C$5),MONTH('Basic project data'!$C$5),1)=D98,1,0))</f>
        <v>40</v>
      </c>
      <c r="D98" s="243">
        <f t="shared" si="39"/>
        <v>45839</v>
      </c>
      <c r="E98" s="244"/>
      <c r="F98" s="182">
        <f t="shared" si="35"/>
        <v>0</v>
      </c>
      <c r="G98" s="246"/>
      <c r="H98" s="244"/>
      <c r="I98" s="182">
        <f t="shared" si="36"/>
        <v>0</v>
      </c>
      <c r="J98" s="246"/>
      <c r="O98" s="243">
        <f t="shared" si="37"/>
        <v>45839</v>
      </c>
      <c r="P98" s="219"/>
      <c r="Q98" s="219"/>
      <c r="R98" s="219"/>
      <c r="S98" s="219"/>
      <c r="T98" s="219"/>
      <c r="U98" s="219"/>
      <c r="V98" s="219"/>
      <c r="W98" s="219"/>
      <c r="X98" s="219"/>
      <c r="Y98" s="219"/>
      <c r="Z98" s="219"/>
      <c r="AA98" s="219"/>
      <c r="AB98" s="219"/>
      <c r="AC98" s="219"/>
      <c r="AD98" s="219"/>
      <c r="AE98" s="247">
        <f t="shared" si="38"/>
        <v>0</v>
      </c>
      <c r="AF98" s="248"/>
    </row>
    <row r="99" spans="2:32" outlineLevel="1" x14ac:dyDescent="0.25">
      <c r="B99" s="242" t="str">
        <f>IF(C99&gt;0,IFERROR(_xlfn.IFS(D99&lt;=DATE(YEAR('Basic project data'!$E$12),MONTH('Basic project data'!$E$12),1),'Basic project data'!$A$12,D99&lt;=DATE(YEAR('Basic project data'!$E$13),MONTH('Basic project data'!$E$13),1),'Basic project data'!$A$13,D99&lt;=DATE(YEAR('Basic project data'!$E$14),MONTH('Basic project data'!$E$14),1),'Basic project data'!$A$14,D99&lt;=DATE(YEAR('Basic project data'!$E$15),MONTH('Basic project data'!$E$15),1),'Basic project data'!$A$15,D99&lt;=DATE(YEAR('Basic project data'!$E$16),MONTH('Basic project data'!$E$16),1),'Basic project data'!$A$16),""),"")</f>
        <v/>
      </c>
      <c r="C99" s="242">
        <f>IF(C98&gt;0,C98+1,IF(DATE(YEAR('Basic project data'!$C$5),MONTH('Basic project data'!$C$5),1)=D99,1,0))</f>
        <v>41</v>
      </c>
      <c r="D99" s="243">
        <f t="shared" si="39"/>
        <v>45870</v>
      </c>
      <c r="E99" s="244"/>
      <c r="F99" s="182">
        <f t="shared" si="35"/>
        <v>0</v>
      </c>
      <c r="G99" s="246"/>
      <c r="H99" s="244"/>
      <c r="I99" s="182">
        <f t="shared" si="36"/>
        <v>0</v>
      </c>
      <c r="J99" s="246"/>
      <c r="O99" s="243">
        <f t="shared" si="37"/>
        <v>45870</v>
      </c>
      <c r="P99" s="219"/>
      <c r="Q99" s="219"/>
      <c r="R99" s="219"/>
      <c r="S99" s="219"/>
      <c r="T99" s="219"/>
      <c r="U99" s="219"/>
      <c r="V99" s="219"/>
      <c r="W99" s="219"/>
      <c r="X99" s="219"/>
      <c r="Y99" s="219"/>
      <c r="Z99" s="219"/>
      <c r="AA99" s="219"/>
      <c r="AB99" s="219"/>
      <c r="AC99" s="219"/>
      <c r="AD99" s="219"/>
      <c r="AE99" s="247">
        <f t="shared" si="38"/>
        <v>0</v>
      </c>
      <c r="AF99" s="248"/>
    </row>
    <row r="100" spans="2:32" outlineLevel="1" x14ac:dyDescent="0.25">
      <c r="B100" s="242" t="str">
        <f>IF(C100&gt;0,IFERROR(_xlfn.IFS(D100&lt;=DATE(YEAR('Basic project data'!$E$12),MONTH('Basic project data'!$E$12),1),'Basic project data'!$A$12,D100&lt;=DATE(YEAR('Basic project data'!$E$13),MONTH('Basic project data'!$E$13),1),'Basic project data'!$A$13,D100&lt;=DATE(YEAR('Basic project data'!$E$14),MONTH('Basic project data'!$E$14),1),'Basic project data'!$A$14,D100&lt;=DATE(YEAR('Basic project data'!$E$15),MONTH('Basic project data'!$E$15),1),'Basic project data'!$A$15,D100&lt;=DATE(YEAR('Basic project data'!$E$16),MONTH('Basic project data'!$E$16),1),'Basic project data'!$A$16),""),"")</f>
        <v/>
      </c>
      <c r="C100" s="242">
        <f>IF(C99&gt;0,C99+1,IF(DATE(YEAR('Basic project data'!$C$5),MONTH('Basic project data'!$C$5),1)=D100,1,0))</f>
        <v>42</v>
      </c>
      <c r="D100" s="243">
        <f t="shared" si="39"/>
        <v>45901</v>
      </c>
      <c r="E100" s="244"/>
      <c r="F100" s="182">
        <f t="shared" si="35"/>
        <v>0</v>
      </c>
      <c r="G100" s="246"/>
      <c r="H100" s="244"/>
      <c r="I100" s="182">
        <f t="shared" si="36"/>
        <v>0</v>
      </c>
      <c r="J100" s="246"/>
      <c r="O100" s="243">
        <f t="shared" si="37"/>
        <v>45901</v>
      </c>
      <c r="P100" s="219"/>
      <c r="Q100" s="219"/>
      <c r="R100" s="219"/>
      <c r="S100" s="219"/>
      <c r="T100" s="219"/>
      <c r="U100" s="219"/>
      <c r="V100" s="219"/>
      <c r="W100" s="219"/>
      <c r="X100" s="219"/>
      <c r="Y100" s="219"/>
      <c r="Z100" s="219"/>
      <c r="AA100" s="219"/>
      <c r="AB100" s="219"/>
      <c r="AC100" s="219"/>
      <c r="AD100" s="219"/>
      <c r="AE100" s="247">
        <f t="shared" si="38"/>
        <v>0</v>
      </c>
      <c r="AF100" s="248"/>
    </row>
    <row r="101" spans="2:32" outlineLevel="1" x14ac:dyDescent="0.25">
      <c r="B101" s="242" t="str">
        <f>IF(C101&gt;0,IFERROR(_xlfn.IFS(D101&lt;=DATE(YEAR('Basic project data'!$E$12),MONTH('Basic project data'!$E$12),1),'Basic project data'!$A$12,D101&lt;=DATE(YEAR('Basic project data'!$E$13),MONTH('Basic project data'!$E$13),1),'Basic project data'!$A$13,D101&lt;=DATE(YEAR('Basic project data'!$E$14),MONTH('Basic project data'!$E$14),1),'Basic project data'!$A$14,D101&lt;=DATE(YEAR('Basic project data'!$E$15),MONTH('Basic project data'!$E$15),1),'Basic project data'!$A$15,D101&lt;=DATE(YEAR('Basic project data'!$E$16),MONTH('Basic project data'!$E$16),1),'Basic project data'!$A$16),""),"")</f>
        <v/>
      </c>
      <c r="C101" s="242">
        <f>IF(C100&gt;0,C100+1,IF(DATE(YEAR('Basic project data'!$C$5),MONTH('Basic project data'!$C$5),1)=D101,1,0))</f>
        <v>43</v>
      </c>
      <c r="D101" s="243">
        <f t="shared" si="39"/>
        <v>45931</v>
      </c>
      <c r="E101" s="244"/>
      <c r="F101" s="182">
        <f t="shared" si="35"/>
        <v>0</v>
      </c>
      <c r="G101" s="246"/>
      <c r="H101" s="244"/>
      <c r="I101" s="182">
        <f t="shared" si="36"/>
        <v>0</v>
      </c>
      <c r="J101" s="246"/>
      <c r="O101" s="243">
        <f t="shared" si="37"/>
        <v>45931</v>
      </c>
      <c r="P101" s="219"/>
      <c r="Q101" s="219"/>
      <c r="R101" s="219"/>
      <c r="S101" s="219"/>
      <c r="T101" s="219"/>
      <c r="U101" s="219"/>
      <c r="V101" s="219"/>
      <c r="W101" s="219"/>
      <c r="X101" s="219"/>
      <c r="Y101" s="219"/>
      <c r="Z101" s="219"/>
      <c r="AA101" s="219"/>
      <c r="AB101" s="219"/>
      <c r="AC101" s="219"/>
      <c r="AD101" s="219"/>
      <c r="AE101" s="247">
        <f t="shared" si="38"/>
        <v>0</v>
      </c>
      <c r="AF101" s="248"/>
    </row>
    <row r="102" spans="2:32" outlineLevel="1" x14ac:dyDescent="0.25">
      <c r="B102" s="242" t="str">
        <f>IF(C102&gt;0,IFERROR(_xlfn.IFS(D102&lt;=DATE(YEAR('Basic project data'!$E$12),MONTH('Basic project data'!$E$12),1),'Basic project data'!$A$12,D102&lt;=DATE(YEAR('Basic project data'!$E$13),MONTH('Basic project data'!$E$13),1),'Basic project data'!$A$13,D102&lt;=DATE(YEAR('Basic project data'!$E$14),MONTH('Basic project data'!$E$14),1),'Basic project data'!$A$14,D102&lt;=DATE(YEAR('Basic project data'!$E$15),MONTH('Basic project data'!$E$15),1),'Basic project data'!$A$15,D102&lt;=DATE(YEAR('Basic project data'!$E$16),MONTH('Basic project data'!$E$16),1),'Basic project data'!$A$16),""),"")</f>
        <v/>
      </c>
      <c r="C102" s="242">
        <f>IF(C101&gt;0,C101+1,IF(DATE(YEAR('Basic project data'!$C$5),MONTH('Basic project data'!$C$5),1)=D102,1,0))</f>
        <v>44</v>
      </c>
      <c r="D102" s="243">
        <f t="shared" si="39"/>
        <v>45962</v>
      </c>
      <c r="E102" s="244"/>
      <c r="F102" s="182">
        <f t="shared" si="35"/>
        <v>0</v>
      </c>
      <c r="G102" s="246"/>
      <c r="H102" s="244"/>
      <c r="I102" s="182">
        <f t="shared" si="36"/>
        <v>0</v>
      </c>
      <c r="J102" s="246"/>
      <c r="O102" s="243">
        <f t="shared" si="37"/>
        <v>45962</v>
      </c>
      <c r="P102" s="219"/>
      <c r="Q102" s="219"/>
      <c r="R102" s="219"/>
      <c r="S102" s="219"/>
      <c r="T102" s="219"/>
      <c r="U102" s="219"/>
      <c r="V102" s="219"/>
      <c r="W102" s="219"/>
      <c r="X102" s="219"/>
      <c r="Y102" s="219"/>
      <c r="Z102" s="219"/>
      <c r="AA102" s="219"/>
      <c r="AB102" s="219"/>
      <c r="AC102" s="219"/>
      <c r="AD102" s="219"/>
      <c r="AE102" s="247">
        <f t="shared" si="38"/>
        <v>0</v>
      </c>
      <c r="AF102" s="248"/>
    </row>
    <row r="103" spans="2:32" outlineLevel="1" x14ac:dyDescent="0.25">
      <c r="B103" s="242" t="str">
        <f>IF(C103&gt;0,IFERROR(_xlfn.IFS(D103&lt;=DATE(YEAR('Basic project data'!$E$12),MONTH('Basic project data'!$E$12),1),'Basic project data'!$A$12,D103&lt;=DATE(YEAR('Basic project data'!$E$13),MONTH('Basic project data'!$E$13),1),'Basic project data'!$A$13,D103&lt;=DATE(YEAR('Basic project data'!$E$14),MONTH('Basic project data'!$E$14),1),'Basic project data'!$A$14,D103&lt;=DATE(YEAR('Basic project data'!$E$15),MONTH('Basic project data'!$E$15),1),'Basic project data'!$A$15,D103&lt;=DATE(YEAR('Basic project data'!$E$16),MONTH('Basic project data'!$E$16),1),'Basic project data'!$A$16),""),"")</f>
        <v/>
      </c>
      <c r="C103" s="242">
        <f>IF(C102&gt;0,C102+1,IF(DATE(YEAR('Basic project data'!$C$5),MONTH('Basic project data'!$C$5),1)=D103,1,0))</f>
        <v>45</v>
      </c>
      <c r="D103" s="243">
        <f t="shared" si="39"/>
        <v>45992</v>
      </c>
      <c r="E103" s="244"/>
      <c r="F103" s="182">
        <f t="shared" si="35"/>
        <v>0</v>
      </c>
      <c r="G103" s="246"/>
      <c r="H103" s="244"/>
      <c r="I103" s="182">
        <f t="shared" si="36"/>
        <v>0</v>
      </c>
      <c r="J103" s="246"/>
      <c r="O103" s="243">
        <f t="shared" si="37"/>
        <v>45992</v>
      </c>
      <c r="P103" s="219"/>
      <c r="Q103" s="219"/>
      <c r="R103" s="219"/>
      <c r="S103" s="219"/>
      <c r="T103" s="219"/>
      <c r="U103" s="219"/>
      <c r="V103" s="219"/>
      <c r="W103" s="219"/>
      <c r="X103" s="219"/>
      <c r="Y103" s="219"/>
      <c r="Z103" s="219"/>
      <c r="AA103" s="219"/>
      <c r="AB103" s="219"/>
      <c r="AC103" s="219"/>
      <c r="AD103" s="219"/>
      <c r="AE103" s="247">
        <f t="shared" si="38"/>
        <v>0</v>
      </c>
      <c r="AF103" s="248"/>
    </row>
    <row r="104" spans="2:32" x14ac:dyDescent="0.25">
      <c r="B104" s="250"/>
      <c r="C104" s="251"/>
      <c r="D104" s="252">
        <f>D103</f>
        <v>45992</v>
      </c>
      <c r="E104" s="253"/>
      <c r="F104" s="254">
        <f>SUM(F92:F103)</f>
        <v>53.75</v>
      </c>
      <c r="G104" s="255">
        <f>SUM(G92:G103)</f>
        <v>20146.4784</v>
      </c>
      <c r="H104" s="256"/>
      <c r="I104" s="254">
        <f>SUM(I92:I103)</f>
        <v>40.3125</v>
      </c>
      <c r="J104" s="255">
        <f>SUM(J92:J103)</f>
        <v>15109.8588</v>
      </c>
      <c r="O104" s="252">
        <f t="shared" si="37"/>
        <v>45992</v>
      </c>
      <c r="P104" s="257">
        <f t="shared" ref="P104:AE104" si="40">SUM(P92:P103)</f>
        <v>0</v>
      </c>
      <c r="Q104" s="257">
        <f t="shared" si="40"/>
        <v>14.6</v>
      </c>
      <c r="R104" s="257">
        <f t="shared" si="40"/>
        <v>13</v>
      </c>
      <c r="S104" s="257">
        <f t="shared" si="40"/>
        <v>0</v>
      </c>
      <c r="T104" s="257">
        <f t="shared" si="40"/>
        <v>10.5</v>
      </c>
      <c r="U104" s="257">
        <f t="shared" si="40"/>
        <v>0</v>
      </c>
      <c r="V104" s="257">
        <f t="shared" si="40"/>
        <v>0</v>
      </c>
      <c r="W104" s="257">
        <f t="shared" si="40"/>
        <v>0</v>
      </c>
      <c r="X104" s="257">
        <f t="shared" si="40"/>
        <v>0</v>
      </c>
      <c r="Y104" s="257">
        <f t="shared" si="40"/>
        <v>0</v>
      </c>
      <c r="Z104" s="257">
        <f t="shared" si="40"/>
        <v>0</v>
      </c>
      <c r="AA104" s="257">
        <f t="shared" si="40"/>
        <v>0</v>
      </c>
      <c r="AB104" s="257">
        <f t="shared" si="40"/>
        <v>0</v>
      </c>
      <c r="AC104" s="257">
        <f t="shared" si="40"/>
        <v>0</v>
      </c>
      <c r="AD104" s="257">
        <f t="shared" si="40"/>
        <v>0</v>
      </c>
      <c r="AE104" s="257">
        <f t="shared" si="40"/>
        <v>38.1</v>
      </c>
      <c r="AF104" s="248"/>
    </row>
    <row r="105" spans="2:32" ht="28.5" customHeight="1" x14ac:dyDescent="0.25">
      <c r="B105" s="8"/>
      <c r="C105" s="8"/>
      <c r="F105" s="249"/>
      <c r="I105" s="249"/>
      <c r="P105" s="257">
        <f t="shared" ref="P105:AE105" si="41">IFERROR(P104/$H$2,0)</f>
        <v>0</v>
      </c>
      <c r="Q105" s="257">
        <f t="shared" si="41"/>
        <v>14.6</v>
      </c>
      <c r="R105" s="257">
        <f t="shared" si="41"/>
        <v>13</v>
      </c>
      <c r="S105" s="257">
        <f t="shared" si="41"/>
        <v>0</v>
      </c>
      <c r="T105" s="257">
        <f t="shared" si="41"/>
        <v>10.5</v>
      </c>
      <c r="U105" s="257">
        <f t="shared" si="41"/>
        <v>0</v>
      </c>
      <c r="V105" s="257">
        <f t="shared" si="41"/>
        <v>0</v>
      </c>
      <c r="W105" s="257">
        <f t="shared" si="41"/>
        <v>0</v>
      </c>
      <c r="X105" s="257">
        <f t="shared" si="41"/>
        <v>0</v>
      </c>
      <c r="Y105" s="257">
        <f t="shared" si="41"/>
        <v>0</v>
      </c>
      <c r="Z105" s="257">
        <f t="shared" si="41"/>
        <v>0</v>
      </c>
      <c r="AA105" s="257">
        <f t="shared" si="41"/>
        <v>0</v>
      </c>
      <c r="AB105" s="257">
        <f t="shared" si="41"/>
        <v>0</v>
      </c>
      <c r="AC105" s="257">
        <f t="shared" si="41"/>
        <v>0</v>
      </c>
      <c r="AD105" s="257">
        <f t="shared" si="41"/>
        <v>0</v>
      </c>
      <c r="AE105" s="257">
        <f t="shared" si="41"/>
        <v>38.1</v>
      </c>
      <c r="AF105" s="258" t="s">
        <v>345</v>
      </c>
    </row>
    <row r="106" spans="2:32" x14ac:dyDescent="0.25">
      <c r="B106" s="8"/>
      <c r="C106" s="8"/>
      <c r="F106" s="249"/>
      <c r="I106" s="249"/>
      <c r="P106" s="259"/>
      <c r="Q106" s="259"/>
      <c r="R106" s="259"/>
      <c r="S106" s="259"/>
      <c r="T106" s="259"/>
      <c r="U106" s="260"/>
      <c r="V106" s="261"/>
      <c r="W106" s="262"/>
      <c r="X106" s="262"/>
      <c r="Y106" s="262"/>
      <c r="Z106" s="262"/>
      <c r="AA106" s="262"/>
      <c r="AB106" s="262"/>
      <c r="AC106" s="262"/>
      <c r="AD106" s="263"/>
      <c r="AE106" s="259"/>
      <c r="AF106" s="264"/>
    </row>
    <row r="107" spans="2:32" outlineLevel="1" x14ac:dyDescent="0.25">
      <c r="B107" s="242" t="str">
        <f>IF(C107&gt;0,IFERROR(_xlfn.IFS(D107&lt;=DATE(YEAR('Basic project data'!$E$12),MONTH('Basic project data'!$E$12),1),'Basic project data'!$A$12,D107&lt;=DATE(YEAR('Basic project data'!$E$13),MONTH('Basic project data'!$E$13),1),'Basic project data'!$A$13,D107&lt;=DATE(YEAR('Basic project data'!$E$14),MONTH('Basic project data'!$E$14),1),'Basic project data'!$A$14,D107&lt;=DATE(YEAR('Basic project data'!$E$15),MONTH('Basic project data'!$E$15),1),'Basic project data'!$A$15,D107&lt;=DATE(YEAR('Basic project data'!$E$16),MONTH('Basic project data'!$E$16),1),'Basic project data'!$A$16),""),"")</f>
        <v/>
      </c>
      <c r="C107" s="242">
        <f>IF(C103&gt;0,C103+1,IF(DATE(YEAR('Basic project data'!$C$5),MONTH('Basic project data'!$C$5),1)=D107,1,0))</f>
        <v>46</v>
      </c>
      <c r="D107" s="243">
        <f>DATE(YEAR(D103),MONTH(D103)+1,DAY(D103))</f>
        <v>46023</v>
      </c>
      <c r="E107" s="265"/>
      <c r="F107" s="266">
        <f t="shared" ref="F107:F118" si="42">215/12*E107</f>
        <v>0</v>
      </c>
      <c r="G107" s="267"/>
      <c r="H107" s="265"/>
      <c r="I107" s="266">
        <f t="shared" ref="I107:I118" si="43">215/12*H107</f>
        <v>0</v>
      </c>
      <c r="J107" s="267"/>
      <c r="O107" s="243">
        <f t="shared" ref="O107:O119" si="44">D107</f>
        <v>46023</v>
      </c>
      <c r="P107" s="219"/>
      <c r="Q107" s="219"/>
      <c r="R107" s="219"/>
      <c r="S107" s="219"/>
      <c r="T107" s="219"/>
      <c r="U107" s="219"/>
      <c r="V107" s="219"/>
      <c r="W107" s="219"/>
      <c r="X107" s="219"/>
      <c r="Y107" s="219"/>
      <c r="Z107" s="219"/>
      <c r="AA107" s="219"/>
      <c r="AB107" s="219"/>
      <c r="AC107" s="219"/>
      <c r="AD107" s="219"/>
      <c r="AE107" s="247">
        <f t="shared" ref="AE107:AE118" si="45">SUM(P107:AD107)</f>
        <v>0</v>
      </c>
      <c r="AF107" s="248"/>
    </row>
    <row r="108" spans="2:32" outlineLevel="1" x14ac:dyDescent="0.25">
      <c r="B108" s="242" t="str">
        <f>IF(C108&gt;0,IFERROR(_xlfn.IFS(D108&lt;=DATE(YEAR('Basic project data'!$E$12),MONTH('Basic project data'!$E$12),1),'Basic project data'!$A$12,D108&lt;=DATE(YEAR('Basic project data'!$E$13),MONTH('Basic project data'!$E$13),1),'Basic project data'!$A$13,D108&lt;=DATE(YEAR('Basic project data'!$E$14),MONTH('Basic project data'!$E$14),1),'Basic project data'!$A$14,D108&lt;=DATE(YEAR('Basic project data'!$E$15),MONTH('Basic project data'!$E$15),1),'Basic project data'!$A$15,D108&lt;=DATE(YEAR('Basic project data'!$E$16),MONTH('Basic project data'!$E$16),1),'Basic project data'!$A$16),""),"")</f>
        <v/>
      </c>
      <c r="C108" s="242">
        <f>IF(C107&gt;0,C107+1,IF(DATE(YEAR('Basic project data'!$C$5),MONTH('Basic project data'!$C$5),1)=D108,1,0))</f>
        <v>47</v>
      </c>
      <c r="D108" s="243">
        <f t="shared" ref="D108:D118" si="46">DATE(YEAR(D107),MONTH(D107)+1,DAY(D107))</f>
        <v>46054</v>
      </c>
      <c r="E108" s="244"/>
      <c r="F108" s="182">
        <f t="shared" si="42"/>
        <v>0</v>
      </c>
      <c r="G108" s="246"/>
      <c r="H108" s="244"/>
      <c r="I108" s="182">
        <f t="shared" si="43"/>
        <v>0</v>
      </c>
      <c r="J108" s="246"/>
      <c r="O108" s="243">
        <f t="shared" si="44"/>
        <v>46054</v>
      </c>
      <c r="P108" s="219"/>
      <c r="Q108" s="219"/>
      <c r="R108" s="219"/>
      <c r="S108" s="219"/>
      <c r="T108" s="219"/>
      <c r="U108" s="219"/>
      <c r="V108" s="219"/>
      <c r="W108" s="219"/>
      <c r="X108" s="219"/>
      <c r="Y108" s="219"/>
      <c r="Z108" s="219"/>
      <c r="AA108" s="219"/>
      <c r="AB108" s="219"/>
      <c r="AC108" s="219"/>
      <c r="AD108" s="219"/>
      <c r="AE108" s="247">
        <f t="shared" si="45"/>
        <v>0</v>
      </c>
      <c r="AF108" s="248"/>
    </row>
    <row r="109" spans="2:32" outlineLevel="1" x14ac:dyDescent="0.25">
      <c r="B109" s="242" t="str">
        <f>IF(C109&gt;0,IFERROR(_xlfn.IFS(D109&lt;=DATE(YEAR('Basic project data'!$E$12),MONTH('Basic project data'!$E$12),1),'Basic project data'!$A$12,D109&lt;=DATE(YEAR('Basic project data'!$E$13),MONTH('Basic project data'!$E$13),1),'Basic project data'!$A$13,D109&lt;=DATE(YEAR('Basic project data'!$E$14),MONTH('Basic project data'!$E$14),1),'Basic project data'!$A$14,D109&lt;=DATE(YEAR('Basic project data'!$E$15),MONTH('Basic project data'!$E$15),1),'Basic project data'!$A$15,D109&lt;=DATE(YEAR('Basic project data'!$E$16),MONTH('Basic project data'!$E$16),1),'Basic project data'!$A$16),""),"")</f>
        <v/>
      </c>
      <c r="C109" s="242">
        <f>IF(C108&gt;0,C108+1,IF(DATE(YEAR('Basic project data'!$C$5),MONTH('Basic project data'!$C$5),1)=D109,1,0))</f>
        <v>48</v>
      </c>
      <c r="D109" s="243">
        <f t="shared" si="46"/>
        <v>46082</v>
      </c>
      <c r="E109" s="244"/>
      <c r="F109" s="182">
        <f t="shared" si="42"/>
        <v>0</v>
      </c>
      <c r="G109" s="246"/>
      <c r="H109" s="244"/>
      <c r="I109" s="182">
        <f t="shared" si="43"/>
        <v>0</v>
      </c>
      <c r="J109" s="246"/>
      <c r="O109" s="243">
        <f t="shared" si="44"/>
        <v>46082</v>
      </c>
      <c r="P109" s="219"/>
      <c r="Q109" s="219"/>
      <c r="R109" s="219"/>
      <c r="S109" s="219"/>
      <c r="T109" s="219"/>
      <c r="U109" s="219"/>
      <c r="V109" s="219"/>
      <c r="W109" s="219"/>
      <c r="X109" s="219"/>
      <c r="Y109" s="219"/>
      <c r="Z109" s="219"/>
      <c r="AA109" s="219"/>
      <c r="AB109" s="219"/>
      <c r="AC109" s="219"/>
      <c r="AD109" s="219"/>
      <c r="AE109" s="247">
        <f t="shared" si="45"/>
        <v>0</v>
      </c>
      <c r="AF109" s="248"/>
    </row>
    <row r="110" spans="2:32" outlineLevel="1" x14ac:dyDescent="0.25">
      <c r="B110" s="242" t="str">
        <f>IF(C110&gt;0,IFERROR(_xlfn.IFS(D110&lt;=DATE(YEAR('Basic project data'!$E$12),MONTH('Basic project data'!$E$12),1),'Basic project data'!$A$12,D110&lt;=DATE(YEAR('Basic project data'!$E$13),MONTH('Basic project data'!$E$13),1),'Basic project data'!$A$13,D110&lt;=DATE(YEAR('Basic project data'!$E$14),MONTH('Basic project data'!$E$14),1),'Basic project data'!$A$14,D110&lt;=DATE(YEAR('Basic project data'!$E$15),MONTH('Basic project data'!$E$15),1),'Basic project data'!$A$15,D110&lt;=DATE(YEAR('Basic project data'!$E$16),MONTH('Basic project data'!$E$16),1),'Basic project data'!$A$16),""),"")</f>
        <v/>
      </c>
      <c r="C110" s="242">
        <f>IF(C109&gt;0,C109+1,IF(DATE(YEAR('Basic project data'!$C$5),MONTH('Basic project data'!$C$5),1)=D110,1,0))</f>
        <v>49</v>
      </c>
      <c r="D110" s="243">
        <f t="shared" si="46"/>
        <v>46113</v>
      </c>
      <c r="E110" s="244"/>
      <c r="F110" s="182">
        <f t="shared" si="42"/>
        <v>0</v>
      </c>
      <c r="G110" s="246"/>
      <c r="H110" s="244"/>
      <c r="I110" s="182">
        <f t="shared" si="43"/>
        <v>0</v>
      </c>
      <c r="J110" s="246"/>
      <c r="O110" s="243">
        <f t="shared" si="44"/>
        <v>46113</v>
      </c>
      <c r="P110" s="219"/>
      <c r="Q110" s="219"/>
      <c r="R110" s="219"/>
      <c r="S110" s="219"/>
      <c r="T110" s="219"/>
      <c r="U110" s="219"/>
      <c r="V110" s="219"/>
      <c r="W110" s="219"/>
      <c r="X110" s="219"/>
      <c r="Y110" s="219"/>
      <c r="Z110" s="219"/>
      <c r="AA110" s="219"/>
      <c r="AB110" s="219"/>
      <c r="AC110" s="219"/>
      <c r="AD110" s="219"/>
      <c r="AE110" s="247">
        <f t="shared" si="45"/>
        <v>0</v>
      </c>
      <c r="AF110" s="248"/>
    </row>
    <row r="111" spans="2:32" outlineLevel="1" x14ac:dyDescent="0.25">
      <c r="B111" s="242" t="str">
        <f>IF(C111&gt;0,IFERROR(_xlfn.IFS(D111&lt;=DATE(YEAR('Basic project data'!$E$12),MONTH('Basic project data'!$E$12),1),'Basic project data'!$A$12,D111&lt;=DATE(YEAR('Basic project data'!$E$13),MONTH('Basic project data'!$E$13),1),'Basic project data'!$A$13,D111&lt;=DATE(YEAR('Basic project data'!$E$14),MONTH('Basic project data'!$E$14),1),'Basic project data'!$A$14,D111&lt;=DATE(YEAR('Basic project data'!$E$15),MONTH('Basic project data'!$E$15),1),'Basic project data'!$A$15,D111&lt;=DATE(YEAR('Basic project data'!$E$16),MONTH('Basic project data'!$E$16),1),'Basic project data'!$A$16),""),"")</f>
        <v/>
      </c>
      <c r="C111" s="242">
        <f>IF(C110&gt;0,C110+1,IF(DATE(YEAR('Basic project data'!$C$5),MONTH('Basic project data'!$C$5),1)=D111,1,0))</f>
        <v>50</v>
      </c>
      <c r="D111" s="243">
        <f t="shared" si="46"/>
        <v>46143</v>
      </c>
      <c r="E111" s="244"/>
      <c r="F111" s="182">
        <f t="shared" si="42"/>
        <v>0</v>
      </c>
      <c r="G111" s="246"/>
      <c r="H111" s="244"/>
      <c r="I111" s="182">
        <f t="shared" si="43"/>
        <v>0</v>
      </c>
      <c r="J111" s="246"/>
      <c r="O111" s="243">
        <f t="shared" si="44"/>
        <v>46143</v>
      </c>
      <c r="P111" s="219"/>
      <c r="Q111" s="219"/>
      <c r="R111" s="219"/>
      <c r="S111" s="219"/>
      <c r="T111" s="219"/>
      <c r="U111" s="219"/>
      <c r="V111" s="219"/>
      <c r="W111" s="219"/>
      <c r="X111" s="219"/>
      <c r="Y111" s="219"/>
      <c r="Z111" s="219"/>
      <c r="AA111" s="219"/>
      <c r="AB111" s="219"/>
      <c r="AC111" s="219"/>
      <c r="AD111" s="219"/>
      <c r="AE111" s="247">
        <f t="shared" si="45"/>
        <v>0</v>
      </c>
      <c r="AF111" s="248"/>
    </row>
    <row r="112" spans="2:32" outlineLevel="1" x14ac:dyDescent="0.25">
      <c r="B112" s="242" t="str">
        <f>IF(C112&gt;0,IFERROR(_xlfn.IFS(D112&lt;=DATE(YEAR('Basic project data'!$E$12),MONTH('Basic project data'!$E$12),1),'Basic project data'!$A$12,D112&lt;=DATE(YEAR('Basic project data'!$E$13),MONTH('Basic project data'!$E$13),1),'Basic project data'!$A$13,D112&lt;=DATE(YEAR('Basic project data'!$E$14),MONTH('Basic project data'!$E$14),1),'Basic project data'!$A$14,D112&lt;=DATE(YEAR('Basic project data'!$E$15),MONTH('Basic project data'!$E$15),1),'Basic project data'!$A$15,D112&lt;=DATE(YEAR('Basic project data'!$E$16),MONTH('Basic project data'!$E$16),1),'Basic project data'!$A$16),""),"")</f>
        <v/>
      </c>
      <c r="C112" s="242">
        <f>IF(C111&gt;0,C111+1,IF(DATE(YEAR('Basic project data'!$C$5),MONTH('Basic project data'!$C$5),1)=D112,1,0))</f>
        <v>51</v>
      </c>
      <c r="D112" s="243">
        <f t="shared" si="46"/>
        <v>46174</v>
      </c>
      <c r="E112" s="244"/>
      <c r="F112" s="182">
        <f t="shared" si="42"/>
        <v>0</v>
      </c>
      <c r="G112" s="246"/>
      <c r="H112" s="244"/>
      <c r="I112" s="182">
        <f t="shared" si="43"/>
        <v>0</v>
      </c>
      <c r="J112" s="246"/>
      <c r="O112" s="243">
        <f t="shared" si="44"/>
        <v>46174</v>
      </c>
      <c r="P112" s="219"/>
      <c r="Q112" s="219"/>
      <c r="R112" s="219"/>
      <c r="S112" s="219"/>
      <c r="T112" s="219"/>
      <c r="U112" s="219"/>
      <c r="V112" s="219"/>
      <c r="W112" s="219"/>
      <c r="X112" s="219"/>
      <c r="Y112" s="219"/>
      <c r="Z112" s="219"/>
      <c r="AA112" s="219"/>
      <c r="AB112" s="219"/>
      <c r="AC112" s="219"/>
      <c r="AD112" s="219"/>
      <c r="AE112" s="247">
        <f t="shared" si="45"/>
        <v>0</v>
      </c>
      <c r="AF112" s="248"/>
    </row>
    <row r="113" spans="2:32" outlineLevel="1" x14ac:dyDescent="0.25">
      <c r="B113" s="242" t="str">
        <f>IF(C113&gt;0,IFERROR(_xlfn.IFS(D113&lt;=DATE(YEAR('Basic project data'!$E$12),MONTH('Basic project data'!$E$12),1),'Basic project data'!$A$12,D113&lt;=DATE(YEAR('Basic project data'!$E$13),MONTH('Basic project data'!$E$13),1),'Basic project data'!$A$13,D113&lt;=DATE(YEAR('Basic project data'!$E$14),MONTH('Basic project data'!$E$14),1),'Basic project data'!$A$14,D113&lt;=DATE(YEAR('Basic project data'!$E$15),MONTH('Basic project data'!$E$15),1),'Basic project data'!$A$15,D113&lt;=DATE(YEAR('Basic project data'!$E$16),MONTH('Basic project data'!$E$16),1),'Basic project data'!$A$16),""),"")</f>
        <v/>
      </c>
      <c r="C113" s="242">
        <f>IF(C112&gt;0,C112+1,IF(DATE(YEAR('Basic project data'!$C$5),MONTH('Basic project data'!$C$5),1)=D113,1,0))</f>
        <v>52</v>
      </c>
      <c r="D113" s="243">
        <f t="shared" si="46"/>
        <v>46204</v>
      </c>
      <c r="E113" s="244"/>
      <c r="F113" s="182">
        <f t="shared" si="42"/>
        <v>0</v>
      </c>
      <c r="G113" s="246"/>
      <c r="H113" s="244"/>
      <c r="I113" s="182">
        <f t="shared" si="43"/>
        <v>0</v>
      </c>
      <c r="J113" s="246"/>
      <c r="O113" s="243">
        <f t="shared" si="44"/>
        <v>46204</v>
      </c>
      <c r="P113" s="219"/>
      <c r="Q113" s="219"/>
      <c r="R113" s="219"/>
      <c r="S113" s="219"/>
      <c r="T113" s="219"/>
      <c r="U113" s="219"/>
      <c r="V113" s="219"/>
      <c r="W113" s="219"/>
      <c r="X113" s="219"/>
      <c r="Y113" s="219"/>
      <c r="Z113" s="219"/>
      <c r="AA113" s="219"/>
      <c r="AB113" s="219"/>
      <c r="AC113" s="219"/>
      <c r="AD113" s="219"/>
      <c r="AE113" s="247">
        <f t="shared" si="45"/>
        <v>0</v>
      </c>
      <c r="AF113" s="248"/>
    </row>
    <row r="114" spans="2:32" outlineLevel="1" x14ac:dyDescent="0.25">
      <c r="B114" s="242" t="str">
        <f>IF(C114&gt;0,IFERROR(_xlfn.IFS(D114&lt;=DATE(YEAR('Basic project data'!$E$12),MONTH('Basic project data'!$E$12),1),'Basic project data'!$A$12,D114&lt;=DATE(YEAR('Basic project data'!$E$13),MONTH('Basic project data'!$E$13),1),'Basic project data'!$A$13,D114&lt;=DATE(YEAR('Basic project data'!$E$14),MONTH('Basic project data'!$E$14),1),'Basic project data'!$A$14,D114&lt;=DATE(YEAR('Basic project data'!$E$15),MONTH('Basic project data'!$E$15),1),'Basic project data'!$A$15,D114&lt;=DATE(YEAR('Basic project data'!$E$16),MONTH('Basic project data'!$E$16),1),'Basic project data'!$A$16),""),"")</f>
        <v/>
      </c>
      <c r="C114" s="242">
        <f>IF(C113&gt;0,C113+1,IF(DATE(YEAR('Basic project data'!$C$5),MONTH('Basic project data'!$C$5),1)=D114,1,0))</f>
        <v>53</v>
      </c>
      <c r="D114" s="243">
        <f t="shared" si="46"/>
        <v>46235</v>
      </c>
      <c r="E114" s="244"/>
      <c r="F114" s="182">
        <f t="shared" si="42"/>
        <v>0</v>
      </c>
      <c r="G114" s="246"/>
      <c r="H114" s="244"/>
      <c r="I114" s="182">
        <f t="shared" si="43"/>
        <v>0</v>
      </c>
      <c r="J114" s="246"/>
      <c r="O114" s="243">
        <f t="shared" si="44"/>
        <v>46235</v>
      </c>
      <c r="P114" s="219"/>
      <c r="Q114" s="219"/>
      <c r="R114" s="219"/>
      <c r="S114" s="219"/>
      <c r="T114" s="219"/>
      <c r="U114" s="219"/>
      <c r="V114" s="219"/>
      <c r="W114" s="219"/>
      <c r="X114" s="219"/>
      <c r="Y114" s="219"/>
      <c r="Z114" s="219"/>
      <c r="AA114" s="219"/>
      <c r="AB114" s="219"/>
      <c r="AC114" s="219"/>
      <c r="AD114" s="219"/>
      <c r="AE114" s="247">
        <f t="shared" si="45"/>
        <v>0</v>
      </c>
      <c r="AF114" s="248"/>
    </row>
    <row r="115" spans="2:32" outlineLevel="1" x14ac:dyDescent="0.25">
      <c r="B115" s="242" t="str">
        <f>IF(C115&gt;0,IFERROR(_xlfn.IFS(D115&lt;=DATE(YEAR('Basic project data'!$E$12),MONTH('Basic project data'!$E$12),1),'Basic project data'!$A$12,D115&lt;=DATE(YEAR('Basic project data'!$E$13),MONTH('Basic project data'!$E$13),1),'Basic project data'!$A$13,D115&lt;=DATE(YEAR('Basic project data'!$E$14),MONTH('Basic project data'!$E$14),1),'Basic project data'!$A$14,D115&lt;=DATE(YEAR('Basic project data'!$E$15),MONTH('Basic project data'!$E$15),1),'Basic project data'!$A$15,D115&lt;=DATE(YEAR('Basic project data'!$E$16),MONTH('Basic project data'!$E$16),1),'Basic project data'!$A$16),""),"")</f>
        <v/>
      </c>
      <c r="C115" s="242">
        <f>IF(C114&gt;0,C114+1,IF(DATE(YEAR('Basic project data'!$C$5),MONTH('Basic project data'!$C$5),1)=D115,1,0))</f>
        <v>54</v>
      </c>
      <c r="D115" s="243">
        <f t="shared" si="46"/>
        <v>46266</v>
      </c>
      <c r="E115" s="244"/>
      <c r="F115" s="182">
        <f t="shared" si="42"/>
        <v>0</v>
      </c>
      <c r="G115" s="246"/>
      <c r="H115" s="244"/>
      <c r="I115" s="182">
        <f t="shared" si="43"/>
        <v>0</v>
      </c>
      <c r="J115" s="246"/>
      <c r="O115" s="243">
        <f t="shared" si="44"/>
        <v>46266</v>
      </c>
      <c r="P115" s="219"/>
      <c r="Q115" s="219"/>
      <c r="R115" s="219"/>
      <c r="S115" s="219"/>
      <c r="T115" s="219"/>
      <c r="U115" s="219"/>
      <c r="V115" s="219"/>
      <c r="W115" s="219"/>
      <c r="X115" s="219"/>
      <c r="Y115" s="219"/>
      <c r="Z115" s="219"/>
      <c r="AA115" s="219"/>
      <c r="AB115" s="219"/>
      <c r="AC115" s="219"/>
      <c r="AD115" s="219"/>
      <c r="AE115" s="247">
        <f t="shared" si="45"/>
        <v>0</v>
      </c>
      <c r="AF115" s="248"/>
    </row>
    <row r="116" spans="2:32" outlineLevel="1" x14ac:dyDescent="0.25">
      <c r="B116" s="242" t="str">
        <f>IF(C116&gt;0,IFERROR(_xlfn.IFS(D116&lt;=DATE(YEAR('Basic project data'!$E$12),MONTH('Basic project data'!$E$12),1),'Basic project data'!$A$12,D116&lt;=DATE(YEAR('Basic project data'!$E$13),MONTH('Basic project data'!$E$13),1),'Basic project data'!$A$13,D116&lt;=DATE(YEAR('Basic project data'!$E$14),MONTH('Basic project data'!$E$14),1),'Basic project data'!$A$14,D116&lt;=DATE(YEAR('Basic project data'!$E$15),MONTH('Basic project data'!$E$15),1),'Basic project data'!$A$15,D116&lt;=DATE(YEAR('Basic project data'!$E$16),MONTH('Basic project data'!$E$16),1),'Basic project data'!$A$16),""),"")</f>
        <v/>
      </c>
      <c r="C116" s="242">
        <f>IF(C115&gt;0,C115+1,IF(DATE(YEAR('Basic project data'!$C$5),MONTH('Basic project data'!$C$5),1)=D116,1,0))</f>
        <v>55</v>
      </c>
      <c r="D116" s="243">
        <f t="shared" si="46"/>
        <v>46296</v>
      </c>
      <c r="E116" s="244"/>
      <c r="F116" s="182">
        <f t="shared" si="42"/>
        <v>0</v>
      </c>
      <c r="G116" s="246"/>
      <c r="H116" s="244"/>
      <c r="I116" s="182">
        <f t="shared" si="43"/>
        <v>0</v>
      </c>
      <c r="J116" s="246"/>
      <c r="O116" s="243">
        <f t="shared" si="44"/>
        <v>46296</v>
      </c>
      <c r="P116" s="219"/>
      <c r="Q116" s="219"/>
      <c r="R116" s="219"/>
      <c r="S116" s="219"/>
      <c r="T116" s="219"/>
      <c r="U116" s="219"/>
      <c r="V116" s="219"/>
      <c r="W116" s="219"/>
      <c r="X116" s="219"/>
      <c r="Y116" s="219"/>
      <c r="Z116" s="219"/>
      <c r="AA116" s="219"/>
      <c r="AB116" s="219"/>
      <c r="AC116" s="219"/>
      <c r="AD116" s="219"/>
      <c r="AE116" s="247">
        <f t="shared" si="45"/>
        <v>0</v>
      </c>
      <c r="AF116" s="248"/>
    </row>
    <row r="117" spans="2:32" outlineLevel="1" x14ac:dyDescent="0.25">
      <c r="B117" s="242" t="str">
        <f>IF(C117&gt;0,IFERROR(_xlfn.IFS(D117&lt;=DATE(YEAR('Basic project data'!$E$12),MONTH('Basic project data'!$E$12),1),'Basic project data'!$A$12,D117&lt;=DATE(YEAR('Basic project data'!$E$13),MONTH('Basic project data'!$E$13),1),'Basic project data'!$A$13,D117&lt;=DATE(YEAR('Basic project data'!$E$14),MONTH('Basic project data'!$E$14),1),'Basic project data'!$A$14,D117&lt;=DATE(YEAR('Basic project data'!$E$15),MONTH('Basic project data'!$E$15),1),'Basic project data'!$A$15,D117&lt;=DATE(YEAR('Basic project data'!$E$16),MONTH('Basic project data'!$E$16),1),'Basic project data'!$A$16),""),"")</f>
        <v/>
      </c>
      <c r="C117" s="242">
        <f>IF(C116&gt;0,C116+1,IF(DATE(YEAR('Basic project data'!$C$5),MONTH('Basic project data'!$C$5),1)=D117,1,0))</f>
        <v>56</v>
      </c>
      <c r="D117" s="243">
        <f t="shared" si="46"/>
        <v>46327</v>
      </c>
      <c r="E117" s="244"/>
      <c r="F117" s="182">
        <f t="shared" si="42"/>
        <v>0</v>
      </c>
      <c r="G117" s="246"/>
      <c r="H117" s="244"/>
      <c r="I117" s="182">
        <f t="shared" si="43"/>
        <v>0</v>
      </c>
      <c r="J117" s="246"/>
      <c r="O117" s="243">
        <f t="shared" si="44"/>
        <v>46327</v>
      </c>
      <c r="P117" s="219"/>
      <c r="Q117" s="219"/>
      <c r="R117" s="219"/>
      <c r="S117" s="219"/>
      <c r="T117" s="219"/>
      <c r="U117" s="219"/>
      <c r="V117" s="219"/>
      <c r="W117" s="219"/>
      <c r="X117" s="219"/>
      <c r="Y117" s="219"/>
      <c r="Z117" s="219"/>
      <c r="AA117" s="219"/>
      <c r="AB117" s="219"/>
      <c r="AC117" s="219"/>
      <c r="AD117" s="219"/>
      <c r="AE117" s="247">
        <f t="shared" si="45"/>
        <v>0</v>
      </c>
      <c r="AF117" s="248"/>
    </row>
    <row r="118" spans="2:32" outlineLevel="1" x14ac:dyDescent="0.25">
      <c r="B118" s="242" t="str">
        <f>IF(C118&gt;0,IFERROR(_xlfn.IFS(D118&lt;=DATE(YEAR('Basic project data'!$E$12),MONTH('Basic project data'!$E$12),1),'Basic project data'!$A$12,D118&lt;=DATE(YEAR('Basic project data'!$E$13),MONTH('Basic project data'!$E$13),1),'Basic project data'!$A$13,D118&lt;=DATE(YEAR('Basic project data'!$E$14),MONTH('Basic project data'!$E$14),1),'Basic project data'!$A$14,D118&lt;=DATE(YEAR('Basic project data'!$E$15),MONTH('Basic project data'!$E$15),1),'Basic project data'!$A$15,D118&lt;=DATE(YEAR('Basic project data'!$E$16),MONTH('Basic project data'!$E$16),1),'Basic project data'!$A$16),""),"")</f>
        <v/>
      </c>
      <c r="C118" s="242">
        <f>IF(C117&gt;0,C117+1,IF(DATE(YEAR('Basic project data'!$C$5),MONTH('Basic project data'!$C$5),1)=D118,1,0))</f>
        <v>57</v>
      </c>
      <c r="D118" s="243">
        <f t="shared" si="46"/>
        <v>46357</v>
      </c>
      <c r="E118" s="244"/>
      <c r="F118" s="182">
        <f t="shared" si="42"/>
        <v>0</v>
      </c>
      <c r="G118" s="246"/>
      <c r="H118" s="244"/>
      <c r="I118" s="182">
        <f t="shared" si="43"/>
        <v>0</v>
      </c>
      <c r="J118" s="246"/>
      <c r="O118" s="243">
        <f t="shared" si="44"/>
        <v>46357</v>
      </c>
      <c r="P118" s="219"/>
      <c r="Q118" s="219"/>
      <c r="R118" s="219"/>
      <c r="S118" s="219"/>
      <c r="T118" s="219"/>
      <c r="U118" s="219"/>
      <c r="V118" s="219"/>
      <c r="W118" s="219"/>
      <c r="X118" s="219"/>
      <c r="Y118" s="219"/>
      <c r="Z118" s="219"/>
      <c r="AA118" s="219"/>
      <c r="AB118" s="219"/>
      <c r="AC118" s="219"/>
      <c r="AD118" s="219"/>
      <c r="AE118" s="247">
        <f t="shared" si="45"/>
        <v>0</v>
      </c>
      <c r="AF118" s="248"/>
    </row>
    <row r="119" spans="2:32" x14ac:dyDescent="0.25">
      <c r="B119" s="250"/>
      <c r="C119" s="251"/>
      <c r="D119" s="252">
        <f>D118</f>
        <v>46357</v>
      </c>
      <c r="E119" s="253"/>
      <c r="F119" s="254">
        <f>SUM(F107:F118)</f>
        <v>0</v>
      </c>
      <c r="G119" s="255">
        <f>SUM(G107:G118)</f>
        <v>0</v>
      </c>
      <c r="H119" s="256"/>
      <c r="I119" s="254">
        <f>SUM(I107:I118)</f>
        <v>0</v>
      </c>
      <c r="J119" s="255">
        <f>SUM(J107:J118)</f>
        <v>0</v>
      </c>
      <c r="O119" s="252">
        <f t="shared" si="44"/>
        <v>46357</v>
      </c>
      <c r="P119" s="257">
        <f t="shared" ref="P119:AE119" si="47">SUM(P107:P118)</f>
        <v>0</v>
      </c>
      <c r="Q119" s="257">
        <f t="shared" si="47"/>
        <v>0</v>
      </c>
      <c r="R119" s="257">
        <f t="shared" si="47"/>
        <v>0</v>
      </c>
      <c r="S119" s="257">
        <f t="shared" si="47"/>
        <v>0</v>
      </c>
      <c r="T119" s="257">
        <f t="shared" si="47"/>
        <v>0</v>
      </c>
      <c r="U119" s="257">
        <f t="shared" si="47"/>
        <v>0</v>
      </c>
      <c r="V119" s="257">
        <f t="shared" si="47"/>
        <v>0</v>
      </c>
      <c r="W119" s="257">
        <f t="shared" si="47"/>
        <v>0</v>
      </c>
      <c r="X119" s="257">
        <f t="shared" si="47"/>
        <v>0</v>
      </c>
      <c r="Y119" s="257">
        <f t="shared" si="47"/>
        <v>0</v>
      </c>
      <c r="Z119" s="257">
        <f t="shared" si="47"/>
        <v>0</v>
      </c>
      <c r="AA119" s="257">
        <f t="shared" si="47"/>
        <v>0</v>
      </c>
      <c r="AB119" s="257">
        <f t="shared" si="47"/>
        <v>0</v>
      </c>
      <c r="AC119" s="257">
        <f t="shared" si="47"/>
        <v>0</v>
      </c>
      <c r="AD119" s="257">
        <f t="shared" si="47"/>
        <v>0</v>
      </c>
      <c r="AE119" s="257">
        <f t="shared" si="47"/>
        <v>0</v>
      </c>
      <c r="AF119" s="248"/>
    </row>
    <row r="120" spans="2:32" ht="28.5" customHeight="1" x14ac:dyDescent="0.25">
      <c r="B120" s="8"/>
      <c r="C120" s="8"/>
      <c r="F120" s="249"/>
      <c r="I120" s="249"/>
      <c r="P120" s="257">
        <f t="shared" ref="P120:AE120" si="48">IFERROR(P119/$H$2,0)</f>
        <v>0</v>
      </c>
      <c r="Q120" s="257">
        <f t="shared" si="48"/>
        <v>0</v>
      </c>
      <c r="R120" s="257">
        <f t="shared" si="48"/>
        <v>0</v>
      </c>
      <c r="S120" s="257">
        <f t="shared" si="48"/>
        <v>0</v>
      </c>
      <c r="T120" s="257">
        <f t="shared" si="48"/>
        <v>0</v>
      </c>
      <c r="U120" s="257">
        <f t="shared" si="48"/>
        <v>0</v>
      </c>
      <c r="V120" s="257">
        <f t="shared" si="48"/>
        <v>0</v>
      </c>
      <c r="W120" s="257">
        <f t="shared" si="48"/>
        <v>0</v>
      </c>
      <c r="X120" s="257">
        <f t="shared" si="48"/>
        <v>0</v>
      </c>
      <c r="Y120" s="257">
        <f t="shared" si="48"/>
        <v>0</v>
      </c>
      <c r="Z120" s="257">
        <f t="shared" si="48"/>
        <v>0</v>
      </c>
      <c r="AA120" s="257">
        <f t="shared" si="48"/>
        <v>0</v>
      </c>
      <c r="AB120" s="257">
        <f t="shared" si="48"/>
        <v>0</v>
      </c>
      <c r="AC120" s="257">
        <f t="shared" si="48"/>
        <v>0</v>
      </c>
      <c r="AD120" s="257">
        <f t="shared" si="48"/>
        <v>0</v>
      </c>
      <c r="AE120" s="257">
        <f t="shared" si="48"/>
        <v>0</v>
      </c>
      <c r="AF120" s="258" t="s">
        <v>345</v>
      </c>
    </row>
    <row r="121" spans="2:32" x14ac:dyDescent="0.25">
      <c r="B121" s="8"/>
      <c r="C121" s="8"/>
      <c r="F121" s="249"/>
      <c r="I121" s="249"/>
      <c r="P121" s="259"/>
      <c r="Q121" s="259"/>
      <c r="R121" s="259"/>
      <c r="S121" s="259"/>
      <c r="T121" s="259"/>
      <c r="U121" s="260"/>
      <c r="V121" s="261"/>
      <c r="W121" s="262"/>
      <c r="X121" s="262"/>
      <c r="Y121" s="262"/>
      <c r="Z121" s="262"/>
      <c r="AA121" s="262"/>
      <c r="AB121" s="262"/>
      <c r="AC121" s="262"/>
      <c r="AD121" s="263"/>
      <c r="AE121" s="259"/>
      <c r="AF121" s="269"/>
    </row>
    <row r="122" spans="2:32" outlineLevel="1" x14ac:dyDescent="0.25">
      <c r="B122" s="242" t="str">
        <f>IF(C122&gt;0,IFERROR(_xlfn.IFS(D122&lt;=DATE(YEAR('Basic project data'!$E$12),MONTH('Basic project data'!$E$12),1),'Basic project data'!$A$12,D122&lt;=DATE(YEAR('Basic project data'!$E$13),MONTH('Basic project data'!$E$13),1),'Basic project data'!$A$13,D122&lt;=DATE(YEAR('Basic project data'!$E$14),MONTH('Basic project data'!$E$14),1),'Basic project data'!$A$14,D122&lt;=DATE(YEAR('Basic project data'!$E$15),MONTH('Basic project data'!$E$15),1),'Basic project data'!$A$15,D122&lt;=DATE(YEAR('Basic project data'!$E$16),MONTH('Basic project data'!$E$16),1),'Basic project data'!$A$16),""),"")</f>
        <v/>
      </c>
      <c r="C122" s="242">
        <f>IF(C118&gt;0,C118+1,IF(DATE(YEAR('Basic project data'!$C$5),MONTH('Basic project data'!$C$5),1)=D122,1,0))</f>
        <v>58</v>
      </c>
      <c r="D122" s="243">
        <f>DATE(YEAR(D118),MONTH(D118)+1,DAY(D118))</f>
        <v>46388</v>
      </c>
      <c r="E122" s="265"/>
      <c r="F122" s="266">
        <f t="shared" ref="F122:F133" si="49">215/12*E122</f>
        <v>0</v>
      </c>
      <c r="G122" s="267"/>
      <c r="H122" s="265"/>
      <c r="I122" s="266">
        <f t="shared" ref="I122:I133" si="50">215/12*H122</f>
        <v>0</v>
      </c>
      <c r="J122" s="267"/>
      <c r="O122" s="243">
        <f t="shared" ref="O122:O134" si="51">D122</f>
        <v>46388</v>
      </c>
      <c r="P122" s="219"/>
      <c r="Q122" s="219"/>
      <c r="R122" s="219"/>
      <c r="S122" s="219"/>
      <c r="T122" s="219"/>
      <c r="U122" s="219"/>
      <c r="V122" s="219"/>
      <c r="W122" s="219"/>
      <c r="X122" s="219"/>
      <c r="Y122" s="219"/>
      <c r="Z122" s="219"/>
      <c r="AA122" s="219"/>
      <c r="AB122" s="219"/>
      <c r="AC122" s="219"/>
      <c r="AD122" s="219"/>
      <c r="AE122" s="247">
        <f t="shared" ref="AE122:AE133" si="52">SUM(P122:AD122)</f>
        <v>0</v>
      </c>
      <c r="AF122" s="248"/>
    </row>
    <row r="123" spans="2:32" outlineLevel="1" x14ac:dyDescent="0.25">
      <c r="B123" s="242" t="str">
        <f>IF(C123&gt;0,IFERROR(_xlfn.IFS(D123&lt;=DATE(YEAR('Basic project data'!$E$12),MONTH('Basic project data'!$E$12),1),'Basic project data'!$A$12,D123&lt;=DATE(YEAR('Basic project data'!$E$13),MONTH('Basic project data'!$E$13),1),'Basic project data'!$A$13,D123&lt;=DATE(YEAR('Basic project data'!$E$14),MONTH('Basic project data'!$E$14),1),'Basic project data'!$A$14,D123&lt;=DATE(YEAR('Basic project data'!$E$15),MONTH('Basic project data'!$E$15),1),'Basic project data'!$A$15,D123&lt;=DATE(YEAR('Basic project data'!$E$16),MONTH('Basic project data'!$E$16),1),'Basic project data'!$A$16),""),"")</f>
        <v/>
      </c>
      <c r="C123" s="242">
        <f>IF(C122&gt;0,C122+1,IF(DATE(YEAR('Basic project data'!$C$5),MONTH('Basic project data'!$C$5),1)=D123,1,0))</f>
        <v>59</v>
      </c>
      <c r="D123" s="243">
        <f t="shared" ref="D123:D133" si="53">DATE(YEAR(D122),MONTH(D122)+1,DAY(D122))</f>
        <v>46419</v>
      </c>
      <c r="E123" s="244"/>
      <c r="F123" s="182">
        <f t="shared" si="49"/>
        <v>0</v>
      </c>
      <c r="G123" s="246"/>
      <c r="H123" s="244"/>
      <c r="I123" s="182">
        <f t="shared" si="50"/>
        <v>0</v>
      </c>
      <c r="J123" s="246"/>
      <c r="O123" s="243">
        <f t="shared" si="51"/>
        <v>46419</v>
      </c>
      <c r="P123" s="219"/>
      <c r="Q123" s="219"/>
      <c r="R123" s="219"/>
      <c r="S123" s="219"/>
      <c r="T123" s="219"/>
      <c r="U123" s="219"/>
      <c r="V123" s="219"/>
      <c r="W123" s="219"/>
      <c r="X123" s="219"/>
      <c r="Y123" s="219"/>
      <c r="Z123" s="219"/>
      <c r="AA123" s="219"/>
      <c r="AB123" s="219"/>
      <c r="AC123" s="219"/>
      <c r="AD123" s="219"/>
      <c r="AE123" s="247">
        <f t="shared" si="52"/>
        <v>0</v>
      </c>
      <c r="AF123" s="248"/>
    </row>
    <row r="124" spans="2:32" outlineLevel="1" x14ac:dyDescent="0.25">
      <c r="B124" s="242" t="str">
        <f>IF(C124&gt;0,IFERROR(_xlfn.IFS(D124&lt;=DATE(YEAR('Basic project data'!$E$12),MONTH('Basic project data'!$E$12),1),'Basic project data'!$A$12,D124&lt;=DATE(YEAR('Basic project data'!$E$13),MONTH('Basic project data'!$E$13),1),'Basic project data'!$A$13,D124&lt;=DATE(YEAR('Basic project data'!$E$14),MONTH('Basic project data'!$E$14),1),'Basic project data'!$A$14,D124&lt;=DATE(YEAR('Basic project data'!$E$15),MONTH('Basic project data'!$E$15),1),'Basic project data'!$A$15,D124&lt;=DATE(YEAR('Basic project data'!$E$16),MONTH('Basic project data'!$E$16),1),'Basic project data'!$A$16),""),"")</f>
        <v/>
      </c>
      <c r="C124" s="242">
        <f>IF(C123&gt;0,C123+1,IF(DATE(YEAR('Basic project data'!$C$5),MONTH('Basic project data'!$C$5),1)=D124,1,0))</f>
        <v>60</v>
      </c>
      <c r="D124" s="243">
        <f t="shared" si="53"/>
        <v>46447</v>
      </c>
      <c r="E124" s="244"/>
      <c r="F124" s="182">
        <f t="shared" si="49"/>
        <v>0</v>
      </c>
      <c r="G124" s="246"/>
      <c r="H124" s="244"/>
      <c r="I124" s="182">
        <f t="shared" si="50"/>
        <v>0</v>
      </c>
      <c r="J124" s="246"/>
      <c r="O124" s="243">
        <f t="shared" si="51"/>
        <v>46447</v>
      </c>
      <c r="P124" s="219"/>
      <c r="Q124" s="219"/>
      <c r="R124" s="219"/>
      <c r="S124" s="219"/>
      <c r="T124" s="219"/>
      <c r="U124" s="219"/>
      <c r="V124" s="219"/>
      <c r="W124" s="219"/>
      <c r="X124" s="219"/>
      <c r="Y124" s="219"/>
      <c r="Z124" s="219"/>
      <c r="AA124" s="219"/>
      <c r="AB124" s="219"/>
      <c r="AC124" s="219"/>
      <c r="AD124" s="219"/>
      <c r="AE124" s="247">
        <f t="shared" si="52"/>
        <v>0</v>
      </c>
      <c r="AF124" s="248"/>
    </row>
    <row r="125" spans="2:32" outlineLevel="1" x14ac:dyDescent="0.25">
      <c r="B125" s="242" t="str">
        <f>IF(C125&gt;0,IFERROR(_xlfn.IFS(D125&lt;=DATE(YEAR('Basic project data'!$E$12),MONTH('Basic project data'!$E$12),1),'Basic project data'!$A$12,D125&lt;=DATE(YEAR('Basic project data'!$E$13),MONTH('Basic project data'!$E$13),1),'Basic project data'!$A$13,D125&lt;=DATE(YEAR('Basic project data'!$E$14),MONTH('Basic project data'!$E$14),1),'Basic project data'!$A$14,D125&lt;=DATE(YEAR('Basic project data'!$E$15),MONTH('Basic project data'!$E$15),1),'Basic project data'!$A$15,D125&lt;=DATE(YEAR('Basic project data'!$E$16),MONTH('Basic project data'!$E$16),1),'Basic project data'!$A$16),""),"")</f>
        <v/>
      </c>
      <c r="C125" s="242">
        <f>IF(C124&gt;0,C124+1,IF(DATE(YEAR('Basic project data'!$C$5),MONTH('Basic project data'!$C$5),1)=D125,1,0))</f>
        <v>61</v>
      </c>
      <c r="D125" s="243">
        <f t="shared" si="53"/>
        <v>46478</v>
      </c>
      <c r="E125" s="244"/>
      <c r="F125" s="182">
        <f t="shared" si="49"/>
        <v>0</v>
      </c>
      <c r="G125" s="246"/>
      <c r="H125" s="244"/>
      <c r="I125" s="182">
        <f t="shared" si="50"/>
        <v>0</v>
      </c>
      <c r="J125" s="246"/>
      <c r="O125" s="243">
        <f t="shared" si="51"/>
        <v>46478</v>
      </c>
      <c r="P125" s="219"/>
      <c r="Q125" s="219"/>
      <c r="R125" s="219"/>
      <c r="S125" s="219"/>
      <c r="T125" s="219"/>
      <c r="U125" s="219"/>
      <c r="V125" s="219"/>
      <c r="W125" s="219"/>
      <c r="X125" s="219"/>
      <c r="Y125" s="219"/>
      <c r="Z125" s="219"/>
      <c r="AA125" s="219"/>
      <c r="AB125" s="219"/>
      <c r="AC125" s="219"/>
      <c r="AD125" s="219"/>
      <c r="AE125" s="247">
        <f t="shared" si="52"/>
        <v>0</v>
      </c>
      <c r="AF125" s="248"/>
    </row>
    <row r="126" spans="2:32" outlineLevel="1" x14ac:dyDescent="0.25">
      <c r="B126" s="242" t="str">
        <f>IF(C126&gt;0,IFERROR(_xlfn.IFS(D126&lt;=DATE(YEAR('Basic project data'!$E$12),MONTH('Basic project data'!$E$12),1),'Basic project data'!$A$12,D126&lt;=DATE(YEAR('Basic project data'!$E$13),MONTH('Basic project data'!$E$13),1),'Basic project data'!$A$13,D126&lt;=DATE(YEAR('Basic project data'!$E$14),MONTH('Basic project data'!$E$14),1),'Basic project data'!$A$14,D126&lt;=DATE(YEAR('Basic project data'!$E$15),MONTH('Basic project data'!$E$15),1),'Basic project data'!$A$15,D126&lt;=DATE(YEAR('Basic project data'!$E$16),MONTH('Basic project data'!$E$16),1),'Basic project data'!$A$16),""),"")</f>
        <v/>
      </c>
      <c r="C126" s="242">
        <f>IF(C125&gt;0,C125+1,IF(DATE(YEAR('Basic project data'!$C$5),MONTH('Basic project data'!$C$5),1)=D126,1,0))</f>
        <v>62</v>
      </c>
      <c r="D126" s="243">
        <f t="shared" si="53"/>
        <v>46508</v>
      </c>
      <c r="E126" s="244"/>
      <c r="F126" s="182">
        <f t="shared" si="49"/>
        <v>0</v>
      </c>
      <c r="G126" s="246"/>
      <c r="H126" s="244"/>
      <c r="I126" s="182">
        <f t="shared" si="50"/>
        <v>0</v>
      </c>
      <c r="J126" s="246"/>
      <c r="O126" s="243">
        <f t="shared" si="51"/>
        <v>46508</v>
      </c>
      <c r="P126" s="219"/>
      <c r="Q126" s="219"/>
      <c r="R126" s="219"/>
      <c r="S126" s="219"/>
      <c r="T126" s="219"/>
      <c r="U126" s="219"/>
      <c r="V126" s="219"/>
      <c r="W126" s="219"/>
      <c r="X126" s="219"/>
      <c r="Y126" s="219"/>
      <c r="Z126" s="219"/>
      <c r="AA126" s="219"/>
      <c r="AB126" s="219"/>
      <c r="AC126" s="219"/>
      <c r="AD126" s="219"/>
      <c r="AE126" s="247">
        <f t="shared" si="52"/>
        <v>0</v>
      </c>
      <c r="AF126" s="248"/>
    </row>
    <row r="127" spans="2:32" outlineLevel="1" x14ac:dyDescent="0.25">
      <c r="B127" s="242" t="str">
        <f>IF(C127&gt;0,IFERROR(_xlfn.IFS(D127&lt;=DATE(YEAR('Basic project data'!$E$12),MONTH('Basic project data'!$E$12),1),'Basic project data'!$A$12,D127&lt;=DATE(YEAR('Basic project data'!$E$13),MONTH('Basic project data'!$E$13),1),'Basic project data'!$A$13,D127&lt;=DATE(YEAR('Basic project data'!$E$14),MONTH('Basic project data'!$E$14),1),'Basic project data'!$A$14,D127&lt;=DATE(YEAR('Basic project data'!$E$15),MONTH('Basic project data'!$E$15),1),'Basic project data'!$A$15,D127&lt;=DATE(YEAR('Basic project data'!$E$16),MONTH('Basic project data'!$E$16),1),'Basic project data'!$A$16),""),"")</f>
        <v/>
      </c>
      <c r="C127" s="242">
        <f>IF(C126&gt;0,C126+1,IF(DATE(YEAR('Basic project data'!$C$5),MONTH('Basic project data'!$C$5),1)=D127,1,0))</f>
        <v>63</v>
      </c>
      <c r="D127" s="243">
        <f t="shared" si="53"/>
        <v>46539</v>
      </c>
      <c r="E127" s="244"/>
      <c r="F127" s="182">
        <f t="shared" si="49"/>
        <v>0</v>
      </c>
      <c r="G127" s="246"/>
      <c r="H127" s="244"/>
      <c r="I127" s="182">
        <f t="shared" si="50"/>
        <v>0</v>
      </c>
      <c r="J127" s="246"/>
      <c r="O127" s="243">
        <f t="shared" si="51"/>
        <v>46539</v>
      </c>
      <c r="P127" s="219"/>
      <c r="Q127" s="219"/>
      <c r="R127" s="219"/>
      <c r="S127" s="219"/>
      <c r="T127" s="219"/>
      <c r="U127" s="219"/>
      <c r="V127" s="219"/>
      <c r="W127" s="219"/>
      <c r="X127" s="219"/>
      <c r="Y127" s="219"/>
      <c r="Z127" s="219"/>
      <c r="AA127" s="219"/>
      <c r="AB127" s="219"/>
      <c r="AC127" s="219"/>
      <c r="AD127" s="219"/>
      <c r="AE127" s="247">
        <f t="shared" si="52"/>
        <v>0</v>
      </c>
      <c r="AF127" s="248"/>
    </row>
    <row r="128" spans="2:32" outlineLevel="1" x14ac:dyDescent="0.25">
      <c r="B128" s="242" t="str">
        <f>IF(C128&gt;0,IFERROR(_xlfn.IFS(D128&lt;=DATE(YEAR('Basic project data'!$E$12),MONTH('Basic project data'!$E$12),1),'Basic project data'!$A$12,D128&lt;=DATE(YEAR('Basic project data'!$E$13),MONTH('Basic project data'!$E$13),1),'Basic project data'!$A$13,D128&lt;=DATE(YEAR('Basic project data'!$E$14),MONTH('Basic project data'!$E$14),1),'Basic project data'!$A$14,D128&lt;=DATE(YEAR('Basic project data'!$E$15),MONTH('Basic project data'!$E$15),1),'Basic project data'!$A$15,D128&lt;=DATE(YEAR('Basic project data'!$E$16),MONTH('Basic project data'!$E$16),1),'Basic project data'!$A$16),""),"")</f>
        <v/>
      </c>
      <c r="C128" s="242">
        <f>IF(C127&gt;0,C127+1,IF(DATE(YEAR('Basic project data'!$C$5),MONTH('Basic project data'!$C$5),1)=D128,1,0))</f>
        <v>64</v>
      </c>
      <c r="D128" s="243">
        <f t="shared" si="53"/>
        <v>46569</v>
      </c>
      <c r="E128" s="244"/>
      <c r="F128" s="182">
        <f t="shared" si="49"/>
        <v>0</v>
      </c>
      <c r="G128" s="246"/>
      <c r="H128" s="244"/>
      <c r="I128" s="182">
        <f t="shared" si="50"/>
        <v>0</v>
      </c>
      <c r="J128" s="246"/>
      <c r="O128" s="243">
        <f t="shared" si="51"/>
        <v>46569</v>
      </c>
      <c r="P128" s="219"/>
      <c r="Q128" s="219"/>
      <c r="R128" s="219"/>
      <c r="S128" s="219"/>
      <c r="T128" s="219"/>
      <c r="U128" s="219"/>
      <c r="V128" s="219"/>
      <c r="W128" s="219"/>
      <c r="X128" s="219"/>
      <c r="Y128" s="219"/>
      <c r="Z128" s="219"/>
      <c r="AA128" s="219"/>
      <c r="AB128" s="219"/>
      <c r="AC128" s="219"/>
      <c r="AD128" s="219"/>
      <c r="AE128" s="247">
        <f t="shared" si="52"/>
        <v>0</v>
      </c>
      <c r="AF128" s="248"/>
    </row>
    <row r="129" spans="2:32" outlineLevel="1" x14ac:dyDescent="0.25">
      <c r="B129" s="242" t="str">
        <f>IF(C129&gt;0,IFERROR(_xlfn.IFS(D129&lt;=DATE(YEAR('Basic project data'!$E$12),MONTH('Basic project data'!$E$12),1),'Basic project data'!$A$12,D129&lt;=DATE(YEAR('Basic project data'!$E$13),MONTH('Basic project data'!$E$13),1),'Basic project data'!$A$13,D129&lt;=DATE(YEAR('Basic project data'!$E$14),MONTH('Basic project data'!$E$14),1),'Basic project data'!$A$14,D129&lt;=DATE(YEAR('Basic project data'!$E$15),MONTH('Basic project data'!$E$15),1),'Basic project data'!$A$15,D129&lt;=DATE(YEAR('Basic project data'!$E$16),MONTH('Basic project data'!$E$16),1),'Basic project data'!$A$16),""),"")</f>
        <v/>
      </c>
      <c r="C129" s="242">
        <f>IF(C128&gt;0,C128+1,IF(DATE(YEAR('Basic project data'!$C$5),MONTH('Basic project data'!$C$5),1)=D129,1,0))</f>
        <v>65</v>
      </c>
      <c r="D129" s="243">
        <f t="shared" si="53"/>
        <v>46600</v>
      </c>
      <c r="E129" s="244"/>
      <c r="F129" s="182">
        <f t="shared" si="49"/>
        <v>0</v>
      </c>
      <c r="G129" s="246"/>
      <c r="H129" s="244"/>
      <c r="I129" s="182">
        <f t="shared" si="50"/>
        <v>0</v>
      </c>
      <c r="J129" s="246"/>
      <c r="O129" s="243">
        <f t="shared" si="51"/>
        <v>46600</v>
      </c>
      <c r="P129" s="219"/>
      <c r="Q129" s="219"/>
      <c r="R129" s="219"/>
      <c r="S129" s="219"/>
      <c r="T129" s="219"/>
      <c r="U129" s="219"/>
      <c r="V129" s="219"/>
      <c r="W129" s="219"/>
      <c r="X129" s="219"/>
      <c r="Y129" s="219"/>
      <c r="Z129" s="219"/>
      <c r="AA129" s="219"/>
      <c r="AB129" s="219"/>
      <c r="AC129" s="219"/>
      <c r="AD129" s="219"/>
      <c r="AE129" s="247">
        <f t="shared" si="52"/>
        <v>0</v>
      </c>
      <c r="AF129" s="248"/>
    </row>
    <row r="130" spans="2:32" outlineLevel="1" x14ac:dyDescent="0.25">
      <c r="B130" s="242" t="str">
        <f>IF(C130&gt;0,IFERROR(_xlfn.IFS(D130&lt;=DATE(YEAR('Basic project data'!$E$12),MONTH('Basic project data'!$E$12),1),'Basic project data'!$A$12,D130&lt;=DATE(YEAR('Basic project data'!$E$13),MONTH('Basic project data'!$E$13),1),'Basic project data'!$A$13,D130&lt;=DATE(YEAR('Basic project data'!$E$14),MONTH('Basic project data'!$E$14),1),'Basic project data'!$A$14,D130&lt;=DATE(YEAR('Basic project data'!$E$15),MONTH('Basic project data'!$E$15),1),'Basic project data'!$A$15,D130&lt;=DATE(YEAR('Basic project data'!$E$16),MONTH('Basic project data'!$E$16),1),'Basic project data'!$A$16),""),"")</f>
        <v/>
      </c>
      <c r="C130" s="242">
        <f>IF(C129&gt;0,C129+1,IF(DATE(YEAR('Basic project data'!$C$5),MONTH('Basic project data'!$C$5),1)=D130,1,0))</f>
        <v>66</v>
      </c>
      <c r="D130" s="243">
        <f t="shared" si="53"/>
        <v>46631</v>
      </c>
      <c r="E130" s="244"/>
      <c r="F130" s="182">
        <f t="shared" si="49"/>
        <v>0</v>
      </c>
      <c r="G130" s="246"/>
      <c r="H130" s="244"/>
      <c r="I130" s="182">
        <f t="shared" si="50"/>
        <v>0</v>
      </c>
      <c r="J130" s="246"/>
      <c r="O130" s="243">
        <f t="shared" si="51"/>
        <v>46631</v>
      </c>
      <c r="P130" s="219"/>
      <c r="Q130" s="219"/>
      <c r="R130" s="219"/>
      <c r="S130" s="219"/>
      <c r="T130" s="219"/>
      <c r="U130" s="219"/>
      <c r="V130" s="219"/>
      <c r="W130" s="219"/>
      <c r="X130" s="219"/>
      <c r="Y130" s="219"/>
      <c r="Z130" s="219"/>
      <c r="AA130" s="219"/>
      <c r="AB130" s="219"/>
      <c r="AC130" s="219"/>
      <c r="AD130" s="219"/>
      <c r="AE130" s="247">
        <f t="shared" si="52"/>
        <v>0</v>
      </c>
      <c r="AF130" s="248"/>
    </row>
    <row r="131" spans="2:32" outlineLevel="1" x14ac:dyDescent="0.25">
      <c r="B131" s="242" t="str">
        <f>IF(C131&gt;0,IFERROR(_xlfn.IFS(D131&lt;=DATE(YEAR('Basic project data'!$E$12),MONTH('Basic project data'!$E$12),1),'Basic project data'!$A$12,D131&lt;=DATE(YEAR('Basic project data'!$E$13),MONTH('Basic project data'!$E$13),1),'Basic project data'!$A$13,D131&lt;=DATE(YEAR('Basic project data'!$E$14),MONTH('Basic project data'!$E$14),1),'Basic project data'!$A$14,D131&lt;=DATE(YEAR('Basic project data'!$E$15),MONTH('Basic project data'!$E$15),1),'Basic project data'!$A$15,D131&lt;=DATE(YEAR('Basic project data'!$E$16),MONTH('Basic project data'!$E$16),1),'Basic project data'!$A$16),""),"")</f>
        <v/>
      </c>
      <c r="C131" s="242">
        <f>IF(C130&gt;0,C130+1,IF(DATE(YEAR('Basic project data'!$C$5),MONTH('Basic project data'!$C$5),1)=D131,1,0))</f>
        <v>67</v>
      </c>
      <c r="D131" s="243">
        <f t="shared" si="53"/>
        <v>46661</v>
      </c>
      <c r="E131" s="244"/>
      <c r="F131" s="182">
        <f t="shared" si="49"/>
        <v>0</v>
      </c>
      <c r="G131" s="246"/>
      <c r="H131" s="244"/>
      <c r="I131" s="182">
        <f t="shared" si="50"/>
        <v>0</v>
      </c>
      <c r="J131" s="246"/>
      <c r="O131" s="243">
        <f t="shared" si="51"/>
        <v>46661</v>
      </c>
      <c r="P131" s="219"/>
      <c r="Q131" s="219"/>
      <c r="R131" s="219"/>
      <c r="S131" s="219"/>
      <c r="T131" s="219"/>
      <c r="U131" s="219"/>
      <c r="V131" s="219"/>
      <c r="W131" s="219"/>
      <c r="X131" s="219"/>
      <c r="Y131" s="219"/>
      <c r="Z131" s="219"/>
      <c r="AA131" s="219"/>
      <c r="AB131" s="219"/>
      <c r="AC131" s="219"/>
      <c r="AD131" s="219"/>
      <c r="AE131" s="247">
        <f t="shared" si="52"/>
        <v>0</v>
      </c>
      <c r="AF131" s="248"/>
    </row>
    <row r="132" spans="2:32" outlineLevel="1" x14ac:dyDescent="0.25">
      <c r="B132" s="242" t="str">
        <f>IF(C132&gt;0,IFERROR(_xlfn.IFS(D132&lt;=DATE(YEAR('Basic project data'!$E$12),MONTH('Basic project data'!$E$12),1),'Basic project data'!$A$12,D132&lt;=DATE(YEAR('Basic project data'!$E$13),MONTH('Basic project data'!$E$13),1),'Basic project data'!$A$13,D132&lt;=DATE(YEAR('Basic project data'!$E$14),MONTH('Basic project data'!$E$14),1),'Basic project data'!$A$14,D132&lt;=DATE(YEAR('Basic project data'!$E$15),MONTH('Basic project data'!$E$15),1),'Basic project data'!$A$15,D132&lt;=DATE(YEAR('Basic project data'!$E$16),MONTH('Basic project data'!$E$16),1),'Basic project data'!$A$16),""),"")</f>
        <v/>
      </c>
      <c r="C132" s="242">
        <f>IF(C131&gt;0,C131+1,IF(DATE(YEAR('Basic project data'!$C$5),MONTH('Basic project data'!$C$5),1)=D132,1,0))</f>
        <v>68</v>
      </c>
      <c r="D132" s="243">
        <f t="shared" si="53"/>
        <v>46692</v>
      </c>
      <c r="E132" s="244"/>
      <c r="F132" s="182">
        <f t="shared" si="49"/>
        <v>0</v>
      </c>
      <c r="G132" s="246"/>
      <c r="H132" s="244"/>
      <c r="I132" s="182">
        <f t="shared" si="50"/>
        <v>0</v>
      </c>
      <c r="J132" s="246"/>
      <c r="O132" s="243">
        <f t="shared" si="51"/>
        <v>46692</v>
      </c>
      <c r="P132" s="219"/>
      <c r="Q132" s="219"/>
      <c r="R132" s="219"/>
      <c r="S132" s="219"/>
      <c r="T132" s="219"/>
      <c r="U132" s="219"/>
      <c r="V132" s="219"/>
      <c r="W132" s="219"/>
      <c r="X132" s="219"/>
      <c r="Y132" s="219"/>
      <c r="Z132" s="219"/>
      <c r="AA132" s="219"/>
      <c r="AB132" s="219"/>
      <c r="AC132" s="219"/>
      <c r="AD132" s="219"/>
      <c r="AE132" s="247">
        <f t="shared" si="52"/>
        <v>0</v>
      </c>
      <c r="AF132" s="248"/>
    </row>
    <row r="133" spans="2:32" outlineLevel="1" x14ac:dyDescent="0.25">
      <c r="B133" s="242" t="str">
        <f>IF(C133&gt;0,IFERROR(_xlfn.IFS(D133&lt;=DATE(YEAR('Basic project data'!$E$12),MONTH('Basic project data'!$E$12),1),'Basic project data'!$A$12,D133&lt;=DATE(YEAR('Basic project data'!$E$13),MONTH('Basic project data'!$E$13),1),'Basic project data'!$A$13,D133&lt;=DATE(YEAR('Basic project data'!$E$14),MONTH('Basic project data'!$E$14),1),'Basic project data'!$A$14,D133&lt;=DATE(YEAR('Basic project data'!$E$15),MONTH('Basic project data'!$E$15),1),'Basic project data'!$A$15,D133&lt;=DATE(YEAR('Basic project data'!$E$16),MONTH('Basic project data'!$E$16),1),'Basic project data'!$A$16),""),"")</f>
        <v/>
      </c>
      <c r="C133" s="242">
        <f>IF(C132&gt;0,C132+1,IF(DATE(YEAR('Basic project data'!$C$5),MONTH('Basic project data'!$C$5),1)=D133,1,0))</f>
        <v>69</v>
      </c>
      <c r="D133" s="243">
        <f t="shared" si="53"/>
        <v>46722</v>
      </c>
      <c r="E133" s="244"/>
      <c r="F133" s="182">
        <f t="shared" si="49"/>
        <v>0</v>
      </c>
      <c r="G133" s="246"/>
      <c r="H133" s="244"/>
      <c r="I133" s="182">
        <f t="shared" si="50"/>
        <v>0</v>
      </c>
      <c r="J133" s="246"/>
      <c r="O133" s="243">
        <f t="shared" si="51"/>
        <v>46722</v>
      </c>
      <c r="P133" s="219"/>
      <c r="Q133" s="219"/>
      <c r="R133" s="219"/>
      <c r="S133" s="219"/>
      <c r="T133" s="219"/>
      <c r="U133" s="219"/>
      <c r="V133" s="219"/>
      <c r="W133" s="219"/>
      <c r="X133" s="219"/>
      <c r="Y133" s="219"/>
      <c r="Z133" s="219"/>
      <c r="AA133" s="219"/>
      <c r="AB133" s="219"/>
      <c r="AC133" s="219"/>
      <c r="AD133" s="219"/>
      <c r="AE133" s="247">
        <f t="shared" si="52"/>
        <v>0</v>
      </c>
      <c r="AF133" s="248"/>
    </row>
    <row r="134" spans="2:32" x14ac:dyDescent="0.25">
      <c r="B134" s="250"/>
      <c r="C134" s="251"/>
      <c r="D134" s="252">
        <f>D133</f>
        <v>46722</v>
      </c>
      <c r="E134" s="253"/>
      <c r="F134" s="254">
        <f>SUM(F122:F133)</f>
        <v>0</v>
      </c>
      <c r="G134" s="255">
        <f>SUM(G122:G133)</f>
        <v>0</v>
      </c>
      <c r="H134" s="256"/>
      <c r="I134" s="254">
        <f>SUM(I122:I133)</f>
        <v>0</v>
      </c>
      <c r="J134" s="255">
        <f>SUM(J122:J133)</f>
        <v>0</v>
      </c>
      <c r="O134" s="252">
        <f t="shared" si="51"/>
        <v>46722</v>
      </c>
      <c r="P134" s="257">
        <f t="shared" ref="P134:AE134" si="54">SUM(P122:P133)</f>
        <v>0</v>
      </c>
      <c r="Q134" s="257">
        <f t="shared" si="54"/>
        <v>0</v>
      </c>
      <c r="R134" s="257">
        <f t="shared" si="54"/>
        <v>0</v>
      </c>
      <c r="S134" s="257">
        <f t="shared" si="54"/>
        <v>0</v>
      </c>
      <c r="T134" s="257">
        <f t="shared" si="54"/>
        <v>0</v>
      </c>
      <c r="U134" s="257">
        <f t="shared" si="54"/>
        <v>0</v>
      </c>
      <c r="V134" s="257">
        <f t="shared" si="54"/>
        <v>0</v>
      </c>
      <c r="W134" s="257">
        <f t="shared" si="54"/>
        <v>0</v>
      </c>
      <c r="X134" s="257">
        <f t="shared" si="54"/>
        <v>0</v>
      </c>
      <c r="Y134" s="257">
        <f t="shared" si="54"/>
        <v>0</v>
      </c>
      <c r="Z134" s="257">
        <f t="shared" si="54"/>
        <v>0</v>
      </c>
      <c r="AA134" s="257">
        <f t="shared" si="54"/>
        <v>0</v>
      </c>
      <c r="AB134" s="257">
        <f t="shared" si="54"/>
        <v>0</v>
      </c>
      <c r="AC134" s="257">
        <f t="shared" si="54"/>
        <v>0</v>
      </c>
      <c r="AD134" s="257">
        <f t="shared" si="54"/>
        <v>0</v>
      </c>
      <c r="AE134" s="257">
        <f t="shared" si="54"/>
        <v>0</v>
      </c>
      <c r="AF134" s="248"/>
    </row>
    <row r="135" spans="2:32" ht="28.5" customHeight="1" x14ac:dyDescent="0.25">
      <c r="B135" s="8"/>
      <c r="C135" s="8"/>
      <c r="F135" s="249"/>
      <c r="I135" s="249"/>
      <c r="P135" s="257">
        <f t="shared" ref="P135:AE135" si="55">IFERROR(P134/$H$2,0)</f>
        <v>0</v>
      </c>
      <c r="Q135" s="257">
        <f t="shared" si="55"/>
        <v>0</v>
      </c>
      <c r="R135" s="257">
        <f t="shared" si="55"/>
        <v>0</v>
      </c>
      <c r="S135" s="257">
        <f t="shared" si="55"/>
        <v>0</v>
      </c>
      <c r="T135" s="257">
        <f t="shared" si="55"/>
        <v>0</v>
      </c>
      <c r="U135" s="257">
        <f t="shared" si="55"/>
        <v>0</v>
      </c>
      <c r="V135" s="257">
        <f t="shared" si="55"/>
        <v>0</v>
      </c>
      <c r="W135" s="257">
        <f t="shared" si="55"/>
        <v>0</v>
      </c>
      <c r="X135" s="257">
        <f t="shared" si="55"/>
        <v>0</v>
      </c>
      <c r="Y135" s="257">
        <f t="shared" si="55"/>
        <v>0</v>
      </c>
      <c r="Z135" s="257">
        <f t="shared" si="55"/>
        <v>0</v>
      </c>
      <c r="AA135" s="257">
        <f t="shared" si="55"/>
        <v>0</v>
      </c>
      <c r="AB135" s="257">
        <f t="shared" si="55"/>
        <v>0</v>
      </c>
      <c r="AC135" s="257">
        <f t="shared" si="55"/>
        <v>0</v>
      </c>
      <c r="AD135" s="257">
        <f t="shared" si="55"/>
        <v>0</v>
      </c>
      <c r="AE135" s="257">
        <f t="shared" si="55"/>
        <v>0</v>
      </c>
      <c r="AF135" s="258" t="s">
        <v>345</v>
      </c>
    </row>
    <row r="136" spans="2:32" x14ac:dyDescent="0.25">
      <c r="B136" s="8"/>
      <c r="C136" s="8"/>
      <c r="F136" s="249"/>
      <c r="I136" s="249"/>
      <c r="P136" s="259"/>
      <c r="Q136" s="259"/>
      <c r="R136" s="259"/>
      <c r="S136" s="259"/>
      <c r="T136" s="259"/>
      <c r="U136" s="260"/>
      <c r="V136" s="261"/>
      <c r="W136" s="262"/>
      <c r="X136" s="262"/>
      <c r="Y136" s="262"/>
      <c r="Z136" s="262"/>
      <c r="AA136" s="262"/>
      <c r="AB136" s="262"/>
      <c r="AC136" s="262"/>
      <c r="AD136" s="263"/>
      <c r="AE136" s="259"/>
      <c r="AF136" s="269"/>
    </row>
    <row r="137" spans="2:32" outlineLevel="1" x14ac:dyDescent="0.25">
      <c r="B137" s="242" t="str">
        <f>IF(C137&gt;0,IFERROR(_xlfn.IFS(D137&lt;=DATE(YEAR('Basic project data'!$E$12),MONTH('Basic project data'!$E$12),1),'Basic project data'!$A$12,D137&lt;=DATE(YEAR('Basic project data'!$E$13),MONTH('Basic project data'!$E$13),1),'Basic project data'!$A$13,D137&lt;=DATE(YEAR('Basic project data'!$E$14),MONTH('Basic project data'!$E$14),1),'Basic project data'!$A$14,D137&lt;=DATE(YEAR('Basic project data'!$E$15),MONTH('Basic project data'!$E$15),1),'Basic project data'!$A$15,D137&lt;=DATE(YEAR('Basic project data'!$E$16),MONTH('Basic project data'!$E$16),1),'Basic project data'!$A$16),""),"")</f>
        <v/>
      </c>
      <c r="C137" s="242">
        <f>IF(C133&gt;0,C133+1,IF(DATE(YEAR('Basic project data'!$C$5),MONTH('Basic project data'!$C$5),1)=D137,1,0))</f>
        <v>70</v>
      </c>
      <c r="D137" s="243">
        <f>DATE(YEAR(D133),MONTH(D133)+1,DAY(D133))</f>
        <v>46753</v>
      </c>
      <c r="E137" s="265"/>
      <c r="F137" s="266">
        <f t="shared" ref="F137:F148" si="56">215/12*E137</f>
        <v>0</v>
      </c>
      <c r="G137" s="270"/>
      <c r="H137" s="265"/>
      <c r="I137" s="266">
        <f t="shared" ref="I137:I148" si="57">215/12*H137</f>
        <v>0</v>
      </c>
      <c r="J137" s="267"/>
      <c r="O137" s="243">
        <f t="shared" ref="O137:O149" si="58">D137</f>
        <v>46753</v>
      </c>
      <c r="P137" s="219"/>
      <c r="Q137" s="219"/>
      <c r="R137" s="219"/>
      <c r="S137" s="219"/>
      <c r="T137" s="219"/>
      <c r="U137" s="219"/>
      <c r="V137" s="219"/>
      <c r="W137" s="219"/>
      <c r="X137" s="219"/>
      <c r="Y137" s="219"/>
      <c r="Z137" s="219"/>
      <c r="AA137" s="219"/>
      <c r="AB137" s="219"/>
      <c r="AC137" s="219"/>
      <c r="AD137" s="219"/>
      <c r="AE137" s="247">
        <f t="shared" ref="AE137:AE148" si="59">SUM(P137:AD137)</f>
        <v>0</v>
      </c>
      <c r="AF137" s="248"/>
    </row>
    <row r="138" spans="2:32" outlineLevel="1" x14ac:dyDescent="0.25">
      <c r="B138" s="242" t="str">
        <f>IF(C138&gt;0,IFERROR(_xlfn.IFS(D138&lt;=DATE(YEAR('Basic project data'!$E$12),MONTH('Basic project data'!$E$12),1),'Basic project data'!$A$12,D138&lt;=DATE(YEAR('Basic project data'!$E$13),MONTH('Basic project data'!$E$13),1),'Basic project data'!$A$13,D138&lt;=DATE(YEAR('Basic project data'!$E$14),MONTH('Basic project data'!$E$14),1),'Basic project data'!$A$14,D138&lt;=DATE(YEAR('Basic project data'!$E$15),MONTH('Basic project data'!$E$15),1),'Basic project data'!$A$15,D138&lt;=DATE(YEAR('Basic project data'!$E$16),MONTH('Basic project data'!$E$16),1),'Basic project data'!$A$16),""),"")</f>
        <v/>
      </c>
      <c r="C138" s="242">
        <f>IF(C137&gt;0,C137+1,IF(DATE(YEAR('Basic project data'!$C$5),MONTH('Basic project data'!$C$5),1)=D138,1,0))</f>
        <v>71</v>
      </c>
      <c r="D138" s="243">
        <f t="shared" ref="D138:D148" si="60">DATE(YEAR(D137),MONTH(D137)+1,DAY(D137))</f>
        <v>46784</v>
      </c>
      <c r="E138" s="244"/>
      <c r="F138" s="182">
        <f t="shared" si="56"/>
        <v>0</v>
      </c>
      <c r="G138" s="245"/>
      <c r="H138" s="244"/>
      <c r="I138" s="182">
        <f t="shared" si="57"/>
        <v>0</v>
      </c>
      <c r="J138" s="246"/>
      <c r="O138" s="243">
        <f t="shared" si="58"/>
        <v>46784</v>
      </c>
      <c r="P138" s="219"/>
      <c r="Q138" s="219"/>
      <c r="R138" s="219"/>
      <c r="S138" s="219"/>
      <c r="T138" s="219"/>
      <c r="U138" s="219"/>
      <c r="V138" s="219"/>
      <c r="W138" s="219"/>
      <c r="X138" s="219"/>
      <c r="Y138" s="219"/>
      <c r="Z138" s="219"/>
      <c r="AA138" s="219"/>
      <c r="AB138" s="219"/>
      <c r="AC138" s="219"/>
      <c r="AD138" s="219"/>
      <c r="AE138" s="247">
        <f t="shared" si="59"/>
        <v>0</v>
      </c>
      <c r="AF138" s="248"/>
    </row>
    <row r="139" spans="2:32" outlineLevel="1" x14ac:dyDescent="0.25">
      <c r="B139" s="242" t="str">
        <f>IF(C139&gt;0,IFERROR(_xlfn.IFS(D139&lt;=DATE(YEAR('Basic project data'!$E$12),MONTH('Basic project data'!$E$12),1),'Basic project data'!$A$12,D139&lt;=DATE(YEAR('Basic project data'!$E$13),MONTH('Basic project data'!$E$13),1),'Basic project data'!$A$13,D139&lt;=DATE(YEAR('Basic project data'!$E$14),MONTH('Basic project data'!$E$14),1),'Basic project data'!$A$14,D139&lt;=DATE(YEAR('Basic project data'!$E$15),MONTH('Basic project data'!$E$15),1),'Basic project data'!$A$15,D139&lt;=DATE(YEAR('Basic project data'!$E$16),MONTH('Basic project data'!$E$16),1),'Basic project data'!$A$16),""),"")</f>
        <v/>
      </c>
      <c r="C139" s="242">
        <f>IF(C138&gt;0,C138+1,IF(DATE(YEAR('Basic project data'!$C$5),MONTH('Basic project data'!$C$5),1)=D139,1,0))</f>
        <v>72</v>
      </c>
      <c r="D139" s="243">
        <f t="shared" si="60"/>
        <v>46813</v>
      </c>
      <c r="E139" s="244"/>
      <c r="F139" s="182">
        <f t="shared" si="56"/>
        <v>0</v>
      </c>
      <c r="G139" s="245"/>
      <c r="H139" s="244"/>
      <c r="I139" s="182">
        <f t="shared" si="57"/>
        <v>0</v>
      </c>
      <c r="J139" s="246"/>
      <c r="O139" s="243">
        <f t="shared" si="58"/>
        <v>46813</v>
      </c>
      <c r="P139" s="219"/>
      <c r="Q139" s="219"/>
      <c r="R139" s="219"/>
      <c r="S139" s="219"/>
      <c r="T139" s="219"/>
      <c r="U139" s="219"/>
      <c r="V139" s="219"/>
      <c r="W139" s="219"/>
      <c r="X139" s="219"/>
      <c r="Y139" s="219"/>
      <c r="Z139" s="219"/>
      <c r="AA139" s="219"/>
      <c r="AB139" s="219"/>
      <c r="AC139" s="219"/>
      <c r="AD139" s="219"/>
      <c r="AE139" s="247">
        <f t="shared" si="59"/>
        <v>0</v>
      </c>
      <c r="AF139" s="248"/>
    </row>
    <row r="140" spans="2:32" outlineLevel="1" x14ac:dyDescent="0.25">
      <c r="B140" s="242" t="str">
        <f>IF(C140&gt;0,IFERROR(_xlfn.IFS(D140&lt;=DATE(YEAR('Basic project data'!$E$12),MONTH('Basic project data'!$E$12),1),'Basic project data'!$A$12,D140&lt;=DATE(YEAR('Basic project data'!$E$13),MONTH('Basic project data'!$E$13),1),'Basic project data'!$A$13,D140&lt;=DATE(YEAR('Basic project data'!$E$14),MONTH('Basic project data'!$E$14),1),'Basic project data'!$A$14,D140&lt;=DATE(YEAR('Basic project data'!$E$15),MONTH('Basic project data'!$E$15),1),'Basic project data'!$A$15,D140&lt;=DATE(YEAR('Basic project data'!$E$16),MONTH('Basic project data'!$E$16),1),'Basic project data'!$A$16),""),"")</f>
        <v/>
      </c>
      <c r="C140" s="242">
        <f>IF(C139&gt;0,C139+1,IF(DATE(YEAR('Basic project data'!$C$5),MONTH('Basic project data'!$C$5),1)=D140,1,0))</f>
        <v>73</v>
      </c>
      <c r="D140" s="243">
        <f t="shared" si="60"/>
        <v>46844</v>
      </c>
      <c r="E140" s="244"/>
      <c r="F140" s="182">
        <f t="shared" si="56"/>
        <v>0</v>
      </c>
      <c r="G140" s="245"/>
      <c r="H140" s="244"/>
      <c r="I140" s="182">
        <f t="shared" si="57"/>
        <v>0</v>
      </c>
      <c r="J140" s="246"/>
      <c r="O140" s="243">
        <f t="shared" si="58"/>
        <v>46844</v>
      </c>
      <c r="P140" s="219"/>
      <c r="Q140" s="219"/>
      <c r="R140" s="219"/>
      <c r="S140" s="219"/>
      <c r="T140" s="219"/>
      <c r="U140" s="219"/>
      <c r="V140" s="219"/>
      <c r="W140" s="219"/>
      <c r="X140" s="219"/>
      <c r="Y140" s="219"/>
      <c r="Z140" s="219"/>
      <c r="AA140" s="219"/>
      <c r="AB140" s="219"/>
      <c r="AC140" s="219"/>
      <c r="AD140" s="219"/>
      <c r="AE140" s="247">
        <f t="shared" si="59"/>
        <v>0</v>
      </c>
      <c r="AF140" s="248"/>
    </row>
    <row r="141" spans="2:32" outlineLevel="1" x14ac:dyDescent="0.25">
      <c r="B141" s="242" t="str">
        <f>IF(C141&gt;0,IFERROR(_xlfn.IFS(D141&lt;=DATE(YEAR('Basic project data'!$E$12),MONTH('Basic project data'!$E$12),1),'Basic project data'!$A$12,D141&lt;=DATE(YEAR('Basic project data'!$E$13),MONTH('Basic project data'!$E$13),1),'Basic project data'!$A$13,D141&lt;=DATE(YEAR('Basic project data'!$E$14),MONTH('Basic project data'!$E$14),1),'Basic project data'!$A$14,D141&lt;=DATE(YEAR('Basic project data'!$E$15),MONTH('Basic project data'!$E$15),1),'Basic project data'!$A$15,D141&lt;=DATE(YEAR('Basic project data'!$E$16),MONTH('Basic project data'!$E$16),1),'Basic project data'!$A$16),""),"")</f>
        <v/>
      </c>
      <c r="C141" s="242">
        <f>IF(C140&gt;0,C140+1,IF(DATE(YEAR('Basic project data'!$C$5),MONTH('Basic project data'!$C$5),1)=D141,1,0))</f>
        <v>74</v>
      </c>
      <c r="D141" s="243">
        <f t="shared" si="60"/>
        <v>46874</v>
      </c>
      <c r="E141" s="244"/>
      <c r="F141" s="182">
        <f t="shared" si="56"/>
        <v>0</v>
      </c>
      <c r="G141" s="245"/>
      <c r="H141" s="244"/>
      <c r="I141" s="182">
        <f t="shared" si="57"/>
        <v>0</v>
      </c>
      <c r="J141" s="246"/>
      <c r="O141" s="243">
        <f t="shared" si="58"/>
        <v>46874</v>
      </c>
      <c r="P141" s="219"/>
      <c r="Q141" s="219"/>
      <c r="R141" s="219"/>
      <c r="S141" s="219"/>
      <c r="T141" s="219"/>
      <c r="U141" s="219"/>
      <c r="V141" s="219"/>
      <c r="W141" s="219"/>
      <c r="X141" s="219"/>
      <c r="Y141" s="219"/>
      <c r="Z141" s="219"/>
      <c r="AA141" s="219"/>
      <c r="AB141" s="219"/>
      <c r="AC141" s="219"/>
      <c r="AD141" s="219"/>
      <c r="AE141" s="247">
        <f t="shared" si="59"/>
        <v>0</v>
      </c>
      <c r="AF141" s="248"/>
    </row>
    <row r="142" spans="2:32" outlineLevel="1" x14ac:dyDescent="0.25">
      <c r="B142" s="242" t="str">
        <f>IF(C142&gt;0,IFERROR(_xlfn.IFS(D142&lt;=DATE(YEAR('Basic project data'!$E$12),MONTH('Basic project data'!$E$12),1),'Basic project data'!$A$12,D142&lt;=DATE(YEAR('Basic project data'!$E$13),MONTH('Basic project data'!$E$13),1),'Basic project data'!$A$13,D142&lt;=DATE(YEAR('Basic project data'!$E$14),MONTH('Basic project data'!$E$14),1),'Basic project data'!$A$14,D142&lt;=DATE(YEAR('Basic project data'!$E$15),MONTH('Basic project data'!$E$15),1),'Basic project data'!$A$15,D142&lt;=DATE(YEAR('Basic project data'!$E$16),MONTH('Basic project data'!$E$16),1),'Basic project data'!$A$16),""),"")</f>
        <v/>
      </c>
      <c r="C142" s="242">
        <f>IF(C141&gt;0,C141+1,IF(DATE(YEAR('Basic project data'!$C$5),MONTH('Basic project data'!$C$5),1)=D142,1,0))</f>
        <v>75</v>
      </c>
      <c r="D142" s="243">
        <f t="shared" si="60"/>
        <v>46905</v>
      </c>
      <c r="E142" s="244"/>
      <c r="F142" s="182">
        <f t="shared" si="56"/>
        <v>0</v>
      </c>
      <c r="G142" s="245"/>
      <c r="H142" s="244"/>
      <c r="I142" s="182">
        <f t="shared" si="57"/>
        <v>0</v>
      </c>
      <c r="J142" s="246"/>
      <c r="O142" s="243">
        <f t="shared" si="58"/>
        <v>46905</v>
      </c>
      <c r="P142" s="219"/>
      <c r="Q142" s="219"/>
      <c r="R142" s="219"/>
      <c r="S142" s="219"/>
      <c r="T142" s="219"/>
      <c r="U142" s="219"/>
      <c r="V142" s="219"/>
      <c r="W142" s="219"/>
      <c r="X142" s="219"/>
      <c r="Y142" s="219"/>
      <c r="Z142" s="219"/>
      <c r="AA142" s="219"/>
      <c r="AB142" s="219"/>
      <c r="AC142" s="219"/>
      <c r="AD142" s="219"/>
      <c r="AE142" s="247">
        <f t="shared" si="59"/>
        <v>0</v>
      </c>
      <c r="AF142" s="248"/>
    </row>
    <row r="143" spans="2:32" outlineLevel="1" x14ac:dyDescent="0.25">
      <c r="B143" s="242" t="str">
        <f>IF(C143&gt;0,IFERROR(_xlfn.IFS(D143&lt;=DATE(YEAR('Basic project data'!$E$12),MONTH('Basic project data'!$E$12),1),'Basic project data'!$A$12,D143&lt;=DATE(YEAR('Basic project data'!$E$13),MONTH('Basic project data'!$E$13),1),'Basic project data'!$A$13,D143&lt;=DATE(YEAR('Basic project data'!$E$14),MONTH('Basic project data'!$E$14),1),'Basic project data'!$A$14,D143&lt;=DATE(YEAR('Basic project data'!$E$15),MONTH('Basic project data'!$E$15),1),'Basic project data'!$A$15,D143&lt;=DATE(YEAR('Basic project data'!$E$16),MONTH('Basic project data'!$E$16),1),'Basic project data'!$A$16),""),"")</f>
        <v/>
      </c>
      <c r="C143" s="242">
        <f>IF(C142&gt;0,C142+1,IF(DATE(YEAR('Basic project data'!$C$5),MONTH('Basic project data'!$C$5),1)=D143,1,0))</f>
        <v>76</v>
      </c>
      <c r="D143" s="243">
        <f t="shared" si="60"/>
        <v>46935</v>
      </c>
      <c r="E143" s="244"/>
      <c r="F143" s="182">
        <f t="shared" si="56"/>
        <v>0</v>
      </c>
      <c r="G143" s="245"/>
      <c r="H143" s="244"/>
      <c r="I143" s="182">
        <f t="shared" si="57"/>
        <v>0</v>
      </c>
      <c r="J143" s="246"/>
      <c r="O143" s="243">
        <f t="shared" si="58"/>
        <v>46935</v>
      </c>
      <c r="P143" s="219"/>
      <c r="Q143" s="219"/>
      <c r="R143" s="219"/>
      <c r="S143" s="219"/>
      <c r="T143" s="219"/>
      <c r="U143" s="219"/>
      <c r="V143" s="219"/>
      <c r="W143" s="219"/>
      <c r="X143" s="219"/>
      <c r="Y143" s="219"/>
      <c r="Z143" s="219"/>
      <c r="AA143" s="219"/>
      <c r="AB143" s="219"/>
      <c r="AC143" s="219"/>
      <c r="AD143" s="219"/>
      <c r="AE143" s="247">
        <f t="shared" si="59"/>
        <v>0</v>
      </c>
      <c r="AF143" s="248"/>
    </row>
    <row r="144" spans="2:32" outlineLevel="1" x14ac:dyDescent="0.25">
      <c r="B144" s="242" t="str">
        <f>IF(C144&gt;0,IFERROR(_xlfn.IFS(D144&lt;=DATE(YEAR('Basic project data'!$E$12),MONTH('Basic project data'!$E$12),1),'Basic project data'!$A$12,D144&lt;=DATE(YEAR('Basic project data'!$E$13),MONTH('Basic project data'!$E$13),1),'Basic project data'!$A$13,D144&lt;=DATE(YEAR('Basic project data'!$E$14),MONTH('Basic project data'!$E$14),1),'Basic project data'!$A$14,D144&lt;=DATE(YEAR('Basic project data'!$E$15),MONTH('Basic project data'!$E$15),1),'Basic project data'!$A$15,D144&lt;=DATE(YEAR('Basic project data'!$E$16),MONTH('Basic project data'!$E$16),1),'Basic project data'!$A$16),""),"")</f>
        <v/>
      </c>
      <c r="C144" s="242">
        <f>IF(C143&gt;0,C143+1,IF(DATE(YEAR('Basic project data'!$C$5),MONTH('Basic project data'!$C$5),1)=D144,1,0))</f>
        <v>77</v>
      </c>
      <c r="D144" s="243">
        <f t="shared" si="60"/>
        <v>46966</v>
      </c>
      <c r="E144" s="244"/>
      <c r="F144" s="182">
        <f t="shared" si="56"/>
        <v>0</v>
      </c>
      <c r="G144" s="245"/>
      <c r="H144" s="244"/>
      <c r="I144" s="182">
        <f t="shared" si="57"/>
        <v>0</v>
      </c>
      <c r="J144" s="246"/>
      <c r="O144" s="243">
        <f t="shared" si="58"/>
        <v>46966</v>
      </c>
      <c r="P144" s="219"/>
      <c r="Q144" s="219"/>
      <c r="R144" s="219"/>
      <c r="S144" s="219"/>
      <c r="T144" s="219"/>
      <c r="U144" s="219"/>
      <c r="V144" s="219"/>
      <c r="W144" s="219"/>
      <c r="X144" s="219"/>
      <c r="Y144" s="219"/>
      <c r="Z144" s="219"/>
      <c r="AA144" s="219"/>
      <c r="AB144" s="219"/>
      <c r="AC144" s="219"/>
      <c r="AD144" s="219"/>
      <c r="AE144" s="247">
        <f t="shared" si="59"/>
        <v>0</v>
      </c>
      <c r="AF144" s="248"/>
    </row>
    <row r="145" spans="1:32" outlineLevel="1" x14ac:dyDescent="0.25">
      <c r="B145" s="242" t="str">
        <f>IF(C145&gt;0,IFERROR(_xlfn.IFS(D145&lt;=DATE(YEAR('Basic project data'!$E$12),MONTH('Basic project data'!$E$12),1),'Basic project data'!$A$12,D145&lt;=DATE(YEAR('Basic project data'!$E$13),MONTH('Basic project data'!$E$13),1),'Basic project data'!$A$13,D145&lt;=DATE(YEAR('Basic project data'!$E$14),MONTH('Basic project data'!$E$14),1),'Basic project data'!$A$14,D145&lt;=DATE(YEAR('Basic project data'!$E$15),MONTH('Basic project data'!$E$15),1),'Basic project data'!$A$15,D145&lt;=DATE(YEAR('Basic project data'!$E$16),MONTH('Basic project data'!$E$16),1),'Basic project data'!$A$16),""),"")</f>
        <v/>
      </c>
      <c r="C145" s="242">
        <f>IF(C144&gt;0,C144+1,IF(DATE(YEAR('Basic project data'!$C$5),MONTH('Basic project data'!$C$5),1)=D145,1,0))</f>
        <v>78</v>
      </c>
      <c r="D145" s="243">
        <f t="shared" si="60"/>
        <v>46997</v>
      </c>
      <c r="E145" s="244"/>
      <c r="F145" s="182">
        <f t="shared" si="56"/>
        <v>0</v>
      </c>
      <c r="G145" s="245"/>
      <c r="H145" s="244"/>
      <c r="I145" s="182">
        <f t="shared" si="57"/>
        <v>0</v>
      </c>
      <c r="J145" s="246"/>
      <c r="O145" s="243">
        <f t="shared" si="58"/>
        <v>46997</v>
      </c>
      <c r="P145" s="219"/>
      <c r="Q145" s="219"/>
      <c r="R145" s="219"/>
      <c r="S145" s="219"/>
      <c r="T145" s="219"/>
      <c r="U145" s="219"/>
      <c r="V145" s="219"/>
      <c r="W145" s="219"/>
      <c r="X145" s="219"/>
      <c r="Y145" s="219"/>
      <c r="Z145" s="219"/>
      <c r="AA145" s="219"/>
      <c r="AB145" s="219"/>
      <c r="AC145" s="219"/>
      <c r="AD145" s="219"/>
      <c r="AE145" s="247">
        <f t="shared" si="59"/>
        <v>0</v>
      </c>
      <c r="AF145" s="248"/>
    </row>
    <row r="146" spans="1:32" outlineLevel="1" x14ac:dyDescent="0.25">
      <c r="B146" s="242" t="str">
        <f>IF(C146&gt;0,IFERROR(_xlfn.IFS(D146&lt;=DATE(YEAR('Basic project data'!$E$12),MONTH('Basic project data'!$E$12),1),'Basic project data'!$A$12,D146&lt;=DATE(YEAR('Basic project data'!$E$13),MONTH('Basic project data'!$E$13),1),'Basic project data'!$A$13,D146&lt;=DATE(YEAR('Basic project data'!$E$14),MONTH('Basic project data'!$E$14),1),'Basic project data'!$A$14,D146&lt;=DATE(YEAR('Basic project data'!$E$15),MONTH('Basic project data'!$E$15),1),'Basic project data'!$A$15,D146&lt;=DATE(YEAR('Basic project data'!$E$16),MONTH('Basic project data'!$E$16),1),'Basic project data'!$A$16),""),"")</f>
        <v/>
      </c>
      <c r="C146" s="242">
        <f>IF(C145&gt;0,C145+1,IF(DATE(YEAR('Basic project data'!$C$5),MONTH('Basic project data'!$C$5),1)=D146,1,0))</f>
        <v>79</v>
      </c>
      <c r="D146" s="243">
        <f t="shared" si="60"/>
        <v>47027</v>
      </c>
      <c r="E146" s="244"/>
      <c r="F146" s="182">
        <f t="shared" si="56"/>
        <v>0</v>
      </c>
      <c r="G146" s="245"/>
      <c r="H146" s="244"/>
      <c r="I146" s="182">
        <f t="shared" si="57"/>
        <v>0</v>
      </c>
      <c r="J146" s="246"/>
      <c r="O146" s="243">
        <f t="shared" si="58"/>
        <v>47027</v>
      </c>
      <c r="P146" s="219"/>
      <c r="Q146" s="219"/>
      <c r="R146" s="219"/>
      <c r="S146" s="219"/>
      <c r="T146" s="219"/>
      <c r="U146" s="219"/>
      <c r="V146" s="219"/>
      <c r="W146" s="219"/>
      <c r="X146" s="219"/>
      <c r="Y146" s="219"/>
      <c r="Z146" s="219"/>
      <c r="AA146" s="219"/>
      <c r="AB146" s="219"/>
      <c r="AC146" s="219"/>
      <c r="AD146" s="219"/>
      <c r="AE146" s="247">
        <f t="shared" si="59"/>
        <v>0</v>
      </c>
      <c r="AF146" s="248"/>
    </row>
    <row r="147" spans="1:32" outlineLevel="1" x14ac:dyDescent="0.25">
      <c r="B147" s="242" t="str">
        <f>IF(C147&gt;0,IFERROR(_xlfn.IFS(D147&lt;=DATE(YEAR('Basic project data'!$E$12),MONTH('Basic project data'!$E$12),1),'Basic project data'!$A$12,D147&lt;=DATE(YEAR('Basic project data'!$E$13),MONTH('Basic project data'!$E$13),1),'Basic project data'!$A$13,D147&lt;=DATE(YEAR('Basic project data'!$E$14),MONTH('Basic project data'!$E$14),1),'Basic project data'!$A$14,D147&lt;=DATE(YEAR('Basic project data'!$E$15),MONTH('Basic project data'!$E$15),1),'Basic project data'!$A$15,D147&lt;=DATE(YEAR('Basic project data'!$E$16),MONTH('Basic project data'!$E$16),1),'Basic project data'!$A$16),""),"")</f>
        <v/>
      </c>
      <c r="C147" s="242">
        <f>IF(C146&gt;0,C146+1,IF(DATE(YEAR('Basic project data'!$C$5),MONTH('Basic project data'!$C$5),1)=D147,1,0))</f>
        <v>80</v>
      </c>
      <c r="D147" s="243">
        <f t="shared" si="60"/>
        <v>47058</v>
      </c>
      <c r="E147" s="244"/>
      <c r="F147" s="182">
        <f t="shared" si="56"/>
        <v>0</v>
      </c>
      <c r="G147" s="245"/>
      <c r="H147" s="244"/>
      <c r="I147" s="182">
        <f t="shared" si="57"/>
        <v>0</v>
      </c>
      <c r="J147" s="246"/>
      <c r="O147" s="243">
        <f t="shared" si="58"/>
        <v>47058</v>
      </c>
      <c r="P147" s="219"/>
      <c r="Q147" s="219"/>
      <c r="R147" s="219"/>
      <c r="S147" s="219"/>
      <c r="T147" s="219"/>
      <c r="U147" s="219"/>
      <c r="V147" s="219"/>
      <c r="W147" s="219"/>
      <c r="X147" s="219"/>
      <c r="Y147" s="219"/>
      <c r="Z147" s="219"/>
      <c r="AA147" s="219"/>
      <c r="AB147" s="219"/>
      <c r="AC147" s="219"/>
      <c r="AD147" s="219"/>
      <c r="AE147" s="247">
        <f t="shared" si="59"/>
        <v>0</v>
      </c>
      <c r="AF147" s="248"/>
    </row>
    <row r="148" spans="1:32" outlineLevel="1" x14ac:dyDescent="0.25">
      <c r="B148" s="242" t="str">
        <f>IF(C148&gt;0,IFERROR(_xlfn.IFS(D148&lt;=DATE(YEAR('Basic project data'!$E$12),MONTH('Basic project data'!$E$12),1),'Basic project data'!$A$12,D148&lt;=DATE(YEAR('Basic project data'!$E$13),MONTH('Basic project data'!$E$13),1),'Basic project data'!$A$13,D148&lt;=DATE(YEAR('Basic project data'!$E$14),MONTH('Basic project data'!$E$14),1),'Basic project data'!$A$14,D148&lt;=DATE(YEAR('Basic project data'!$E$15),MONTH('Basic project data'!$E$15),1),'Basic project data'!$A$15,D148&lt;=DATE(YEAR('Basic project data'!$E$16),MONTH('Basic project data'!$E$16),1),'Basic project data'!$A$16),""),"")</f>
        <v/>
      </c>
      <c r="C148" s="242">
        <f>IF(C147&gt;0,C147+1,IF(DATE(YEAR('Basic project data'!$C$5),MONTH('Basic project data'!$C$5),1)=D148,1,0))</f>
        <v>81</v>
      </c>
      <c r="D148" s="243">
        <f t="shared" si="60"/>
        <v>47088</v>
      </c>
      <c r="E148" s="244"/>
      <c r="F148" s="182">
        <f t="shared" si="56"/>
        <v>0</v>
      </c>
      <c r="G148" s="245"/>
      <c r="H148" s="244"/>
      <c r="I148" s="182">
        <f t="shared" si="57"/>
        <v>0</v>
      </c>
      <c r="J148" s="246"/>
      <c r="O148" s="243">
        <f t="shared" si="58"/>
        <v>47088</v>
      </c>
      <c r="P148" s="219"/>
      <c r="Q148" s="219"/>
      <c r="R148" s="219"/>
      <c r="S148" s="219"/>
      <c r="T148" s="219"/>
      <c r="U148" s="219"/>
      <c r="V148" s="219"/>
      <c r="W148" s="219"/>
      <c r="X148" s="219"/>
      <c r="Y148" s="219"/>
      <c r="Z148" s="219"/>
      <c r="AA148" s="219"/>
      <c r="AB148" s="219"/>
      <c r="AC148" s="219"/>
      <c r="AD148" s="219"/>
      <c r="AE148" s="247">
        <f t="shared" si="59"/>
        <v>0</v>
      </c>
      <c r="AF148" s="248"/>
    </row>
    <row r="149" spans="1:32" x14ac:dyDescent="0.25">
      <c r="B149" s="250"/>
      <c r="C149" s="251"/>
      <c r="D149" s="252">
        <f>D148</f>
        <v>47088</v>
      </c>
      <c r="E149" s="253"/>
      <c r="F149" s="254">
        <f>SUM(F137:F148)</f>
        <v>0</v>
      </c>
      <c r="G149" s="255">
        <f>SUM(G137:G148)</f>
        <v>0</v>
      </c>
      <c r="H149" s="256"/>
      <c r="I149" s="254">
        <f>SUM(I137:I148)</f>
        <v>0</v>
      </c>
      <c r="J149" s="255">
        <f>SUM(J137:J148)</f>
        <v>0</v>
      </c>
      <c r="O149" s="252">
        <f t="shared" si="58"/>
        <v>47088</v>
      </c>
      <c r="P149" s="257">
        <f t="shared" ref="P149:AE149" si="61">SUM(P137:P148)</f>
        <v>0</v>
      </c>
      <c r="Q149" s="257">
        <f t="shared" si="61"/>
        <v>0</v>
      </c>
      <c r="R149" s="257">
        <f t="shared" si="61"/>
        <v>0</v>
      </c>
      <c r="S149" s="257">
        <f t="shared" si="61"/>
        <v>0</v>
      </c>
      <c r="T149" s="257">
        <f t="shared" si="61"/>
        <v>0</v>
      </c>
      <c r="U149" s="257">
        <f t="shared" si="61"/>
        <v>0</v>
      </c>
      <c r="V149" s="257">
        <f t="shared" si="61"/>
        <v>0</v>
      </c>
      <c r="W149" s="257">
        <f t="shared" si="61"/>
        <v>0</v>
      </c>
      <c r="X149" s="257">
        <f t="shared" si="61"/>
        <v>0</v>
      </c>
      <c r="Y149" s="257">
        <f t="shared" si="61"/>
        <v>0</v>
      </c>
      <c r="Z149" s="257">
        <f t="shared" si="61"/>
        <v>0</v>
      </c>
      <c r="AA149" s="257">
        <f t="shared" si="61"/>
        <v>0</v>
      </c>
      <c r="AB149" s="257">
        <f t="shared" si="61"/>
        <v>0</v>
      </c>
      <c r="AC149" s="257">
        <f t="shared" si="61"/>
        <v>0</v>
      </c>
      <c r="AD149" s="257">
        <f t="shared" si="61"/>
        <v>0</v>
      </c>
      <c r="AE149" s="257">
        <f t="shared" si="61"/>
        <v>0</v>
      </c>
      <c r="AF149" s="248"/>
    </row>
    <row r="150" spans="1:32" ht="28.5" customHeight="1" x14ac:dyDescent="0.25">
      <c r="A150" s="8"/>
      <c r="B150" s="8"/>
      <c r="C150" s="8"/>
      <c r="D150" s="8"/>
      <c r="F150" s="249"/>
      <c r="I150" s="249"/>
      <c r="P150" s="257">
        <f t="shared" ref="P150:AE150" si="62">IFERROR(P149/$H$2,0)</f>
        <v>0</v>
      </c>
      <c r="Q150" s="257">
        <f t="shared" si="62"/>
        <v>0</v>
      </c>
      <c r="R150" s="257">
        <f t="shared" si="62"/>
        <v>0</v>
      </c>
      <c r="S150" s="257">
        <f t="shared" si="62"/>
        <v>0</v>
      </c>
      <c r="T150" s="257">
        <f t="shared" si="62"/>
        <v>0</v>
      </c>
      <c r="U150" s="257">
        <f t="shared" si="62"/>
        <v>0</v>
      </c>
      <c r="V150" s="257">
        <f t="shared" si="62"/>
        <v>0</v>
      </c>
      <c r="W150" s="257">
        <f t="shared" si="62"/>
        <v>0</v>
      </c>
      <c r="X150" s="257">
        <f t="shared" si="62"/>
        <v>0</v>
      </c>
      <c r="Y150" s="257">
        <f t="shared" si="62"/>
        <v>0</v>
      </c>
      <c r="Z150" s="257">
        <f t="shared" si="62"/>
        <v>0</v>
      </c>
      <c r="AA150" s="257">
        <f t="shared" si="62"/>
        <v>0</v>
      </c>
      <c r="AB150" s="257">
        <f t="shared" si="62"/>
        <v>0</v>
      </c>
      <c r="AC150" s="257">
        <f t="shared" si="62"/>
        <v>0</v>
      </c>
      <c r="AD150" s="257">
        <f t="shared" si="62"/>
        <v>0</v>
      </c>
      <c r="AE150" s="257">
        <f t="shared" si="62"/>
        <v>0</v>
      </c>
      <c r="AF150" s="258" t="s">
        <v>345</v>
      </c>
    </row>
    <row r="151" spans="1:32" x14ac:dyDescent="0.25">
      <c r="A151" s="8"/>
      <c r="B151" s="8"/>
      <c r="C151" s="8"/>
      <c r="D151" s="8"/>
      <c r="F151" s="249"/>
      <c r="P151" s="271"/>
      <c r="Q151" s="271"/>
      <c r="R151" s="271"/>
      <c r="S151" s="271"/>
      <c r="T151" s="271"/>
      <c r="U151" s="272"/>
      <c r="V151" s="273"/>
      <c r="W151" s="273"/>
      <c r="X151" s="273"/>
      <c r="Y151" s="273"/>
      <c r="Z151" s="273"/>
      <c r="AA151" s="273"/>
      <c r="AB151" s="273"/>
      <c r="AC151" s="273"/>
      <c r="AD151" s="274"/>
      <c r="AE151" s="271"/>
      <c r="AF151" s="269"/>
    </row>
    <row r="152" spans="1:32" x14ac:dyDescent="0.25">
      <c r="F152" s="249"/>
      <c r="L152" s="249"/>
      <c r="M152" s="249"/>
      <c r="N152" s="249"/>
      <c r="P152" s="249"/>
      <c r="Q152" s="249"/>
      <c r="R152" s="249"/>
      <c r="S152" s="249"/>
      <c r="T152" s="249"/>
      <c r="U152" s="249"/>
      <c r="V152" s="249"/>
      <c r="W152" s="249"/>
      <c r="X152" s="249"/>
      <c r="Y152" s="249"/>
      <c r="Z152" s="249"/>
      <c r="AA152" s="249"/>
      <c r="AB152" s="249"/>
      <c r="AC152" s="249"/>
      <c r="AD152" s="249"/>
      <c r="AE152" s="249"/>
    </row>
    <row r="153" spans="1:32" x14ac:dyDescent="0.25">
      <c r="F153" s="249"/>
      <c r="L153" s="249"/>
      <c r="M153" s="249"/>
      <c r="N153" s="249"/>
      <c r="P153" s="249"/>
      <c r="Q153" s="249"/>
      <c r="R153" s="249"/>
      <c r="S153" s="249"/>
      <c r="T153" s="249"/>
      <c r="U153" s="249"/>
      <c r="V153" s="249"/>
      <c r="W153" s="249"/>
      <c r="X153" s="249"/>
      <c r="Y153" s="249"/>
      <c r="Z153" s="249"/>
      <c r="AA153" s="249"/>
      <c r="AB153" s="249"/>
      <c r="AC153" s="249"/>
      <c r="AD153" s="249"/>
      <c r="AE153" s="249"/>
    </row>
    <row r="154" spans="1:32" x14ac:dyDescent="0.25">
      <c r="F154" s="249"/>
      <c r="P154" s="249"/>
      <c r="Q154" s="249"/>
      <c r="R154" s="249"/>
      <c r="S154" s="249"/>
      <c r="T154" s="249"/>
      <c r="U154" s="249"/>
      <c r="V154" s="249"/>
      <c r="W154" s="249"/>
      <c r="X154" s="249"/>
      <c r="Y154" s="249"/>
      <c r="Z154" s="249"/>
      <c r="AA154" s="249"/>
      <c r="AB154" s="249"/>
      <c r="AC154" s="249"/>
      <c r="AD154" s="249"/>
      <c r="AE154" s="249"/>
    </row>
    <row r="155" spans="1:32" x14ac:dyDescent="0.25">
      <c r="F155" s="249"/>
      <c r="P155" s="249"/>
      <c r="Q155" s="249"/>
      <c r="R155" s="249"/>
      <c r="S155" s="249"/>
      <c r="T155" s="249"/>
      <c r="U155" s="249"/>
      <c r="V155" s="249"/>
      <c r="W155" s="249"/>
      <c r="X155" s="249"/>
      <c r="Y155" s="249"/>
      <c r="Z155" s="249"/>
      <c r="AA155" s="249"/>
      <c r="AB155" s="249"/>
      <c r="AC155" s="249"/>
      <c r="AD155" s="249"/>
      <c r="AE155" s="249"/>
    </row>
    <row r="156" spans="1:32" x14ac:dyDescent="0.25">
      <c r="F156" s="249"/>
      <c r="P156" s="249"/>
      <c r="Q156" s="249"/>
      <c r="R156" s="249"/>
      <c r="S156" s="249"/>
      <c r="T156" s="249"/>
      <c r="U156" s="249"/>
      <c r="V156" s="249"/>
      <c r="W156" s="249"/>
      <c r="X156" s="249"/>
      <c r="Y156" s="249"/>
      <c r="Z156" s="249"/>
      <c r="AA156" s="249"/>
      <c r="AB156" s="249"/>
      <c r="AC156" s="249"/>
      <c r="AD156" s="249"/>
      <c r="AE156" s="249"/>
    </row>
    <row r="157" spans="1:32" x14ac:dyDescent="0.25">
      <c r="F157" s="249"/>
      <c r="P157" s="249"/>
      <c r="Q157" s="249"/>
      <c r="R157" s="249"/>
      <c r="S157" s="249"/>
      <c r="T157" s="249"/>
      <c r="U157" s="249"/>
      <c r="V157" s="249"/>
      <c r="W157" s="249"/>
      <c r="X157" s="249"/>
      <c r="Y157" s="249"/>
      <c r="Z157" s="249"/>
      <c r="AA157" s="249"/>
      <c r="AB157" s="249"/>
      <c r="AC157" s="249"/>
      <c r="AD157" s="249"/>
      <c r="AE157" s="249"/>
    </row>
    <row r="158" spans="1:32" x14ac:dyDescent="0.25">
      <c r="F158" s="249"/>
      <c r="P158" s="249"/>
      <c r="Q158" s="249"/>
      <c r="R158" s="249"/>
      <c r="S158" s="249"/>
      <c r="T158" s="249"/>
      <c r="U158" s="249"/>
      <c r="V158" s="249"/>
      <c r="W158" s="249"/>
      <c r="X158" s="249"/>
      <c r="Y158" s="249"/>
      <c r="Z158" s="249"/>
      <c r="AA158" s="249"/>
      <c r="AB158" s="249"/>
      <c r="AC158" s="249"/>
      <c r="AD158" s="249"/>
      <c r="AE158" s="249"/>
    </row>
    <row r="159" spans="1:32" x14ac:dyDescent="0.25">
      <c r="F159" s="249"/>
      <c r="P159" s="249"/>
      <c r="Q159" s="249"/>
      <c r="R159" s="249"/>
      <c r="S159" s="249"/>
      <c r="T159" s="249"/>
      <c r="U159" s="249"/>
      <c r="V159" s="249"/>
      <c r="W159" s="249"/>
      <c r="X159" s="249"/>
      <c r="Y159" s="249"/>
      <c r="Z159" s="249"/>
      <c r="AA159" s="249"/>
      <c r="AB159" s="249"/>
      <c r="AC159" s="249"/>
      <c r="AD159" s="249"/>
      <c r="AE159" s="249"/>
    </row>
    <row r="160" spans="1:32" x14ac:dyDescent="0.25">
      <c r="F160" s="249"/>
      <c r="P160" s="249"/>
      <c r="Q160" s="249"/>
      <c r="R160" s="249"/>
      <c r="S160" s="249"/>
      <c r="T160" s="249"/>
      <c r="U160" s="249"/>
      <c r="V160" s="249"/>
      <c r="W160" s="249"/>
      <c r="X160" s="249"/>
      <c r="Y160" s="249"/>
      <c r="Z160" s="249"/>
      <c r="AA160" s="249"/>
      <c r="AB160" s="249"/>
      <c r="AC160" s="249"/>
      <c r="AD160" s="249"/>
      <c r="AE160" s="249"/>
    </row>
    <row r="161" spans="6:31" x14ac:dyDescent="0.25">
      <c r="F161" s="249"/>
      <c r="P161" s="249"/>
      <c r="Q161" s="249"/>
      <c r="R161" s="249"/>
      <c r="S161" s="249"/>
      <c r="T161" s="249"/>
      <c r="U161" s="249"/>
      <c r="V161" s="249"/>
      <c r="W161" s="249"/>
      <c r="X161" s="249"/>
      <c r="Y161" s="249"/>
      <c r="Z161" s="249"/>
      <c r="AA161" s="249"/>
      <c r="AB161" s="249"/>
      <c r="AC161" s="249"/>
      <c r="AD161" s="249"/>
      <c r="AE161" s="249"/>
    </row>
    <row r="162" spans="6:31" x14ac:dyDescent="0.25">
      <c r="F162" s="249"/>
      <c r="P162" s="249"/>
      <c r="Q162" s="249"/>
      <c r="R162" s="249"/>
      <c r="S162" s="249"/>
      <c r="T162" s="249"/>
      <c r="U162" s="249"/>
      <c r="V162" s="249"/>
      <c r="W162" s="249"/>
      <c r="X162" s="249"/>
      <c r="Y162" s="249"/>
      <c r="Z162" s="249"/>
      <c r="AA162" s="249"/>
      <c r="AB162" s="249"/>
      <c r="AC162" s="249"/>
      <c r="AD162" s="249"/>
      <c r="AE162" s="249"/>
    </row>
    <row r="163" spans="6:31" x14ac:dyDescent="0.25">
      <c r="F163" s="249"/>
      <c r="P163" s="249"/>
      <c r="Q163" s="249"/>
      <c r="R163" s="249"/>
      <c r="S163" s="249"/>
      <c r="T163" s="249"/>
      <c r="U163" s="249"/>
      <c r="V163" s="249"/>
      <c r="W163" s="249"/>
      <c r="X163" s="249"/>
      <c r="Y163" s="249"/>
      <c r="Z163" s="249"/>
      <c r="AA163" s="249"/>
      <c r="AB163" s="249"/>
      <c r="AC163" s="249"/>
      <c r="AD163" s="249"/>
      <c r="AE163" s="249"/>
    </row>
    <row r="164" spans="6:31" x14ac:dyDescent="0.25">
      <c r="F164" s="249"/>
      <c r="P164" s="249"/>
      <c r="Q164" s="249"/>
      <c r="R164" s="249"/>
      <c r="S164" s="249"/>
      <c r="T164" s="249"/>
      <c r="U164" s="249"/>
      <c r="V164" s="249"/>
      <c r="W164" s="249"/>
      <c r="X164" s="249"/>
      <c r="Y164" s="249"/>
      <c r="Z164" s="249"/>
      <c r="AA164" s="249"/>
      <c r="AB164" s="249"/>
      <c r="AC164" s="249"/>
      <c r="AD164" s="249"/>
      <c r="AE164" s="249"/>
    </row>
    <row r="165" spans="6:31" x14ac:dyDescent="0.25">
      <c r="F165" s="249"/>
      <c r="P165" s="249"/>
      <c r="Q165" s="249"/>
      <c r="R165" s="249"/>
      <c r="S165" s="249"/>
      <c r="T165" s="249"/>
      <c r="U165" s="249"/>
      <c r="V165" s="249"/>
      <c r="W165" s="249"/>
      <c r="X165" s="249"/>
      <c r="Y165" s="249"/>
      <c r="Z165" s="249"/>
      <c r="AA165" s="249"/>
      <c r="AB165" s="249"/>
      <c r="AC165" s="249"/>
      <c r="AD165" s="249"/>
      <c r="AE165" s="249"/>
    </row>
    <row r="166" spans="6:31" x14ac:dyDescent="0.25">
      <c r="F166" s="249"/>
      <c r="P166" s="249"/>
      <c r="Q166" s="249"/>
      <c r="R166" s="249"/>
      <c r="S166" s="249"/>
      <c r="T166" s="249"/>
      <c r="U166" s="249"/>
      <c r="V166" s="249"/>
      <c r="W166" s="249"/>
      <c r="X166" s="249"/>
      <c r="Y166" s="249"/>
      <c r="Z166" s="249"/>
      <c r="AA166" s="249"/>
      <c r="AB166" s="249"/>
      <c r="AC166" s="249"/>
      <c r="AD166" s="249"/>
      <c r="AE166" s="249"/>
    </row>
    <row r="167" spans="6:31" x14ac:dyDescent="0.25">
      <c r="F167" s="249"/>
      <c r="P167" s="249"/>
      <c r="Q167" s="249"/>
      <c r="R167" s="249"/>
      <c r="S167" s="249"/>
      <c r="T167" s="249"/>
      <c r="U167" s="249"/>
      <c r="V167" s="249"/>
      <c r="W167" s="249"/>
      <c r="X167" s="249"/>
      <c r="Y167" s="249"/>
      <c r="Z167" s="249"/>
      <c r="AA167" s="249"/>
      <c r="AB167" s="249"/>
      <c r="AC167" s="249"/>
      <c r="AD167" s="249"/>
      <c r="AE167" s="249"/>
    </row>
    <row r="168" spans="6:31" x14ac:dyDescent="0.25">
      <c r="F168" s="249"/>
      <c r="P168" s="249"/>
      <c r="Q168" s="249"/>
      <c r="R168" s="249"/>
      <c r="S168" s="249"/>
      <c r="T168" s="249"/>
      <c r="U168" s="249"/>
      <c r="V168" s="249"/>
      <c r="W168" s="249"/>
      <c r="X168" s="249"/>
      <c r="Y168" s="249"/>
      <c r="Z168" s="249"/>
      <c r="AA168" s="249"/>
      <c r="AB168" s="249"/>
      <c r="AC168" s="249"/>
      <c r="AD168" s="249"/>
      <c r="AE168" s="249"/>
    </row>
    <row r="169" spans="6:31" x14ac:dyDescent="0.25">
      <c r="F169" s="249"/>
      <c r="P169" s="249"/>
      <c r="Q169" s="249"/>
      <c r="R169" s="249"/>
      <c r="S169" s="249"/>
      <c r="T169" s="249"/>
      <c r="U169" s="249"/>
      <c r="V169" s="249"/>
      <c r="W169" s="249"/>
      <c r="X169" s="249"/>
      <c r="Y169" s="249"/>
      <c r="Z169" s="249"/>
      <c r="AA169" s="249"/>
      <c r="AB169" s="249"/>
      <c r="AC169" s="249"/>
      <c r="AD169" s="249"/>
      <c r="AE169" s="249"/>
    </row>
    <row r="170" spans="6:31" x14ac:dyDescent="0.25">
      <c r="F170" s="249"/>
      <c r="P170" s="249"/>
      <c r="Q170" s="249"/>
      <c r="R170" s="249"/>
      <c r="S170" s="249"/>
      <c r="T170" s="249"/>
      <c r="U170" s="249"/>
      <c r="V170" s="249"/>
      <c r="W170" s="249"/>
      <c r="X170" s="249"/>
      <c r="Y170" s="249"/>
      <c r="Z170" s="249"/>
      <c r="AA170" s="249"/>
      <c r="AB170" s="249"/>
      <c r="AC170" s="249"/>
      <c r="AD170" s="249"/>
      <c r="AE170" s="249"/>
    </row>
    <row r="171" spans="6:31" x14ac:dyDescent="0.25">
      <c r="F171" s="249"/>
      <c r="P171" s="249"/>
      <c r="Q171" s="249"/>
      <c r="R171" s="249"/>
      <c r="S171" s="249"/>
      <c r="T171" s="249"/>
      <c r="U171" s="249"/>
      <c r="V171" s="249"/>
      <c r="W171" s="249"/>
      <c r="X171" s="249"/>
      <c r="Y171" s="249"/>
      <c r="Z171" s="249"/>
      <c r="AA171" s="249"/>
      <c r="AB171" s="249"/>
      <c r="AC171" s="249"/>
      <c r="AD171" s="249"/>
      <c r="AE171" s="249"/>
    </row>
    <row r="172" spans="6:31" x14ac:dyDescent="0.25">
      <c r="F172" s="249"/>
      <c r="P172" s="249"/>
      <c r="Q172" s="249"/>
      <c r="R172" s="249"/>
      <c r="S172" s="249"/>
      <c r="T172" s="249"/>
      <c r="U172" s="249"/>
      <c r="V172" s="249"/>
      <c r="W172" s="249"/>
      <c r="X172" s="249"/>
      <c r="Y172" s="249"/>
      <c r="Z172" s="249"/>
      <c r="AA172" s="249"/>
      <c r="AB172" s="249"/>
      <c r="AC172" s="249"/>
      <c r="AD172" s="249"/>
      <c r="AE172" s="249"/>
    </row>
    <row r="173" spans="6:31" x14ac:dyDescent="0.25">
      <c r="F173" s="249"/>
      <c r="P173" s="249"/>
      <c r="Q173" s="249"/>
      <c r="R173" s="249"/>
      <c r="S173" s="249"/>
      <c r="T173" s="249"/>
      <c r="U173" s="249"/>
      <c r="V173" s="249"/>
      <c r="W173" s="249"/>
      <c r="X173" s="249"/>
      <c r="Y173" s="249"/>
      <c r="Z173" s="249"/>
      <c r="AA173" s="249"/>
      <c r="AB173" s="249"/>
      <c r="AC173" s="249"/>
      <c r="AD173" s="249"/>
      <c r="AE173" s="249"/>
    </row>
    <row r="174" spans="6:31" x14ac:dyDescent="0.25">
      <c r="F174" s="249"/>
      <c r="P174" s="161"/>
      <c r="Q174" s="161"/>
      <c r="R174" s="161"/>
      <c r="S174" s="161"/>
      <c r="T174" s="161"/>
      <c r="AE174" s="161"/>
    </row>
    <row r="175" spans="6:31" x14ac:dyDescent="0.25">
      <c r="F175" s="249"/>
      <c r="P175" s="161"/>
      <c r="Q175" s="161"/>
      <c r="R175" s="161"/>
      <c r="S175" s="161"/>
      <c r="T175" s="161"/>
      <c r="AE175" s="161"/>
    </row>
    <row r="176" spans="6:31" x14ac:dyDescent="0.25">
      <c r="P176" s="161"/>
      <c r="Q176" s="161"/>
      <c r="R176" s="161"/>
      <c r="S176" s="161"/>
      <c r="T176" s="161"/>
    </row>
    <row r="177" spans="16:20" x14ac:dyDescent="0.25">
      <c r="P177" s="161"/>
      <c r="Q177" s="161"/>
      <c r="R177" s="161"/>
      <c r="S177" s="161"/>
      <c r="T177" s="161"/>
    </row>
    <row r="178" spans="16:20" x14ac:dyDescent="0.25">
      <c r="P178" s="161"/>
      <c r="Q178" s="161"/>
      <c r="R178" s="161"/>
      <c r="S178" s="161"/>
      <c r="T178" s="161"/>
    </row>
    <row r="179" spans="16:20" x14ac:dyDescent="0.25">
      <c r="P179" s="161"/>
      <c r="Q179" s="161"/>
      <c r="R179" s="161"/>
      <c r="S179" s="161"/>
      <c r="T179" s="161"/>
    </row>
  </sheetData>
  <mergeCells count="93">
    <mergeCell ref="E45:G45"/>
    <mergeCell ref="H45:J45"/>
    <mergeCell ref="P45:AE45"/>
    <mergeCell ref="A30:B30"/>
    <mergeCell ref="B32:I32"/>
    <mergeCell ref="P32:AF32"/>
    <mergeCell ref="P34:AF34"/>
    <mergeCell ref="B43:J43"/>
    <mergeCell ref="O43:AG43"/>
    <mergeCell ref="K26:K27"/>
    <mergeCell ref="L26:L27"/>
    <mergeCell ref="M26:M27"/>
    <mergeCell ref="A28:A29"/>
    <mergeCell ref="B28:B29"/>
    <mergeCell ref="C28:C29"/>
    <mergeCell ref="D28:D29"/>
    <mergeCell ref="E28:E29"/>
    <mergeCell ref="F28:F29"/>
    <mergeCell ref="G28:G29"/>
    <mergeCell ref="H28:H29"/>
    <mergeCell ref="I28:I29"/>
    <mergeCell ref="J28:J29"/>
    <mergeCell ref="K28:K29"/>
    <mergeCell ref="L28:L29"/>
    <mergeCell ref="M28:M29"/>
    <mergeCell ref="F26:F27"/>
    <mergeCell ref="G26:G27"/>
    <mergeCell ref="H26:H27"/>
    <mergeCell ref="I26:I27"/>
    <mergeCell ref="J26:J27"/>
    <mergeCell ref="A26:A27"/>
    <mergeCell ref="B26:B27"/>
    <mergeCell ref="C26:C27"/>
    <mergeCell ref="D26:D27"/>
    <mergeCell ref="E26:E27"/>
    <mergeCell ref="M22:M23"/>
    <mergeCell ref="A24:A25"/>
    <mergeCell ref="B24:B25"/>
    <mergeCell ref="C24:C25"/>
    <mergeCell ref="D24:D25"/>
    <mergeCell ref="E24:E25"/>
    <mergeCell ref="F24:F25"/>
    <mergeCell ref="G24:G25"/>
    <mergeCell ref="H24:H25"/>
    <mergeCell ref="I24:I25"/>
    <mergeCell ref="J24:J25"/>
    <mergeCell ref="K24:K25"/>
    <mergeCell ref="L24:L25"/>
    <mergeCell ref="M24:M25"/>
    <mergeCell ref="J20:J21"/>
    <mergeCell ref="K20:K21"/>
    <mergeCell ref="L20:L21"/>
    <mergeCell ref="M20:M21"/>
    <mergeCell ref="A22:A23"/>
    <mergeCell ref="B22:B23"/>
    <mergeCell ref="C22:C23"/>
    <mergeCell ref="D22:D23"/>
    <mergeCell ref="E22:E23"/>
    <mergeCell ref="F22:F23"/>
    <mergeCell ref="G22:G23"/>
    <mergeCell ref="H22:H23"/>
    <mergeCell ref="I22:I23"/>
    <mergeCell ref="J22:J23"/>
    <mergeCell ref="K22:K23"/>
    <mergeCell ref="L22:L23"/>
    <mergeCell ref="E20:E21"/>
    <mergeCell ref="F20:F21"/>
    <mergeCell ref="G20:G21"/>
    <mergeCell ref="H20:H21"/>
    <mergeCell ref="I20:I21"/>
    <mergeCell ref="A19:B19"/>
    <mergeCell ref="A20:A21"/>
    <mergeCell ref="B20:B21"/>
    <mergeCell ref="C20:C21"/>
    <mergeCell ref="D20:D21"/>
    <mergeCell ref="O16:AG16"/>
    <mergeCell ref="C18:E18"/>
    <mergeCell ref="F18:G18"/>
    <mergeCell ref="H18:K18"/>
    <mergeCell ref="L18:M18"/>
    <mergeCell ref="C11:C12"/>
    <mergeCell ref="D11:D12"/>
    <mergeCell ref="C13:C14"/>
    <mergeCell ref="D13:D14"/>
    <mergeCell ref="E13:E14"/>
    <mergeCell ref="D2:E2"/>
    <mergeCell ref="C4:C10"/>
    <mergeCell ref="J5:J6"/>
    <mergeCell ref="K5:K6"/>
    <mergeCell ref="J7:J8"/>
    <mergeCell ref="K7:K8"/>
    <mergeCell ref="J9:J10"/>
    <mergeCell ref="K9:K10"/>
  </mergeCells>
  <conditionalFormatting sqref="B35">
    <cfRule type="expression" dxfId="1290" priority="48">
      <formula>$C35&lt;&gt;0</formula>
    </cfRule>
  </conditionalFormatting>
  <conditionalFormatting sqref="B36:B41">
    <cfRule type="expression" dxfId="1289" priority="47">
      <formula>$C36&lt;&gt;""</formula>
    </cfRule>
  </conditionalFormatting>
  <conditionalFormatting sqref="B47:B58 B92:B103 B107:B118 B121:B133 B137:B148">
    <cfRule type="cellIs" dxfId="1288" priority="128" operator="equal">
      <formula>"P1"</formula>
    </cfRule>
    <cfRule type="cellIs" dxfId="1287" priority="127" operator="equal">
      <formula>"P2"</formula>
    </cfRule>
    <cfRule type="cellIs" dxfId="1286" priority="126" operator="equal">
      <formula>"P3"</formula>
    </cfRule>
    <cfRule type="cellIs" dxfId="1285" priority="125" operator="equal">
      <formula>"P4"</formula>
    </cfRule>
  </conditionalFormatting>
  <conditionalFormatting sqref="B47:B58 B92:B103 B107:B118 B122:B133 B137:B148">
    <cfRule type="cellIs" dxfId="1284" priority="124" operator="equal">
      <formula>"P5"</formula>
    </cfRule>
  </conditionalFormatting>
  <conditionalFormatting sqref="B62:B73">
    <cfRule type="cellIs" dxfId="1283" priority="92" operator="equal">
      <formula>"P3"</formula>
    </cfRule>
    <cfRule type="cellIs" dxfId="1282" priority="91" operator="equal">
      <formula>"P4"</formula>
    </cfRule>
    <cfRule type="cellIs" dxfId="1281" priority="90" operator="equal">
      <formula>"P5"</formula>
    </cfRule>
    <cfRule type="cellIs" dxfId="1280" priority="94" operator="equal">
      <formula>"P1"</formula>
    </cfRule>
    <cfRule type="cellIs" dxfId="1279" priority="93" operator="equal">
      <formula>"P2"</formula>
    </cfRule>
  </conditionalFormatting>
  <conditionalFormatting sqref="B77:B88">
    <cfRule type="cellIs" dxfId="1278" priority="98" operator="equal">
      <formula>"P2"</formula>
    </cfRule>
    <cfRule type="cellIs" dxfId="1277" priority="99" operator="equal">
      <formula>"P1"</formula>
    </cfRule>
    <cfRule type="cellIs" dxfId="1276" priority="97" operator="equal">
      <formula>"P3"</formula>
    </cfRule>
    <cfRule type="cellIs" dxfId="1275" priority="96" operator="equal">
      <formula>"P4"</formula>
    </cfRule>
    <cfRule type="cellIs" dxfId="1274" priority="95" operator="equal">
      <formula>"P5"</formula>
    </cfRule>
  </conditionalFormatting>
  <conditionalFormatting sqref="C62:C73">
    <cfRule type="cellIs" dxfId="1272" priority="101" operator="equal">
      <formula>0</formula>
    </cfRule>
  </conditionalFormatting>
  <conditionalFormatting sqref="C77:C88">
    <cfRule type="cellIs" dxfId="1271" priority="100" operator="equal">
      <formula>0</formula>
    </cfRule>
  </conditionalFormatting>
  <conditionalFormatting sqref="C35:D41">
    <cfRule type="cellIs" dxfId="1270" priority="43" operator="equal">
      <formula>0</formula>
    </cfRule>
  </conditionalFormatting>
  <conditionalFormatting sqref="D34:D41">
    <cfRule type="cellIs" dxfId="1269" priority="42" operator="equal">
      <formula>"P5"</formula>
    </cfRule>
  </conditionalFormatting>
  <conditionalFormatting sqref="D35:D41">
    <cfRule type="cellIs" dxfId="1268" priority="35" operator="equal">
      <formula>"P4"</formula>
    </cfRule>
    <cfRule type="cellIs" dxfId="1267" priority="36" operator="equal">
      <formula>"P3"</formula>
    </cfRule>
    <cfRule type="cellIs" dxfId="1266" priority="37" operator="equal">
      <formula>"P2"</formula>
    </cfRule>
    <cfRule type="cellIs" dxfId="1265" priority="38" operator="equal">
      <formula>"P1"</formula>
    </cfRule>
    <cfRule type="cellIs" dxfId="1264" priority="39" operator="equal">
      <formula>0</formula>
    </cfRule>
    <cfRule type="cellIs" dxfId="1263" priority="40" operator="equal">
      <formula>"P1"</formula>
    </cfRule>
  </conditionalFormatting>
  <conditionalFormatting sqref="D40">
    <cfRule type="cellIs" dxfId="1262" priority="41" operator="equal">
      <formula>0</formula>
    </cfRule>
  </conditionalFormatting>
  <conditionalFormatting sqref="D47:D59">
    <cfRule type="expression" dxfId="1261" priority="89">
      <formula>$D$47=0</formula>
    </cfRule>
  </conditionalFormatting>
  <conditionalFormatting sqref="D48:D58">
    <cfRule type="cellIs" dxfId="1260" priority="88" operator="equal">
      <formula>0</formula>
    </cfRule>
  </conditionalFormatting>
  <conditionalFormatting sqref="D62:D74">
    <cfRule type="expression" dxfId="1259" priority="87">
      <formula>$D$47=0</formula>
    </cfRule>
  </conditionalFormatting>
  <conditionalFormatting sqref="D63:D73">
    <cfRule type="cellIs" dxfId="1258" priority="86" operator="equal">
      <formula>0</formula>
    </cfRule>
  </conditionalFormatting>
  <conditionalFormatting sqref="D77:D89">
    <cfRule type="expression" dxfId="1257" priority="85">
      <formula>$D$47=0</formula>
    </cfRule>
  </conditionalFormatting>
  <conditionalFormatting sqref="D78:D88">
    <cfRule type="cellIs" dxfId="1256" priority="84" operator="equal">
      <formula>0</formula>
    </cfRule>
  </conditionalFormatting>
  <conditionalFormatting sqref="D92:D104">
    <cfRule type="expression" dxfId="1255" priority="83">
      <formula>$D$47=0</formula>
    </cfRule>
  </conditionalFormatting>
  <conditionalFormatting sqref="D93:D103">
    <cfRule type="cellIs" dxfId="1254" priority="82" operator="equal">
      <formula>0</formula>
    </cfRule>
  </conditionalFormatting>
  <conditionalFormatting sqref="D107:D119">
    <cfRule type="expression" dxfId="1253" priority="81">
      <formula>$D$47=0</formula>
    </cfRule>
  </conditionalFormatting>
  <conditionalFormatting sqref="D108:D118">
    <cfRule type="cellIs" dxfId="1252" priority="80" operator="equal">
      <formula>0</formula>
    </cfRule>
  </conditionalFormatting>
  <conditionalFormatting sqref="D122:D134">
    <cfRule type="expression" dxfId="1251" priority="79">
      <formula>$D$47=0</formula>
    </cfRule>
  </conditionalFormatting>
  <conditionalFormatting sqref="D123:D133">
    <cfRule type="cellIs" dxfId="1250" priority="78" operator="equal">
      <formula>0</formula>
    </cfRule>
  </conditionalFormatting>
  <conditionalFormatting sqref="D137:D149">
    <cfRule type="expression" dxfId="1249" priority="77">
      <formula>$D$47=0</formula>
    </cfRule>
  </conditionalFormatting>
  <conditionalFormatting sqref="D138:D148">
    <cfRule type="cellIs" dxfId="1248" priority="76" operator="equal">
      <formula>0</formula>
    </cfRule>
  </conditionalFormatting>
  <conditionalFormatting sqref="E31 H31 E33 H33">
    <cfRule type="cellIs" dxfId="1247" priority="56" operator="equal">
      <formula>"P5"</formula>
    </cfRule>
  </conditionalFormatting>
  <conditionalFormatting sqref="E47:E58">
    <cfRule type="expression" dxfId="1246" priority="22">
      <formula>$B47=""</formula>
    </cfRule>
  </conditionalFormatting>
  <conditionalFormatting sqref="E62:E73">
    <cfRule type="expression" dxfId="1245" priority="58">
      <formula>$B62=""</formula>
    </cfRule>
  </conditionalFormatting>
  <conditionalFormatting sqref="E77:E88">
    <cfRule type="expression" dxfId="1244" priority="18">
      <formula>$B77=""</formula>
    </cfRule>
  </conditionalFormatting>
  <conditionalFormatting sqref="E92:E103">
    <cfRule type="expression" dxfId="1243" priority="17">
      <formula>$B92=""</formula>
    </cfRule>
  </conditionalFormatting>
  <conditionalFormatting sqref="E107:E118">
    <cfRule type="expression" dxfId="1242" priority="57">
      <formula>$B107=""</formula>
    </cfRule>
  </conditionalFormatting>
  <conditionalFormatting sqref="E122:E133">
    <cfRule type="expression" dxfId="1241" priority="54">
      <formula>$B122=""</formula>
    </cfRule>
  </conditionalFormatting>
  <conditionalFormatting sqref="E137:E148">
    <cfRule type="expression" dxfId="1240" priority="109">
      <formula>$B137=""</formula>
    </cfRule>
  </conditionalFormatting>
  <conditionalFormatting sqref="E35:H42">
    <cfRule type="cellIs" dxfId="1239" priority="24" operator="equal">
      <formula>0</formula>
    </cfRule>
  </conditionalFormatting>
  <conditionalFormatting sqref="F47:F149">
    <cfRule type="cellIs" dxfId="1238" priority="111" operator="equal">
      <formula>0</formula>
    </cfRule>
  </conditionalFormatting>
  <conditionalFormatting sqref="G47:H58">
    <cfRule type="expression" dxfId="1237" priority="21">
      <formula>$B47=""</formula>
    </cfRule>
  </conditionalFormatting>
  <conditionalFormatting sqref="G62:H73">
    <cfRule type="expression" dxfId="1236" priority="19">
      <formula>$B62=""</formula>
    </cfRule>
  </conditionalFormatting>
  <conditionalFormatting sqref="G77:H88">
    <cfRule type="expression" dxfId="1235" priority="16">
      <formula>$B77=""</formula>
    </cfRule>
  </conditionalFormatting>
  <conditionalFormatting sqref="G92:H103">
    <cfRule type="expression" dxfId="1234" priority="14">
      <formula>$B92=""</formula>
    </cfRule>
  </conditionalFormatting>
  <conditionalFormatting sqref="G107:H118">
    <cfRule type="expression" dxfId="1233" priority="53">
      <formula>$B107=""</formula>
    </cfRule>
  </conditionalFormatting>
  <conditionalFormatting sqref="G122:H133">
    <cfRule type="expression" dxfId="1232" priority="55">
      <formula>$B122=""</formula>
    </cfRule>
  </conditionalFormatting>
  <conditionalFormatting sqref="G137:H148">
    <cfRule type="expression" dxfId="1231" priority="108">
      <formula>$B137=""</formula>
    </cfRule>
  </conditionalFormatting>
  <conditionalFormatting sqref="H35:H41">
    <cfRule type="cellIs" dxfId="1230" priority="27" operator="greaterThan">
      <formula>0</formula>
    </cfRule>
    <cfRule type="cellIs" dxfId="1229" priority="28" operator="lessThan">
      <formula>0</formula>
    </cfRule>
  </conditionalFormatting>
  <conditionalFormatting sqref="H61">
    <cfRule type="cellIs" dxfId="1228" priority="122" operator="equal">
      <formula>0</formula>
    </cfRule>
  </conditionalFormatting>
  <conditionalFormatting sqref="H76">
    <cfRule type="cellIs" dxfId="1227" priority="121" operator="equal">
      <formula>0</formula>
    </cfRule>
  </conditionalFormatting>
  <conditionalFormatting sqref="H91">
    <cfRule type="cellIs" dxfId="1226" priority="120" operator="equal">
      <formula>0</formula>
    </cfRule>
  </conditionalFormatting>
  <conditionalFormatting sqref="H106">
    <cfRule type="cellIs" dxfId="1225" priority="119" operator="equal">
      <formula>0</formula>
    </cfRule>
  </conditionalFormatting>
  <conditionalFormatting sqref="H121">
    <cfRule type="cellIs" dxfId="1224" priority="118" operator="equal">
      <formula>0</formula>
    </cfRule>
  </conditionalFormatting>
  <conditionalFormatting sqref="H136">
    <cfRule type="cellIs" dxfId="1223" priority="117" operator="equal">
      <formula>0</formula>
    </cfRule>
  </conditionalFormatting>
  <conditionalFormatting sqref="I34:I41">
    <cfRule type="cellIs" dxfId="1222" priority="29" operator="equal">
      <formula>"P5"</formula>
    </cfRule>
  </conditionalFormatting>
  <conditionalFormatting sqref="I35:I41">
    <cfRule type="cellIs" dxfId="1221" priority="30" operator="equal">
      <formula>"P4"</formula>
    </cfRule>
    <cfRule type="cellIs" dxfId="1220" priority="31" operator="equal">
      <formula>"P3"</formula>
    </cfRule>
    <cfRule type="cellIs" dxfId="1219" priority="33" operator="equal">
      <formula>"P1"</formula>
    </cfRule>
    <cfRule type="cellIs" dxfId="1218" priority="32" operator="equal">
      <formula>"P2"</formula>
    </cfRule>
    <cfRule type="cellIs" dxfId="1217" priority="34" operator="equal">
      <formula>0</formula>
    </cfRule>
  </conditionalFormatting>
  <conditionalFormatting sqref="I47:I59">
    <cfRule type="cellIs" dxfId="1216" priority="123" operator="equal">
      <formula>0</formula>
    </cfRule>
  </conditionalFormatting>
  <conditionalFormatting sqref="I62:I74">
    <cfRule type="cellIs" dxfId="1215" priority="116" operator="equal">
      <formula>0</formula>
    </cfRule>
  </conditionalFormatting>
  <conditionalFormatting sqref="I77:I89">
    <cfRule type="cellIs" dxfId="1214" priority="115" operator="equal">
      <formula>0</formula>
    </cfRule>
  </conditionalFormatting>
  <conditionalFormatting sqref="I92:I104">
    <cfRule type="cellIs" dxfId="1213" priority="114" operator="equal">
      <formula>0</formula>
    </cfRule>
  </conditionalFormatting>
  <conditionalFormatting sqref="I107:I119">
    <cfRule type="cellIs" dxfId="1212" priority="113" operator="equal">
      <formula>0</formula>
    </cfRule>
  </conditionalFormatting>
  <conditionalFormatting sqref="I122:I134">
    <cfRule type="cellIs" dxfId="1211" priority="112" operator="equal">
      <formula>0</formula>
    </cfRule>
  </conditionalFormatting>
  <conditionalFormatting sqref="I137:I149">
    <cfRule type="cellIs" dxfId="1210" priority="110" operator="equal">
      <formula>0</formula>
    </cfRule>
  </conditionalFormatting>
  <conditionalFormatting sqref="I42:J42">
    <cfRule type="cellIs" dxfId="1209" priority="130" operator="notEqual">
      <formula>0</formula>
    </cfRule>
  </conditionalFormatting>
  <conditionalFormatting sqref="J47:J58">
    <cfRule type="expression" dxfId="1208" priority="20">
      <formula>$B47=""</formula>
    </cfRule>
  </conditionalFormatting>
  <conditionalFormatting sqref="J62:J73">
    <cfRule type="expression" dxfId="1207" priority="12">
      <formula>$B62=""</formula>
    </cfRule>
  </conditionalFormatting>
  <conditionalFormatting sqref="J77:J88">
    <cfRule type="expression" dxfId="1206" priority="15">
      <formula>$B77=""</formula>
    </cfRule>
  </conditionalFormatting>
  <conditionalFormatting sqref="J92:J103">
    <cfRule type="expression" dxfId="1205" priority="13">
      <formula>$B92=""</formula>
    </cfRule>
  </conditionalFormatting>
  <conditionalFormatting sqref="J107:J118">
    <cfRule type="expression" dxfId="1204" priority="52">
      <formula>$B107=""</formula>
    </cfRule>
  </conditionalFormatting>
  <conditionalFormatting sqref="J122:J133">
    <cfRule type="expression" dxfId="1203" priority="51">
      <formula>$B122=""</formula>
    </cfRule>
  </conditionalFormatting>
  <conditionalFormatting sqref="J137:J148">
    <cfRule type="expression" dxfId="1202" priority="107">
      <formula>$B137=""</formula>
    </cfRule>
  </conditionalFormatting>
  <conditionalFormatting sqref="J35:M41">
    <cfRule type="cellIs" dxfId="1201" priority="23" operator="equal">
      <formula>0</formula>
    </cfRule>
  </conditionalFormatting>
  <conditionalFormatting sqref="K20:K29">
    <cfRule type="cellIs" dxfId="1200" priority="46" operator="lessThan">
      <formula>0</formula>
    </cfRule>
  </conditionalFormatting>
  <conditionalFormatting sqref="K30:K31">
    <cfRule type="cellIs" dxfId="1199" priority="129" operator="notEqual">
      <formula>0</formula>
    </cfRule>
  </conditionalFormatting>
  <conditionalFormatting sqref="M20:M29">
    <cfRule type="expression" dxfId="1198" priority="44">
      <formula>$K20&lt;0</formula>
    </cfRule>
    <cfRule type="cellIs" dxfId="1197" priority="45" operator="notEqual">
      <formula>0</formula>
    </cfRule>
  </conditionalFormatting>
  <conditionalFormatting sqref="M35:M41">
    <cfRule type="cellIs" dxfId="1196" priority="26" operator="lessThan">
      <formula>0</formula>
    </cfRule>
    <cfRule type="cellIs" dxfId="1195" priority="25" operator="greaterThan">
      <formula>0</formula>
    </cfRule>
  </conditionalFormatting>
  <conditionalFormatting sqref="O47:O59">
    <cfRule type="expression" dxfId="1194" priority="72">
      <formula>$D$47=0</formula>
    </cfRule>
  </conditionalFormatting>
  <conditionalFormatting sqref="O48:O58">
    <cfRule type="cellIs" dxfId="1193" priority="75" operator="equal">
      <formula>0</formula>
    </cfRule>
  </conditionalFormatting>
  <conditionalFormatting sqref="O62:O74">
    <cfRule type="expression" dxfId="1192" priority="71">
      <formula>$D$47=0</formula>
    </cfRule>
  </conditionalFormatting>
  <conditionalFormatting sqref="O63:O73">
    <cfRule type="cellIs" dxfId="1191" priority="70" operator="equal">
      <formula>0</formula>
    </cfRule>
  </conditionalFormatting>
  <conditionalFormatting sqref="O77:O89">
    <cfRule type="expression" dxfId="1190" priority="69">
      <formula>$D$47=0</formula>
    </cfRule>
  </conditionalFormatting>
  <conditionalFormatting sqref="O78:O88">
    <cfRule type="cellIs" dxfId="1189" priority="68" operator="equal">
      <formula>0</formula>
    </cfRule>
  </conditionalFormatting>
  <conditionalFormatting sqref="O92:O104">
    <cfRule type="expression" dxfId="1188" priority="67">
      <formula>$D$47=0</formula>
    </cfRule>
  </conditionalFormatting>
  <conditionalFormatting sqref="O93:O103">
    <cfRule type="cellIs" dxfId="1187" priority="66" operator="equal">
      <formula>0</formula>
    </cfRule>
  </conditionalFormatting>
  <conditionalFormatting sqref="O107:O119">
    <cfRule type="expression" dxfId="1186" priority="65">
      <formula>$D$47=0</formula>
    </cfRule>
  </conditionalFormatting>
  <conditionalFormatting sqref="O108:O118">
    <cfRule type="cellIs" dxfId="1185" priority="64" operator="equal">
      <formula>0</formula>
    </cfRule>
  </conditionalFormatting>
  <conditionalFormatting sqref="O122:O134">
    <cfRule type="expression" dxfId="1184" priority="63">
      <formula>$D$47=0</formula>
    </cfRule>
  </conditionalFormatting>
  <conditionalFormatting sqref="O123:O133">
    <cfRule type="cellIs" dxfId="1183" priority="62" operator="equal">
      <formula>0</formula>
    </cfRule>
  </conditionalFormatting>
  <conditionalFormatting sqref="O137:O149">
    <cfRule type="expression" dxfId="1182" priority="61">
      <formula>$D$47=0</formula>
    </cfRule>
  </conditionalFormatting>
  <conditionalFormatting sqref="O138:O148">
    <cfRule type="cellIs" dxfId="1181" priority="60" operator="equal">
      <formula>0</formula>
    </cfRule>
  </conditionalFormatting>
  <conditionalFormatting sqref="P5">
    <cfRule type="cellIs" dxfId="1180" priority="11" operator="equal">
      <formula>0</formula>
    </cfRule>
  </conditionalFormatting>
  <conditionalFormatting sqref="P10:T13">
    <cfRule type="cellIs" dxfId="1172" priority="106" operator="equal">
      <formula>0</formula>
    </cfRule>
  </conditionalFormatting>
  <conditionalFormatting sqref="P5:AD13">
    <cfRule type="cellIs" dxfId="1171" priority="10" operator="equal">
      <formula>0</formula>
    </cfRule>
  </conditionalFormatting>
  <conditionalFormatting sqref="P20:AE28">
    <cfRule type="cellIs" dxfId="1170" priority="59" operator="equal">
      <formula>0</formula>
    </cfRule>
  </conditionalFormatting>
  <conditionalFormatting sqref="P59:AE60 P61:U61 P74:AE75 P76:U76 P89:AE90 P91:U91 P104:AE105 P106:U106 P119:AE120 P121:U121 P134:AE135 P136:U136 P149:AE150">
    <cfRule type="cellIs" dxfId="1169" priority="74" operator="equal">
      <formula>0</formula>
    </cfRule>
  </conditionalFormatting>
  <conditionalFormatting sqref="W61:AE61 AE62:AE73 W76:AE76 AE77:AE88 W91:AE91 AE92:AE103 W106:AE106 AE107:AE118 W121:AE121 AE122:AE133 W136:AE136 AE137:AE148">
    <cfRule type="cellIs" dxfId="1154" priority="73" operator="equal">
      <formula>0</formula>
    </cfRule>
  </conditionalFormatting>
  <conditionalFormatting sqref="AE5:AE13 AE47:AE58">
    <cfRule type="cellIs" dxfId="1139" priority="131" operator="equal">
      <formula>0</formula>
    </cfRule>
  </conditionalFormatting>
  <conditionalFormatting sqref="AE15 C47:C58 C92:C103 C107:C118 C122:C133 C137:C148 G150:G185">
    <cfRule type="cellIs" dxfId="1138" priority="132" operator="equal">
      <formula>0</formula>
    </cfRule>
  </conditionalFormatting>
  <conditionalFormatting sqref="AF20:AF28">
    <cfRule type="cellIs" dxfId="1137" priority="3" operator="equal">
      <formula>0</formula>
    </cfRule>
  </conditionalFormatting>
  <conditionalFormatting sqref="AF21 AF23 AF25 AF27">
    <cfRule type="cellIs" dxfId="1136" priority="4" operator="equal">
      <formula>0</formula>
    </cfRule>
  </conditionalFormatting>
  <conditionalFormatting sqref="AG8:AG13">
    <cfRule type="cellIs" dxfId="1135" priority="49" operator="equal">
      <formula>0</formula>
    </cfRule>
    <cfRule type="cellIs" dxfId="1134" priority="50" operator="equal">
      <formula>0</formula>
    </cfRule>
  </conditionalFormatting>
  <conditionalFormatting sqref="AG20:AG27">
    <cfRule type="cellIs" dxfId="1133" priority="1" operator="equal">
      <formula>"adjustment needed"</formula>
    </cfRule>
    <cfRule type="cellIs" dxfId="1132" priority="2" operator="equal">
      <formula>"""adjustment needed"""</formula>
    </cfRule>
  </conditionalFormatting>
  <dataValidations count="1">
    <dataValidation type="list" allowBlank="1" showInputMessage="1" showErrorMessage="1" sqref="B35:B41" xr:uid="{00000000-0002-0000-0800-000000000000}">
      <formula1>"Yes,No"</formula1>
      <formula2>0</formula2>
    </dataValidation>
  </dataValidations>
  <pageMargins left="0.7" right="0.7" top="0.78749999999999998" bottom="0.78749999999999998" header="0.511811023622047" footer="0.511811023622047"/>
  <pageSetup paperSize="9" scale="30" orientation="portrait" horizontalDpi="300" verticalDpi="300"/>
  <drawing r:id="rId1"/>
  <extLst>
    <ext xmlns:x14="http://schemas.microsoft.com/office/spreadsheetml/2009/9/main" uri="{78C0D931-6437-407d-A8EE-F0AAD7539E65}">
      <x14:conditionalFormattings>
        <x14:conditionalFormatting xmlns:xm="http://schemas.microsoft.com/office/excel/2006/main">
          <x14:cfRule type="cellIs" priority="133" operator="greaterThan" id="{29F6BA16-78AB-4B30-A62B-4CEEDCF28D72}">
            <xm:f>'Basic project data'!$C$7</xm:f>
            <x14:dxf>
              <font>
                <color rgb="FFF2F2F2"/>
              </font>
            </x14:dxf>
          </x14:cfRule>
          <xm:sqref>C47:C148</xm:sqref>
        </x14:conditionalFormatting>
        <x14:conditionalFormatting xmlns:xm="http://schemas.microsoft.com/office/excel/2006/main">
          <x14:cfRule type="expression" priority="134" id="{5671BD32-AEE9-44BA-9900-92FD8B76D526}">
            <xm:f>AND($D47&gt;='Basic project data'!$D$20,$D47&lt;='Basic project data'!$E$20,'Basic project data'!$F$20="x")</xm:f>
            <x14:dxf>
              <fill>
                <patternFill>
                  <bgColor rgb="FFFFFFCC"/>
                </patternFill>
              </fill>
            </x14:dxf>
          </x14:cfRule>
          <xm:sqref>P47:P58</xm:sqref>
        </x14:conditionalFormatting>
        <x14:conditionalFormatting xmlns:xm="http://schemas.microsoft.com/office/excel/2006/main">
          <x14:cfRule type="expression" priority="135" id="{8B664F2A-F1B7-4B53-A8FE-E16F47F08DC9}">
            <xm:f>AND($D62&gt;='Basic project data'!$D$20,$D62&lt;='Basic project data'!$E$20,'Basic project data'!$F$20="x")</xm:f>
            <x14:dxf>
              <fill>
                <patternFill>
                  <bgColor rgb="FFFFFFCC"/>
                </patternFill>
              </fill>
            </x14:dxf>
          </x14:cfRule>
          <xm:sqref>P62:P73</xm:sqref>
        </x14:conditionalFormatting>
        <x14:conditionalFormatting xmlns:xm="http://schemas.microsoft.com/office/excel/2006/main">
          <x14:cfRule type="expression" priority="136" id="{1EC175D4-3F4D-4E12-985C-8970295C8622}">
            <xm:f>AND($D77&gt;='Basic project data'!$D$20,$D77&lt;='Basic project data'!$E$20,'Basic project data'!$F$20="x")</xm:f>
            <x14:dxf>
              <fill>
                <patternFill>
                  <bgColor rgb="FFFFFFCC"/>
                </patternFill>
              </fill>
            </x14:dxf>
          </x14:cfRule>
          <xm:sqref>P77:P88</xm:sqref>
        </x14:conditionalFormatting>
        <x14:conditionalFormatting xmlns:xm="http://schemas.microsoft.com/office/excel/2006/main">
          <x14:cfRule type="expression" priority="137" id="{CEF46FF6-C7F8-426E-A180-D177E210336C}">
            <xm:f>AND($D92&gt;='Basic project data'!$D$20,$D92&lt;='Basic project data'!$E$20,'Basic project data'!$F$20="x")</xm:f>
            <x14:dxf>
              <fill>
                <patternFill>
                  <bgColor rgb="FFFFFFCC"/>
                </patternFill>
              </fill>
            </x14:dxf>
          </x14:cfRule>
          <xm:sqref>P92:P103</xm:sqref>
        </x14:conditionalFormatting>
        <x14:conditionalFormatting xmlns:xm="http://schemas.microsoft.com/office/excel/2006/main">
          <x14:cfRule type="expression" priority="138" id="{10F81BD8-4BD5-4D91-B61F-BA44B1A8EE52}">
            <xm:f>AND($D107&gt;='Basic project data'!$D$20,$D107&lt;='Basic project data'!$E$20,'Basic project data'!$F$20="x")</xm:f>
            <x14:dxf>
              <fill>
                <patternFill>
                  <bgColor rgb="FFFFFFCC"/>
                </patternFill>
              </fill>
            </x14:dxf>
          </x14:cfRule>
          <xm:sqref>P107:P118</xm:sqref>
        </x14:conditionalFormatting>
        <x14:conditionalFormatting xmlns:xm="http://schemas.microsoft.com/office/excel/2006/main">
          <x14:cfRule type="expression" priority="139" id="{6BABC7E2-9D82-4FE4-A09B-EFB1F112D0BA}">
            <xm:f>AND($D122&gt;='Basic project data'!$D$20,$D122&lt;='Basic project data'!$E$20,'Basic project data'!$F$20="x")</xm:f>
            <x14:dxf>
              <fill>
                <patternFill>
                  <bgColor rgb="FFFFFFCC"/>
                </patternFill>
              </fill>
            </x14:dxf>
          </x14:cfRule>
          <xm:sqref>P122:P133</xm:sqref>
        </x14:conditionalFormatting>
        <x14:conditionalFormatting xmlns:xm="http://schemas.microsoft.com/office/excel/2006/main">
          <x14:cfRule type="expression" priority="140" id="{EDA527D0-CA54-4B94-8048-491949AF77DE}">
            <xm:f>AND($D137&gt;='Basic project data'!$D$20,$D137&lt;='Basic project data'!$E$20,'Basic project data'!$F$20="x")</xm:f>
            <x14:dxf>
              <fill>
                <patternFill>
                  <bgColor rgb="FFFFFFCC"/>
                </patternFill>
              </fill>
            </x14:dxf>
          </x14:cfRule>
          <xm:sqref>P137:P148</xm:sqref>
        </x14:conditionalFormatting>
        <x14:conditionalFormatting xmlns:xm="http://schemas.microsoft.com/office/excel/2006/main">
          <x14:cfRule type="expression" priority="141" id="{A38E39B7-E331-4537-952B-C0D5277D8B62}">
            <xm:f>AND($D47&gt;='Basic project data'!$D$21,$D47&lt;='Basic project data'!$E$21,'Basic project data'!$F$21="x")</xm:f>
            <x14:dxf>
              <fill>
                <patternFill>
                  <bgColor rgb="FFFFFFCC"/>
                </patternFill>
              </fill>
            </x14:dxf>
          </x14:cfRule>
          <xm:sqref>Q47:Q58 Q77:Q88 Q92:Q103 Q107:Q118 Q122:Q133 Q137:Q148</xm:sqref>
        </x14:conditionalFormatting>
        <x14:conditionalFormatting xmlns:xm="http://schemas.microsoft.com/office/excel/2006/main">
          <x14:cfRule type="expression" priority="142" id="{9DCFCF4F-F2B1-46A0-876B-2898AE68D65A}">
            <xm:f>AND($D62&gt;='Basic project data'!$D$21,$D62&lt;='Basic project data'!$E$21,'Basic project data'!$F$21="x")</xm:f>
            <x14:dxf>
              <fill>
                <patternFill>
                  <bgColor rgb="FFFFFFCC"/>
                </patternFill>
              </fill>
            </x14:dxf>
          </x14:cfRule>
          <xm:sqref>Q62:Q73</xm:sqref>
        </x14:conditionalFormatting>
        <x14:conditionalFormatting xmlns:xm="http://schemas.microsoft.com/office/excel/2006/main">
          <x14:cfRule type="expression" priority="143" id="{4CD4A1F3-D7B0-4CFC-98A2-37CB84B1E5C5}">
            <xm:f>AND($D47&gt;='Basic project data'!$D$22,$D47&lt;='Basic project data'!$E$22,'Basic project data'!$F$22="x")</xm:f>
            <x14:dxf>
              <fill>
                <patternFill>
                  <bgColor rgb="FFFFFFCC"/>
                </patternFill>
              </fill>
            </x14:dxf>
          </x14:cfRule>
          <xm:sqref>R47:R58 R77:R88 R92:R103 R107:R118 R122:R133 R137:R148</xm:sqref>
        </x14:conditionalFormatting>
        <x14:conditionalFormatting xmlns:xm="http://schemas.microsoft.com/office/excel/2006/main">
          <x14:cfRule type="expression" priority="144" id="{961930D7-4A41-46E8-858B-EC31BE645662}">
            <xm:f>AND($D62&gt;='Basic project data'!$D$22,$D62&lt;='Basic project data'!$E$22,'Basic project data'!$F$22="x")</xm:f>
            <x14:dxf>
              <fill>
                <patternFill>
                  <bgColor rgb="FFFFFFCC"/>
                </patternFill>
              </fill>
            </x14:dxf>
          </x14:cfRule>
          <xm:sqref>R62:R73</xm:sqref>
        </x14:conditionalFormatting>
        <x14:conditionalFormatting xmlns:xm="http://schemas.microsoft.com/office/excel/2006/main">
          <x14:cfRule type="expression" priority="145" id="{8FC08771-32EB-4287-80CE-C2F4AC376415}">
            <xm:f>AND($D47&gt;='Basic project data'!$D$23,$D47&lt;='Basic project data'!$E$23,'Basic project data'!$F$23="x")</xm:f>
            <x14:dxf>
              <fill>
                <patternFill>
                  <bgColor rgb="FFFFFFCC"/>
                </patternFill>
              </fill>
            </x14:dxf>
          </x14:cfRule>
          <xm:sqref>S47:S58 S77:S88 S92:S103 S107:S118 S122:S133 S137:S148</xm:sqref>
        </x14:conditionalFormatting>
        <x14:conditionalFormatting xmlns:xm="http://schemas.microsoft.com/office/excel/2006/main">
          <x14:cfRule type="expression" priority="146" id="{73B65BE8-9DA7-4438-868A-345DA846DF98}">
            <xm:f>AND($D62&gt;='Basic project data'!$D$23,$D62&lt;='Basic project data'!$E$23,'Basic project data'!$F$23="x")</xm:f>
            <x14:dxf>
              <fill>
                <patternFill>
                  <bgColor rgb="FFFFFFCC"/>
                </patternFill>
              </fill>
            </x14:dxf>
          </x14:cfRule>
          <xm:sqref>S62:S73</xm:sqref>
        </x14:conditionalFormatting>
        <x14:conditionalFormatting xmlns:xm="http://schemas.microsoft.com/office/excel/2006/main">
          <x14:cfRule type="expression" priority="147" id="{C4ECFFDD-F0DE-4B00-A8AC-FE6218D7FCAE}">
            <xm:f>AND($D47&gt;='Basic project data'!$D$24,$D47&lt;='Basic project data'!$E$24,'Basic project data'!$F$24="x")</xm:f>
            <x14:dxf>
              <fill>
                <patternFill>
                  <bgColor rgb="FFFFFFCC"/>
                </patternFill>
              </fill>
            </x14:dxf>
          </x14:cfRule>
          <xm:sqref>T47:T58 T77:T88 T92:T103 T107:T118 T122:T133 T137:T148</xm:sqref>
        </x14:conditionalFormatting>
        <x14:conditionalFormatting xmlns:xm="http://schemas.microsoft.com/office/excel/2006/main">
          <x14:cfRule type="expression" priority="148" id="{13495E9A-787C-4042-B7C7-45ED88FEF66C}">
            <xm:f>AND($D62&gt;='Basic project data'!$D$24,$D62&lt;='Basic project data'!$E$24,'Basic project data'!$F$24="x")</xm:f>
            <x14:dxf>
              <fill>
                <patternFill>
                  <bgColor rgb="FFFFFFCC"/>
                </patternFill>
              </fill>
            </x14:dxf>
          </x14:cfRule>
          <xm:sqref>T62:T73</xm:sqref>
        </x14:conditionalFormatting>
        <x14:conditionalFormatting xmlns:xm="http://schemas.microsoft.com/office/excel/2006/main">
          <x14:cfRule type="expression" priority="149" id="{7A9DC9BD-D1A9-4831-AB34-96BCA6279146}">
            <xm:f>AND($D47&gt;='Basic project data'!$D$25,$D47&lt;='Basic project data'!$E$25,'Basic project data'!$F$25="x")</xm:f>
            <x14:dxf>
              <fill>
                <patternFill>
                  <bgColor rgb="FFFFFFCC"/>
                </patternFill>
              </fill>
            </x14:dxf>
          </x14:cfRule>
          <xm:sqref>U47:U58 U77:U88 U92:U103 U107:U118 U122:U133 U137:U148</xm:sqref>
        </x14:conditionalFormatting>
        <x14:conditionalFormatting xmlns:xm="http://schemas.microsoft.com/office/excel/2006/main">
          <x14:cfRule type="expression" priority="150" id="{6D003025-D1B9-4DD5-8D7A-30CF20B088CD}">
            <xm:f>AND($D62&gt;='Basic project data'!$D$25,$D62&lt;='Basic project data'!$E$25,'Basic project data'!$F$25="x")</xm:f>
            <x14:dxf>
              <fill>
                <patternFill>
                  <bgColor rgb="FFFFFFCC"/>
                </patternFill>
              </fill>
            </x14:dxf>
          </x14:cfRule>
          <xm:sqref>U62:U73</xm:sqref>
        </x14:conditionalFormatting>
        <x14:conditionalFormatting xmlns:xm="http://schemas.microsoft.com/office/excel/2006/main">
          <x14:cfRule type="expression" priority="151" id="{916272B8-2750-4170-96E2-B8B77CE02631}">
            <xm:f>AND($D47&gt;='Basic project data'!$D$26,$D47&lt;='Basic project data'!$E$26,'Basic project data'!$F$26="x")</xm:f>
            <x14:dxf>
              <fill>
                <patternFill>
                  <bgColor rgb="FFFFFFCC"/>
                </patternFill>
              </fill>
            </x14:dxf>
          </x14:cfRule>
          <xm:sqref>V47:V58 V77:V88 V92:V103 V107:V118 V122:V133 V137:V148</xm:sqref>
        </x14:conditionalFormatting>
        <x14:conditionalFormatting xmlns:xm="http://schemas.microsoft.com/office/excel/2006/main">
          <x14:cfRule type="expression" priority="152" id="{EDEABC1B-EAE0-4B6F-A8A4-514F16EB96CE}">
            <xm:f>AND($D62&gt;='Basic project data'!$D$26,$D62&lt;='Basic project data'!$E$26,'Basic project data'!$F$26="x")</xm:f>
            <x14:dxf>
              <fill>
                <patternFill>
                  <bgColor rgb="FFFFFFCC"/>
                </patternFill>
              </fill>
            </x14:dxf>
          </x14:cfRule>
          <xm:sqref>V62:V73</xm:sqref>
        </x14:conditionalFormatting>
        <x14:conditionalFormatting xmlns:xm="http://schemas.microsoft.com/office/excel/2006/main">
          <x14:cfRule type="expression" priority="153" id="{E57F9090-2663-42C9-85AB-BCDCDB8B9815}">
            <xm:f>AND(D47&gt;='Basic project data'!$D$27,D47&lt;='Basic project data'!$E$27,'Basic project data'!$F$27="x")</xm:f>
            <x14:dxf>
              <fill>
                <patternFill>
                  <bgColor rgb="FFFFFFCC"/>
                </patternFill>
              </fill>
            </x14:dxf>
          </x14:cfRule>
          <xm:sqref>W47:W58 W77:W88 W92:W103 W107:W118 W122:W133 W137:W148</xm:sqref>
        </x14:conditionalFormatting>
        <x14:conditionalFormatting xmlns:xm="http://schemas.microsoft.com/office/excel/2006/main">
          <x14:cfRule type="expression" priority="154" id="{001657F2-6E3A-4027-B8C3-10DD74325B59}">
            <xm:f>AND(D62&gt;='Basic project data'!$D$27,D62&lt;='Basic project data'!$E$27,'Basic project data'!$F$27="x")</xm:f>
            <x14:dxf>
              <fill>
                <patternFill>
                  <bgColor rgb="FFFFFFCC"/>
                </patternFill>
              </fill>
            </x14:dxf>
          </x14:cfRule>
          <xm:sqref>W62:W73</xm:sqref>
        </x14:conditionalFormatting>
        <x14:conditionalFormatting xmlns:xm="http://schemas.microsoft.com/office/excel/2006/main">
          <x14:cfRule type="expression" priority="155" id="{F5ED4475-3C2E-4480-9595-5E497E2658A6}">
            <xm:f>AND($D47&gt;='Basic project data'!$D$28,$D47&lt;='Basic project data'!$E$28,'Basic project data'!$F$28="x")</xm:f>
            <x14:dxf>
              <fill>
                <patternFill>
                  <bgColor rgb="FFFFFFCC"/>
                </patternFill>
              </fill>
            </x14:dxf>
          </x14:cfRule>
          <xm:sqref>X47:X58 X77:X88 X92:X103 X107:X118 X122:X133 X137:X148</xm:sqref>
        </x14:conditionalFormatting>
        <x14:conditionalFormatting xmlns:xm="http://schemas.microsoft.com/office/excel/2006/main">
          <x14:cfRule type="expression" priority="156" id="{285B7670-AE8A-41C0-B214-838197B8B0B3}">
            <xm:f>AND($D62&gt;='Basic project data'!$D$28,$D62&lt;='Basic project data'!$E$28,'Basic project data'!$F$28="x")</xm:f>
            <x14:dxf>
              <fill>
                <patternFill>
                  <bgColor rgb="FFFFFFCC"/>
                </patternFill>
              </fill>
            </x14:dxf>
          </x14:cfRule>
          <xm:sqref>X62:X73</xm:sqref>
        </x14:conditionalFormatting>
        <x14:conditionalFormatting xmlns:xm="http://schemas.microsoft.com/office/excel/2006/main">
          <x14:cfRule type="expression" priority="157" id="{415D3C37-39B7-4DD5-BAA0-6155A9D754F4}">
            <xm:f>AND($D47&gt;='Basic project data'!$D$29,$D47&lt;='Basic project data'!$E$29,'Basic project data'!$F$29="x")</xm:f>
            <x14:dxf>
              <fill>
                <patternFill>
                  <bgColor rgb="FFFFFFCC"/>
                </patternFill>
              </fill>
            </x14:dxf>
          </x14:cfRule>
          <xm:sqref>Y47:Y58 Y77:Y88 Y92:Y103 Y107:Y118 Y122:Y133 Y137:Y148</xm:sqref>
        </x14:conditionalFormatting>
        <x14:conditionalFormatting xmlns:xm="http://schemas.microsoft.com/office/excel/2006/main">
          <x14:cfRule type="expression" priority="158" id="{DEBAE8ED-887D-43F2-84CA-ECE32BBC85AC}">
            <xm:f>AND($D62&gt;='Basic project data'!$D$29,$D62&lt;='Basic project data'!$E$29,'Basic project data'!$F$29="x")</xm:f>
            <x14:dxf>
              <fill>
                <patternFill>
                  <bgColor rgb="FFFFFFCC"/>
                </patternFill>
              </fill>
            </x14:dxf>
          </x14:cfRule>
          <xm:sqref>Y62:Y73</xm:sqref>
        </x14:conditionalFormatting>
        <x14:conditionalFormatting xmlns:xm="http://schemas.microsoft.com/office/excel/2006/main">
          <x14:cfRule type="expression" priority="159" id="{AF4E29D0-8825-4E6A-B15D-63147787644F}">
            <xm:f>AND($D47&gt;='Basic project data'!$D$30,$D47&lt;='Basic project data'!$E$30,'Basic project data'!$F$30="x")</xm:f>
            <x14:dxf>
              <fill>
                <patternFill>
                  <bgColor rgb="FFFFFFCC"/>
                </patternFill>
              </fill>
            </x14:dxf>
          </x14:cfRule>
          <xm:sqref>Z47:Z58 Z77:Z88 Z92:Z103 Z107:Z118 Z122:Z133 Z137:Z148</xm:sqref>
        </x14:conditionalFormatting>
        <x14:conditionalFormatting xmlns:xm="http://schemas.microsoft.com/office/excel/2006/main">
          <x14:cfRule type="expression" priority="160" id="{AE6D6174-444A-43A4-A93A-E96328141DD7}">
            <xm:f>AND($D62&gt;='Basic project data'!$D$30,$D62&lt;='Basic project data'!$E$30,'Basic project data'!$F$30="x")</xm:f>
            <x14:dxf>
              <fill>
                <patternFill>
                  <bgColor rgb="FFFFFFCC"/>
                </patternFill>
              </fill>
            </x14:dxf>
          </x14:cfRule>
          <xm:sqref>Z62:Z73</xm:sqref>
        </x14:conditionalFormatting>
        <x14:conditionalFormatting xmlns:xm="http://schemas.microsoft.com/office/excel/2006/main">
          <x14:cfRule type="expression" priority="161" id="{96644D98-F04E-4EE9-8FB1-B6742558301A}">
            <xm:f>AND($D47&gt;='Basic project data'!$D$31,$D47&lt;='Basic project data'!$E$31,'Basic project data'!$F$31="x")</xm:f>
            <x14:dxf>
              <fill>
                <patternFill>
                  <bgColor rgb="FFFFFFCC"/>
                </patternFill>
              </fill>
            </x14:dxf>
          </x14:cfRule>
          <xm:sqref>AA47:AA58 AA77:AA88 AA92:AA103 AA107:AA118 AA122:AA133 AA137:AA148</xm:sqref>
        </x14:conditionalFormatting>
        <x14:conditionalFormatting xmlns:xm="http://schemas.microsoft.com/office/excel/2006/main">
          <x14:cfRule type="expression" priority="162" id="{DE58A2D9-95A4-43B4-B364-7A9B3B605CCC}">
            <xm:f>AND($D62&gt;='Basic project data'!$D$31,$D62&lt;='Basic project data'!$E$31,'Basic project data'!$F$31="x")</xm:f>
            <x14:dxf>
              <fill>
                <patternFill>
                  <bgColor rgb="FFFFFFCC"/>
                </patternFill>
              </fill>
            </x14:dxf>
          </x14:cfRule>
          <xm:sqref>AA62:AA73</xm:sqref>
        </x14:conditionalFormatting>
        <x14:conditionalFormatting xmlns:xm="http://schemas.microsoft.com/office/excel/2006/main">
          <x14:cfRule type="expression" priority="163" id="{BD99EFC6-B36D-44EA-B338-351ADF5FE525}">
            <xm:f>AND($D47&gt;='Basic project data'!$D$32,$D47&lt;='Basic project data'!$E$32,'Basic project data'!$F$32="x")</xm:f>
            <x14:dxf>
              <fill>
                <patternFill>
                  <bgColor rgb="FFFFFFCC"/>
                </patternFill>
              </fill>
            </x14:dxf>
          </x14:cfRule>
          <xm:sqref>AB47:AB58 AB77:AB88 AB92:AB103 AB107:AB118 AB122:AB133 AB137:AB148</xm:sqref>
        </x14:conditionalFormatting>
        <x14:conditionalFormatting xmlns:xm="http://schemas.microsoft.com/office/excel/2006/main">
          <x14:cfRule type="expression" priority="164" id="{5D9B5FCA-C4BE-4686-96BD-4DFFC5DF3624}">
            <xm:f>AND($D62&gt;='Basic project data'!$D$32,$D62&lt;='Basic project data'!$E$32,'Basic project data'!$F$32="x")</xm:f>
            <x14:dxf>
              <fill>
                <patternFill>
                  <bgColor rgb="FFFFFFCC"/>
                </patternFill>
              </fill>
            </x14:dxf>
          </x14:cfRule>
          <xm:sqref>AB62:AB73</xm:sqref>
        </x14:conditionalFormatting>
        <x14:conditionalFormatting xmlns:xm="http://schemas.microsoft.com/office/excel/2006/main">
          <x14:cfRule type="expression" priority="165" id="{6140EE7D-969D-44AB-AE6B-ACDDC7CBB594}">
            <xm:f>AND($D47&gt;='Basic project data'!$D$33,$D47&lt;='Basic project data'!$E$33,'Basic project data'!$F$33="x")</xm:f>
            <x14:dxf>
              <fill>
                <patternFill>
                  <bgColor rgb="FFFFFFCC"/>
                </patternFill>
              </fill>
            </x14:dxf>
          </x14:cfRule>
          <xm:sqref>AC47:AC58 AC77:AC88 AC92:AC103 AC107:AC118 AC122:AC133 AC137:AC148</xm:sqref>
        </x14:conditionalFormatting>
        <x14:conditionalFormatting xmlns:xm="http://schemas.microsoft.com/office/excel/2006/main">
          <x14:cfRule type="expression" priority="166" id="{3BA6FD8E-9D9D-4FAD-A5A3-50395550407B}">
            <xm:f>AND($D62&gt;='Basic project data'!$D$33,$D62&lt;='Basic project data'!$E$33,'Basic project data'!$F$33="x")</xm:f>
            <x14:dxf>
              <fill>
                <patternFill>
                  <bgColor rgb="FFFFFFCC"/>
                </patternFill>
              </fill>
            </x14:dxf>
          </x14:cfRule>
          <xm:sqref>AC62:AC73</xm:sqref>
        </x14:conditionalFormatting>
        <x14:conditionalFormatting xmlns:xm="http://schemas.microsoft.com/office/excel/2006/main">
          <x14:cfRule type="expression" priority="167" id="{63D1ADD0-A88B-45D0-9763-D9B0A2C76FAC}">
            <xm:f>AND($D47&gt;='Basic project data'!$D$34,$D47&lt;='Basic project data'!$E$34,'Basic project data'!$F$34="x")</xm:f>
            <x14:dxf>
              <fill>
                <patternFill>
                  <bgColor rgb="FFFFFFCC"/>
                </patternFill>
              </fill>
            </x14:dxf>
          </x14:cfRule>
          <xm:sqref>AD47:AD58 AD77:AD88 AD92:AD103 AD107:AD118 AD122:AD133 AD137:AD148</xm:sqref>
        </x14:conditionalFormatting>
        <x14:conditionalFormatting xmlns:xm="http://schemas.microsoft.com/office/excel/2006/main">
          <x14:cfRule type="expression" priority="168" id="{E3BF67AB-45C6-49A5-90A6-D68AEBEFF72E}">
            <xm:f>AND($D62&gt;='Basic project data'!$D$34,$D62&lt;='Basic project data'!$E$34,'Basic project data'!$F$34="x")</xm:f>
            <x14:dxf>
              <fill>
                <patternFill>
                  <bgColor rgb="FFFFFFCC"/>
                </patternFill>
              </fill>
            </x14:dxf>
          </x14:cfRule>
          <xm:sqref>AD62:AD73</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800-000001000000}">
          <x14:formula1>
            <xm:f>'Overview reports'!$A$6:$A$10</xm:f>
          </x14:formula1>
          <x14:formula2>
            <xm:f>0</xm:f>
          </x14:formula2>
          <xm:sqref>H1</xm:sqref>
        </x14:dataValidation>
        <x14:dataValidation type="list" allowBlank="1" showInputMessage="1" showErrorMessage="1" xr:uid="{00000000-0002-0000-0800-000002000000}">
          <x14:formula1>
            <xm:f>'Drop-down Liste'!$B$2:$B$3</xm:f>
          </x14:formula1>
          <x14:formula2>
            <xm:f>0</xm:f>
          </x14:formula2>
          <xm:sqref>D11:D12</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vt:i4>
      </vt:variant>
    </vt:vector>
  </HeadingPairs>
  <TitlesOfParts>
    <vt:vector size="19" baseType="lpstr">
      <vt:lpstr>Disclaimer</vt:lpstr>
      <vt:lpstr>Liesmich Readme</vt:lpstr>
      <vt:lpstr>Basic project data</vt:lpstr>
      <vt:lpstr>Overview employees</vt:lpstr>
      <vt:lpstr>Overview reports</vt:lpstr>
      <vt:lpstr>Example</vt:lpstr>
      <vt:lpstr>Musterfrau</vt:lpstr>
      <vt:lpstr>Drop-down Liste</vt:lpstr>
      <vt:lpstr>Mustermann</vt:lpstr>
      <vt:lpstr>Musterhaft</vt:lpstr>
      <vt:lpstr>Mustermensch</vt:lpstr>
      <vt:lpstr>Studi_Mustermensch</vt:lpstr>
      <vt:lpstr>fester_Mustermitarbeiter</vt:lpstr>
      <vt:lpstr>Musterreport</vt:lpstr>
      <vt:lpstr>Musterdoktor</vt:lpstr>
      <vt:lpstr>Name_10</vt:lpstr>
      <vt:lpstr>languages</vt:lpstr>
      <vt:lpstr>languages_ex</vt:lpstr>
      <vt:lpstr>'Liesmich Readme'!Druckbereich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Böttcher,Katja</dc:creator>
  <dc:description/>
  <cp:lastModifiedBy>Sarah Henkel</cp:lastModifiedBy>
  <cp:revision>35</cp:revision>
  <dcterms:created xsi:type="dcterms:W3CDTF">2023-09-11T11:54:12Z</dcterms:created>
  <dcterms:modified xsi:type="dcterms:W3CDTF">2026-02-05T12:12:40Z</dcterms:modified>
  <dc:language>de-DE</dc:language>
</cp:coreProperties>
</file>