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Versuche\Common\Fit_und_Fehler\"/>
    </mc:Choice>
  </mc:AlternateContent>
  <bookViews>
    <workbookView xWindow="240" yWindow="45" windowWidth="13980" windowHeight="8835"/>
  </bookViews>
  <sheets>
    <sheet name="Eichung" sheetId="1" r:id="rId1"/>
    <sheet name="Kompatibilitätsbericht" sheetId="2" r:id="rId2"/>
  </sheets>
  <definedNames>
    <definedName name="Bg">#REF!</definedName>
    <definedName name="Chan" localSheetId="0">Eichung!$A:$A</definedName>
    <definedName name="Chan">#REF!</definedName>
    <definedName name="Cnt" localSheetId="0">Eichung!$B:$B</definedName>
    <definedName name="Cnt">#REF!</definedName>
    <definedName name="dBg">#REF!</definedName>
    <definedName name="_xlnm.Print_Area" localSheetId="0">Eichung!$A$1:$W$94</definedName>
    <definedName name="En" localSheetId="0">Eichung!$E:$E</definedName>
    <definedName name="En">#REF!</definedName>
    <definedName name="Ff" localSheetId="0">Eichung!$F:$F</definedName>
    <definedName name="Ff">#REF!</definedName>
    <definedName name="Form" localSheetId="0">Eichung!$J$26</definedName>
    <definedName name="Form">#REF!</definedName>
    <definedName name="Plot" localSheetId="0">Eichung!$C$11</definedName>
    <definedName name="Plot">#REF!</definedName>
    <definedName name="pp" localSheetId="0">Eichung!$P:$P</definedName>
    <definedName name="pp">#REF!</definedName>
    <definedName name="px">#REF!</definedName>
    <definedName name="qq" localSheetId="0">Eichung!$Q:$Q</definedName>
    <definedName name="qq">#REF!</definedName>
    <definedName name="Shift" localSheetId="0">Eichung!$I$258</definedName>
    <definedName name="Start" localSheetId="0">Eichung!$I$26</definedName>
    <definedName name="Start">#REF!</definedName>
    <definedName name="versuch4beta_Cs137" localSheetId="0">Eichung!$A$71:$B$254</definedName>
    <definedName name="Wicht" localSheetId="0">Eichung!$C$41</definedName>
    <definedName name="Wicht">#REF!</definedName>
  </definedNames>
  <calcPr calcId="152511"/>
</workbook>
</file>

<file path=xl/calcChain.xml><?xml version="1.0" encoding="utf-8"?>
<calcChain xmlns="http://schemas.openxmlformats.org/spreadsheetml/2006/main">
  <c r="E80" i="1" l="1"/>
  <c r="G85" i="1"/>
  <c r="C85" i="1"/>
  <c r="B55" i="1"/>
  <c r="B56" i="1"/>
  <c r="B57" i="1"/>
  <c r="B58" i="1"/>
  <c r="B59" i="1"/>
  <c r="B54" i="1"/>
  <c r="A55" i="1"/>
  <c r="A56" i="1"/>
  <c r="A57" i="1"/>
  <c r="A58" i="1"/>
  <c r="A59" i="1"/>
  <c r="A54" i="1"/>
  <c r="F6" i="1"/>
  <c r="A15" i="1" s="1" a="1"/>
  <c r="F7" i="1"/>
  <c r="F8" i="1"/>
  <c r="F9" i="1"/>
  <c r="F10" i="1"/>
  <c r="F11" i="1"/>
  <c r="A15" i="1" l="1"/>
  <c r="A25" i="1" s="1" a="1"/>
  <c r="B26" i="1" s="1"/>
  <c r="B84" i="1" s="1"/>
  <c r="E15" i="1"/>
  <c r="C16" i="1"/>
  <c r="A17" i="1"/>
  <c r="E17" i="1"/>
  <c r="C18" i="1"/>
  <c r="A19" i="1"/>
  <c r="E19" i="1"/>
  <c r="C20" i="1"/>
  <c r="D15" i="1"/>
  <c r="B16" i="1"/>
  <c r="F16" i="1"/>
  <c r="D17" i="1"/>
  <c r="B18" i="1"/>
  <c r="F18" i="1"/>
  <c r="D19" i="1"/>
  <c r="B20" i="1"/>
  <c r="F20" i="1"/>
  <c r="B15" i="1"/>
  <c r="F15" i="1"/>
  <c r="D16" i="1"/>
  <c r="B17" i="1"/>
  <c r="F17" i="1"/>
  <c r="D18" i="1"/>
  <c r="B19" i="1"/>
  <c r="F19" i="1"/>
  <c r="D20" i="1"/>
  <c r="C15" i="1"/>
  <c r="A16" i="1"/>
  <c r="E16" i="1"/>
  <c r="C17" i="1"/>
  <c r="A18" i="1"/>
  <c r="E18" i="1"/>
  <c r="C19" i="1"/>
  <c r="A20" i="1"/>
  <c r="E20" i="1"/>
  <c r="A26" i="1" l="1"/>
  <c r="A84" i="1" s="1"/>
  <c r="A25" i="1"/>
  <c r="D54" i="1" s="1" a="1"/>
  <c r="D54" i="1" s="1"/>
  <c r="B25" i="1"/>
  <c r="B83" i="1" s="1"/>
  <c r="D58" i="1" a="1"/>
  <c r="D58" i="1" s="1"/>
  <c r="D57" i="1" a="1"/>
  <c r="D57" i="1" s="1"/>
  <c r="D59" i="1" l="1" a="1"/>
  <c r="D59" i="1" s="1"/>
  <c r="A83" i="1"/>
  <c r="D55" i="1" a="1"/>
  <c r="D55" i="1" s="1"/>
  <c r="F59" i="1" a="1"/>
  <c r="F59" i="1" s="1"/>
  <c r="F55" i="1" a="1"/>
  <c r="F55" i="1" s="1"/>
  <c r="F58" i="1" a="1"/>
  <c r="F58" i="1" s="1"/>
  <c r="F54" i="1" a="1"/>
  <c r="F54" i="1" s="1"/>
  <c r="F56" i="1" a="1"/>
  <c r="F56" i="1" s="1"/>
  <c r="D25" i="1" a="1"/>
  <c r="F57" i="1" a="1"/>
  <c r="F57" i="1" s="1"/>
  <c r="N6" i="1" a="1"/>
  <c r="O11" i="1" s="1"/>
  <c r="D56" i="1" a="1"/>
  <c r="D56" i="1" s="1"/>
  <c r="S11" i="1"/>
  <c r="S9" i="1"/>
  <c r="O9" i="1"/>
  <c r="O7" i="1"/>
  <c r="Q6" i="1"/>
  <c r="Q9" i="1"/>
  <c r="S8" i="1"/>
  <c r="R11" i="1"/>
  <c r="N11" i="1"/>
  <c r="N9" i="1"/>
  <c r="P8" i="1"/>
  <c r="P6" i="1"/>
  <c r="S10" i="1"/>
  <c r="P11" i="1"/>
  <c r="R8" i="1"/>
  <c r="N8" i="1"/>
  <c r="N10" i="1"/>
  <c r="R6" i="1"/>
  <c r="D25" i="1" l="1"/>
  <c r="D26" i="1"/>
  <c r="P9" i="1"/>
  <c r="R10" i="1"/>
  <c r="S6" i="1"/>
  <c r="N7" i="1"/>
  <c r="R9" i="1"/>
  <c r="O6" i="1"/>
  <c r="O10" i="1"/>
  <c r="S7" i="1"/>
  <c r="Q10" i="1"/>
  <c r="P7" i="1"/>
  <c r="N6" i="1"/>
  <c r="O8" i="1"/>
  <c r="R7" i="1"/>
  <c r="P10" i="1"/>
  <c r="Q7" i="1"/>
  <c r="Q11" i="1"/>
  <c r="Q8" i="1"/>
  <c r="B80" i="1"/>
  <c r="G31" i="1"/>
  <c r="D30" i="1"/>
  <c r="F113" i="1"/>
  <c r="A80" i="1"/>
  <c r="B91" i="1" s="1" a="1"/>
  <c r="B91" i="1" s="1"/>
  <c r="F30" i="1"/>
  <c r="C54" i="1" a="1"/>
  <c r="C80" i="1"/>
  <c r="D31" i="1"/>
  <c r="F31" i="1"/>
  <c r="A88" i="1"/>
  <c r="A43" i="1" l="1" a="1"/>
  <c r="A30" i="1" a="1"/>
  <c r="B30" i="1" s="1"/>
  <c r="F83" i="1" s="1"/>
  <c r="B88" i="1" a="1"/>
  <c r="B88" i="1" s="1"/>
  <c r="C56" i="1"/>
  <c r="M8" i="1" s="1"/>
  <c r="C58" i="1"/>
  <c r="M10" i="1" s="1"/>
  <c r="C54" i="1"/>
  <c r="C59" i="1"/>
  <c r="M11" i="1" s="1"/>
  <c r="C55" i="1"/>
  <c r="M7" i="1" s="1"/>
  <c r="C57" i="1"/>
  <c r="M9" i="1" s="1"/>
  <c r="G80" i="1"/>
  <c r="E88" i="1" s="1"/>
  <c r="F36" i="1"/>
  <c r="G37" i="1"/>
  <c r="F37" i="1"/>
  <c r="A44" i="1" l="1"/>
  <c r="A43" i="1"/>
  <c r="B43" i="1"/>
  <c r="B44" i="1"/>
  <c r="A31" i="1"/>
  <c r="E84" i="1" s="1"/>
  <c r="A30" i="1"/>
  <c r="D113" i="1" s="1" a="1"/>
  <c r="D113" i="1" s="1"/>
  <c r="B31" i="1"/>
  <c r="F84" i="1" s="1"/>
  <c r="E83" i="1"/>
  <c r="F91" i="1" s="1" a="1"/>
  <c r="F91" i="1" s="1"/>
  <c r="F63" i="1"/>
  <c r="F66" i="1"/>
  <c r="A65" i="1" a="1"/>
  <c r="A65" i="1" s="1"/>
  <c r="A69" i="1" s="1" a="1"/>
  <c r="M6" i="1"/>
  <c r="A69" i="1" l="1"/>
  <c r="B69" i="1"/>
  <c r="B70" i="1"/>
  <c r="A70" i="1"/>
  <c r="A48" i="1" a="1"/>
  <c r="A36" i="1" a="1"/>
  <c r="B37" i="1" s="1"/>
  <c r="F88" i="1" a="1"/>
  <c r="F88" i="1" s="1"/>
  <c r="A37" i="1"/>
  <c r="A36" i="1"/>
  <c r="B36" i="1"/>
  <c r="B48" i="1" l="1"/>
  <c r="A49" i="1"/>
  <c r="B49" i="1"/>
  <c r="A48" i="1"/>
  <c r="D65" i="1" a="1"/>
  <c r="D65" i="1" s="1"/>
  <c r="D69" i="1" a="1"/>
  <c r="D69" i="1" s="1"/>
  <c r="D67" i="1" a="1"/>
  <c r="D67" i="1" s="1"/>
  <c r="D70" i="1" a="1"/>
  <c r="D70" i="1" s="1"/>
  <c r="D66" i="1" a="1"/>
  <c r="D66" i="1" s="1"/>
  <c r="D68" i="1" a="1"/>
  <c r="D68" i="1" s="1"/>
</calcChain>
</file>

<file path=xl/sharedStrings.xml><?xml version="1.0" encoding="utf-8"?>
<sst xmlns="http://schemas.openxmlformats.org/spreadsheetml/2006/main" count="96" uniqueCount="85">
  <si>
    <t>Gewicht zu K</t>
  </si>
  <si>
    <t>Kovarianzmatrix zu A</t>
  </si>
  <si>
    <t>1</t>
  </si>
  <si>
    <t>Kovarianzmatrix zu B</t>
  </si>
  <si>
    <t>Kanalnummer</t>
  </si>
  <si>
    <r>
      <t>Kovarianzmatrix der korrigierten K</t>
    </r>
    <r>
      <rPr>
        <b/>
        <vertAlign val="subscript"/>
        <sz val="8"/>
        <rFont val="Arial"/>
        <family val="2"/>
      </rPr>
      <t>c</t>
    </r>
  </si>
  <si>
    <r>
      <t>(K</t>
    </r>
    <r>
      <rPr>
        <b/>
        <vertAlign val="subscript"/>
        <sz val="8"/>
        <rFont val="Arial"/>
        <family val="2"/>
      </rPr>
      <t>C</t>
    </r>
    <r>
      <rPr>
        <b/>
        <sz val="8"/>
        <rFont val="Arial"/>
        <family val="2"/>
      </rPr>
      <t>-K)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/dK</t>
    </r>
    <r>
      <rPr>
        <b/>
        <vertAlign val="superscript"/>
        <sz val="8"/>
        <rFont val="Arial"/>
        <family val="2"/>
      </rPr>
      <t>2</t>
    </r>
  </si>
  <si>
    <r>
      <t>C</t>
    </r>
    <r>
      <rPr>
        <b/>
        <vertAlign val="subscript"/>
        <sz val="8"/>
        <rFont val="Arial"/>
        <family val="2"/>
      </rPr>
      <t>K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>K</t>
    </r>
    <r>
      <rPr>
        <b/>
        <sz val="8"/>
        <rFont val="Arial"/>
        <family val="2"/>
      </rPr>
      <t>*C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>*T</t>
    </r>
    <r>
      <rPr>
        <b/>
        <vertAlign val="subscript"/>
        <sz val="8"/>
        <rFont val="Arial"/>
        <family val="2"/>
      </rPr>
      <t>K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</si>
  <si>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a</t>
    </r>
    <r>
      <rPr>
        <vertAlign val="subscript"/>
        <sz val="8"/>
        <rFont val="Arial"/>
        <family val="2"/>
      </rPr>
      <t>1</t>
    </r>
    <r>
      <rPr>
        <sz val="8"/>
        <rFont val="Arial"/>
        <family val="2"/>
      </rPr>
      <t>=</t>
    </r>
  </si>
  <si>
    <r>
      <t>a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=</t>
    </r>
  </si>
  <si>
    <r>
      <t>Fehler für E</t>
    </r>
    <r>
      <rPr>
        <b/>
        <vertAlign val="subscript"/>
        <sz val="8"/>
        <rFont val="Arial"/>
        <family val="2"/>
      </rPr>
      <t>x</t>
    </r>
    <r>
      <rPr>
        <b/>
        <sz val="8"/>
        <rFont val="Arial"/>
        <family val="2"/>
      </rPr>
      <t>:</t>
    </r>
  </si>
  <si>
    <r>
      <t>b</t>
    </r>
    <r>
      <rPr>
        <vertAlign val="subscript"/>
        <sz val="8"/>
        <rFont val="Arial"/>
        <family val="2"/>
      </rPr>
      <t>1</t>
    </r>
    <r>
      <rPr>
        <sz val="8"/>
        <rFont val="Arial"/>
        <family val="2"/>
      </rPr>
      <t>=</t>
    </r>
  </si>
  <si>
    <r>
      <t>b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=</t>
    </r>
  </si>
  <si>
    <r>
      <t xml:space="preserve">     -1/a</t>
    </r>
    <r>
      <rPr>
        <b/>
        <vertAlign val="subscript"/>
        <sz val="8"/>
        <rFont val="Arial"/>
        <family val="2"/>
      </rPr>
      <t>1</t>
    </r>
  </si>
  <si>
    <r>
      <t>Fehlertransformation T</t>
    </r>
    <r>
      <rPr>
        <b/>
        <vertAlign val="subscript"/>
        <sz val="8"/>
        <rFont val="Arial"/>
        <family val="2"/>
      </rPr>
      <t>B</t>
    </r>
    <r>
      <rPr>
        <b/>
        <sz val="8"/>
        <rFont val="Arial"/>
        <family val="2"/>
      </rPr>
      <t xml:space="preserve"> (A-&gt;B)</t>
    </r>
  </si>
  <si>
    <r>
      <t>Fehlertransformation T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 xml:space="preserve"> (B-&gt;A)</t>
    </r>
  </si>
  <si>
    <r>
      <t>-1/a</t>
    </r>
    <r>
      <rPr>
        <b/>
        <vertAlign val="sub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>2</t>
    </r>
  </si>
  <si>
    <r>
      <t>-1/b</t>
    </r>
    <r>
      <rPr>
        <b/>
        <vertAlign val="sub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>2</t>
    </r>
  </si>
  <si>
    <r>
      <t>a</t>
    </r>
    <r>
      <rPr>
        <b/>
        <vertAlign val="subscript"/>
        <sz val="8"/>
        <rFont val="Arial"/>
        <family val="2"/>
      </rPr>
      <t>2</t>
    </r>
    <r>
      <rPr>
        <b/>
        <sz val="8"/>
        <rFont val="Arial"/>
        <family val="2"/>
      </rPr>
      <t>/a</t>
    </r>
    <r>
      <rPr>
        <b/>
        <vertAlign val="sub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>2</t>
    </r>
  </si>
  <si>
    <r>
      <t>b</t>
    </r>
    <r>
      <rPr>
        <b/>
        <vertAlign val="subscript"/>
        <sz val="8"/>
        <rFont val="Arial"/>
        <family val="2"/>
      </rPr>
      <t>2</t>
    </r>
    <r>
      <rPr>
        <b/>
        <sz val="8"/>
        <rFont val="Arial"/>
        <family val="2"/>
      </rPr>
      <t>/b</t>
    </r>
    <r>
      <rPr>
        <b/>
        <vertAlign val="sub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>2</t>
    </r>
  </si>
  <si>
    <r>
      <t xml:space="preserve">     -1/b</t>
    </r>
    <r>
      <rPr>
        <b/>
        <vertAlign val="subscript"/>
        <sz val="8"/>
        <rFont val="Arial"/>
        <family val="2"/>
      </rPr>
      <t>1</t>
    </r>
  </si>
  <si>
    <r>
      <t>Fehlertransformation T</t>
    </r>
    <r>
      <rPr>
        <b/>
        <vertAlign val="subscript"/>
        <sz val="8"/>
        <rFont val="Arial"/>
        <family val="2"/>
      </rPr>
      <t>EB</t>
    </r>
    <r>
      <rPr>
        <b/>
        <sz val="8"/>
        <rFont val="Arial"/>
        <family val="2"/>
      </rPr>
      <t xml:space="preserve"> (B-&gt;E)</t>
    </r>
  </si>
  <si>
    <r>
      <t>dE</t>
    </r>
    <r>
      <rPr>
        <b/>
        <vertAlign val="subscript"/>
        <sz val="8"/>
        <rFont val="Arial"/>
        <family val="2"/>
      </rPr>
      <t>x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>EB</t>
    </r>
    <r>
      <rPr>
        <b/>
        <sz val="8"/>
        <rFont val="Arial"/>
        <family val="2"/>
      </rPr>
      <t>*C</t>
    </r>
    <r>
      <rPr>
        <b/>
        <vertAlign val="subscript"/>
        <sz val="8"/>
        <rFont val="Arial"/>
        <family val="2"/>
      </rPr>
      <t>B</t>
    </r>
    <r>
      <rPr>
        <b/>
        <sz val="8"/>
        <rFont val="Arial"/>
        <family val="2"/>
      </rPr>
      <t>*T</t>
    </r>
    <r>
      <rPr>
        <b/>
        <vertAlign val="subscript"/>
        <sz val="8"/>
        <rFont val="Arial"/>
        <family val="2"/>
      </rPr>
      <t>EB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1/2</t>
    </r>
  </si>
  <si>
    <r>
      <t>K=a</t>
    </r>
    <r>
      <rPr>
        <b/>
        <vertAlign val="subscript"/>
        <sz val="8"/>
        <rFont val="Arial"/>
        <family val="2"/>
      </rPr>
      <t>1</t>
    </r>
    <r>
      <rPr>
        <b/>
        <sz val="8"/>
        <rFont val="Arial"/>
        <family val="2"/>
      </rPr>
      <t>*E</t>
    </r>
    <r>
      <rPr>
        <b/>
        <vertAlign val="subscript"/>
        <sz val="8"/>
        <rFont val="Arial"/>
        <family val="2"/>
      </rPr>
      <t>x</t>
    </r>
    <r>
      <rPr>
        <b/>
        <sz val="8"/>
        <rFont val="Arial"/>
        <family val="2"/>
      </rPr>
      <t>+a</t>
    </r>
    <r>
      <rPr>
        <b/>
        <vertAlign val="subscript"/>
        <sz val="8"/>
        <rFont val="Arial"/>
        <family val="2"/>
      </rPr>
      <t>2</t>
    </r>
  </si>
  <si>
    <r>
      <t>Gewichtsmatrix G</t>
    </r>
    <r>
      <rPr>
        <b/>
        <vertAlign val="subscript"/>
        <sz val="8"/>
        <rFont val="Arial"/>
        <family val="2"/>
      </rPr>
      <t>K</t>
    </r>
    <r>
      <rPr>
        <b/>
        <sz val="8"/>
        <rFont val="Arial"/>
        <family val="2"/>
      </rPr>
      <t xml:space="preserve"> der Kanalnummern</t>
    </r>
  </si>
  <si>
    <r>
      <t>Koeffizienten Matrix E</t>
    </r>
    <r>
      <rPr>
        <b/>
        <vertAlign val="subscript"/>
        <sz val="8"/>
        <rFont val="Arial"/>
        <family val="2"/>
      </rPr>
      <t>M</t>
    </r>
  </si>
  <si>
    <r>
      <t>Geraden-Fit zu K</t>
    </r>
    <r>
      <rPr>
        <b/>
        <vertAlign val="subscript"/>
        <sz val="8"/>
        <rFont val="Arial"/>
        <family val="2"/>
      </rPr>
      <t>j</t>
    </r>
    <r>
      <rPr>
        <b/>
        <sz val="8"/>
        <rFont val="Arial"/>
        <family val="2"/>
      </rPr>
      <t>= a</t>
    </r>
    <r>
      <rPr>
        <b/>
        <vertAlign val="subscript"/>
        <sz val="8"/>
        <rFont val="Arial"/>
        <family val="2"/>
      </rPr>
      <t xml:space="preserve">1 </t>
    </r>
    <r>
      <rPr>
        <b/>
        <sz val="8"/>
        <rFont val="Arial"/>
        <family val="2"/>
      </rPr>
      <t>* E</t>
    </r>
    <r>
      <rPr>
        <b/>
        <vertAlign val="subscript"/>
        <sz val="8"/>
        <rFont val="Arial"/>
        <family val="2"/>
      </rPr>
      <t>j</t>
    </r>
    <r>
      <rPr>
        <b/>
        <sz val="8"/>
        <rFont val="Arial"/>
        <family val="2"/>
      </rPr>
      <t xml:space="preserve"> + a</t>
    </r>
    <r>
      <rPr>
        <b/>
        <vertAlign val="subscript"/>
        <sz val="8"/>
        <rFont val="Arial"/>
        <family val="2"/>
      </rPr>
      <t>2</t>
    </r>
  </si>
  <si>
    <r>
      <t>C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>= (E</t>
    </r>
    <r>
      <rPr>
        <b/>
        <vertAlign val="subscript"/>
        <sz val="8"/>
        <rFont val="Arial"/>
        <family val="2"/>
      </rPr>
      <t>M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 xml:space="preserve">  G</t>
    </r>
    <r>
      <rPr>
        <b/>
        <vertAlign val="subscript"/>
        <sz val="8"/>
        <rFont val="Arial"/>
        <family val="2"/>
      </rPr>
      <t>K</t>
    </r>
    <r>
      <rPr>
        <b/>
        <sz val="8"/>
        <rFont val="Arial"/>
        <family val="2"/>
      </rPr>
      <t xml:space="preserve">  E</t>
    </r>
    <r>
      <rPr>
        <b/>
        <vertAlign val="subscript"/>
        <sz val="8"/>
        <rFont val="Arial"/>
        <family val="2"/>
      </rPr>
      <t>M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-1</t>
    </r>
  </si>
  <si>
    <t>inverse Gerade</t>
  </si>
  <si>
    <r>
      <t>C</t>
    </r>
    <r>
      <rPr>
        <b/>
        <vertAlign val="subscript"/>
        <sz val="8"/>
        <rFont val="Arial"/>
        <family val="2"/>
      </rPr>
      <t>B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 xml:space="preserve">B  </t>
    </r>
    <r>
      <rPr>
        <b/>
        <sz val="8"/>
        <rFont val="Arial"/>
        <family val="2"/>
      </rPr>
      <t>C</t>
    </r>
    <r>
      <rPr>
        <b/>
        <vertAlign val="subscript"/>
        <sz val="8"/>
        <rFont val="Arial"/>
        <family val="2"/>
      </rPr>
      <t xml:space="preserve">A  </t>
    </r>
    <r>
      <rPr>
        <b/>
        <sz val="8"/>
        <rFont val="Arial"/>
        <family val="2"/>
      </rPr>
      <t>T</t>
    </r>
    <r>
      <rPr>
        <b/>
        <vertAlign val="subscript"/>
        <sz val="8"/>
        <rFont val="Arial"/>
        <family val="2"/>
      </rPr>
      <t>B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</si>
  <si>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C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 xml:space="preserve">  C</t>
    </r>
    <r>
      <rPr>
        <b/>
        <vertAlign val="subscript"/>
        <sz val="8"/>
        <rFont val="Arial"/>
        <family val="2"/>
      </rPr>
      <t>B</t>
    </r>
    <r>
      <rPr>
        <b/>
        <sz val="8"/>
        <rFont val="Arial"/>
        <family val="2"/>
      </rPr>
      <t xml:space="preserve">  T</t>
    </r>
    <r>
      <rPr>
        <b/>
        <vertAlign val="subscript"/>
        <sz val="8"/>
        <rFont val="Arial"/>
        <family val="2"/>
      </rPr>
      <t>A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</si>
  <si>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C</t>
    </r>
    <r>
      <rPr>
        <b/>
        <vertAlign val="subscript"/>
        <sz val="8"/>
        <rFont val="Arial"/>
        <family val="2"/>
      </rPr>
      <t>B</t>
    </r>
    <r>
      <rPr>
        <b/>
        <vertAlign val="superscript"/>
        <sz val="8"/>
        <rFont val="Arial"/>
        <family val="2"/>
      </rPr>
      <t>*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 xml:space="preserve">B  </t>
    </r>
    <r>
      <rPr>
        <b/>
        <sz val="8"/>
        <rFont val="Arial"/>
        <family val="2"/>
      </rPr>
      <t>C</t>
    </r>
    <r>
      <rPr>
        <b/>
        <vertAlign val="subscript"/>
        <sz val="8"/>
        <rFont val="Arial"/>
        <family val="2"/>
      </rPr>
      <t>A</t>
    </r>
    <r>
      <rPr>
        <b/>
        <vertAlign val="superscript"/>
        <sz val="8"/>
        <rFont val="Arial"/>
        <family val="2"/>
      </rPr>
      <t>*</t>
    </r>
    <r>
      <rPr>
        <b/>
        <vertAlign val="subscript"/>
        <sz val="8"/>
        <rFont val="Arial"/>
        <family val="2"/>
      </rPr>
      <t xml:space="preserve">  </t>
    </r>
    <r>
      <rPr>
        <b/>
        <sz val="8"/>
        <rFont val="Arial"/>
        <family val="2"/>
      </rPr>
      <t>T</t>
    </r>
    <r>
      <rPr>
        <b/>
        <vertAlign val="subscript"/>
        <sz val="8"/>
        <rFont val="Arial"/>
        <family val="2"/>
      </rPr>
      <t>B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</si>
  <si>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C</t>
    </r>
    <r>
      <rPr>
        <b/>
        <vertAlign val="subscript"/>
        <sz val="8"/>
        <rFont val="Arial"/>
        <family val="2"/>
      </rPr>
      <t>A</t>
    </r>
    <r>
      <rPr>
        <b/>
        <vertAlign val="superscript"/>
        <sz val="8"/>
        <rFont val="Arial"/>
        <family val="2"/>
      </rPr>
      <t>*</t>
    </r>
    <r>
      <rPr>
        <b/>
        <sz val="8"/>
        <rFont val="Arial"/>
        <family val="2"/>
      </rPr>
      <t>=(T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 xml:space="preserve">  C</t>
    </r>
    <r>
      <rPr>
        <b/>
        <vertAlign val="subscript"/>
        <sz val="8"/>
        <rFont val="Arial"/>
        <family val="2"/>
      </rPr>
      <t>B</t>
    </r>
    <r>
      <rPr>
        <b/>
        <vertAlign val="superscript"/>
        <sz val="8"/>
        <rFont val="Arial"/>
        <family val="2"/>
      </rPr>
      <t>*</t>
    </r>
    <r>
      <rPr>
        <b/>
        <sz val="8"/>
        <rFont val="Arial"/>
        <family val="2"/>
      </rPr>
      <t xml:space="preserve">  T</t>
    </r>
    <r>
      <rPr>
        <b/>
        <vertAlign val="subscript"/>
        <sz val="8"/>
        <rFont val="Arial"/>
        <family val="2"/>
      </rPr>
      <t>A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</si>
  <si>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t>korrig. Kanalnummer</t>
  </si>
  <si>
    <r>
      <t>Kanal K</t>
    </r>
    <r>
      <rPr>
        <b/>
        <vertAlign val="subscript"/>
        <sz val="8"/>
        <rFont val="Arial"/>
        <family val="2"/>
      </rPr>
      <t>i</t>
    </r>
  </si>
  <si>
    <r>
      <t>Fehler ΔK</t>
    </r>
    <r>
      <rPr>
        <b/>
        <vertAlign val="subscript"/>
        <sz val="8"/>
        <rFont val="Arial"/>
        <family val="2"/>
      </rPr>
      <t>i</t>
    </r>
  </si>
  <si>
    <r>
      <t>Energie E</t>
    </r>
    <r>
      <rPr>
        <b/>
        <vertAlign val="subscript"/>
        <sz val="8"/>
        <rFont val="Arial"/>
        <family val="2"/>
      </rPr>
      <t>i</t>
    </r>
  </si>
  <si>
    <r>
      <t>Kc</t>
    </r>
    <r>
      <rPr>
        <b/>
        <vertAlign val="subscript"/>
        <sz val="8"/>
        <rFont val="Arial"/>
        <family val="2"/>
      </rPr>
      <t>i</t>
    </r>
    <r>
      <rPr>
        <b/>
        <sz val="8"/>
        <rFont val="Arial"/>
        <family val="2"/>
      </rPr>
      <t xml:space="preserve"> = E</t>
    </r>
    <r>
      <rPr>
        <b/>
        <vertAlign val="subscript"/>
        <sz val="8"/>
        <rFont val="Arial"/>
        <family val="2"/>
      </rPr>
      <t>M</t>
    </r>
    <r>
      <rPr>
        <b/>
        <sz val="8"/>
        <rFont val="Arial"/>
        <family val="2"/>
      </rPr>
      <t xml:space="preserve"> * A</t>
    </r>
  </si>
  <si>
    <r>
      <t>ΔKc</t>
    </r>
    <r>
      <rPr>
        <b/>
        <vertAlign val="subscript"/>
        <sz val="8"/>
        <rFont val="Arial"/>
        <family val="2"/>
      </rPr>
      <t>i</t>
    </r>
  </si>
  <si>
    <r>
      <t>1 / ΔK</t>
    </r>
    <r>
      <rPr>
        <b/>
        <vertAlign val="subscript"/>
        <sz val="8"/>
        <rFont val="Arial"/>
        <family val="2"/>
      </rPr>
      <t>i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auf der Diagonalen</t>
    </r>
  </si>
  <si>
    <r>
      <t>A= C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 xml:space="preserve">  E</t>
    </r>
    <r>
      <rPr>
        <b/>
        <vertAlign val="subscript"/>
        <sz val="8"/>
        <rFont val="Arial"/>
        <family val="2"/>
      </rPr>
      <t>M</t>
    </r>
    <r>
      <rPr>
        <b/>
        <vertAlign val="superscript"/>
        <sz val="8"/>
        <rFont val="Arial"/>
        <family val="2"/>
      </rPr>
      <t xml:space="preserve">T </t>
    </r>
    <r>
      <rPr>
        <b/>
        <sz val="8"/>
        <rFont val="Arial"/>
        <family val="2"/>
      </rPr>
      <t xml:space="preserve"> G</t>
    </r>
    <r>
      <rPr>
        <b/>
        <vertAlign val="subscript"/>
        <sz val="8"/>
        <rFont val="Arial"/>
        <family val="2"/>
      </rPr>
      <t xml:space="preserve">K </t>
    </r>
    <r>
      <rPr>
        <b/>
        <sz val="8"/>
        <rFont val="Arial"/>
        <family val="2"/>
      </rPr>
      <t xml:space="preserve"> K</t>
    </r>
  </si>
  <si>
    <r>
      <t>E</t>
    </r>
    <r>
      <rPr>
        <b/>
        <vertAlign val="subscript"/>
        <sz val="8"/>
        <rFont val="Arial"/>
        <family val="2"/>
      </rPr>
      <t>i</t>
    </r>
    <r>
      <rPr>
        <b/>
        <sz val="8"/>
        <rFont val="Arial"/>
        <family val="2"/>
      </rPr>
      <t>= b</t>
    </r>
    <r>
      <rPr>
        <b/>
        <vertAlign val="subscript"/>
        <sz val="8"/>
        <rFont val="Arial"/>
        <family val="2"/>
      </rPr>
      <t>1</t>
    </r>
    <r>
      <rPr>
        <b/>
        <sz val="8"/>
        <rFont val="Arial"/>
        <family val="2"/>
      </rPr>
      <t>*K</t>
    </r>
    <r>
      <rPr>
        <b/>
        <vertAlign val="subscript"/>
        <sz val="8"/>
        <rFont val="Arial"/>
        <family val="2"/>
      </rPr>
      <t xml:space="preserve">i </t>
    </r>
    <r>
      <rPr>
        <b/>
        <sz val="8"/>
        <rFont val="Arial"/>
        <family val="2"/>
      </rPr>
      <t>+ b</t>
    </r>
    <r>
      <rPr>
        <b/>
        <vertAlign val="subscript"/>
        <sz val="8"/>
        <rFont val="Arial"/>
        <family val="2"/>
      </rPr>
      <t>2</t>
    </r>
    <r>
      <rPr>
        <b/>
        <sz val="8"/>
        <rFont val="Arial"/>
        <family val="2"/>
      </rPr>
      <t xml:space="preserve"> = K</t>
    </r>
    <r>
      <rPr>
        <b/>
        <vertAlign val="subscript"/>
        <sz val="8"/>
        <rFont val="Arial"/>
        <family val="2"/>
      </rPr>
      <t>i</t>
    </r>
    <r>
      <rPr>
        <b/>
        <sz val="8"/>
        <rFont val="Arial"/>
        <family val="2"/>
      </rPr>
      <t>/a</t>
    </r>
    <r>
      <rPr>
        <b/>
        <vertAlign val="subscript"/>
        <sz val="8"/>
        <rFont val="Arial"/>
        <family val="2"/>
      </rPr>
      <t xml:space="preserve">1 </t>
    </r>
    <r>
      <rPr>
        <b/>
        <sz val="8"/>
        <rFont val="Arial"/>
        <family val="2"/>
      </rPr>
      <t>- a</t>
    </r>
    <r>
      <rPr>
        <b/>
        <vertAlign val="subscript"/>
        <sz val="8"/>
        <rFont val="Arial"/>
        <family val="2"/>
      </rPr>
      <t>2</t>
    </r>
    <r>
      <rPr>
        <b/>
        <sz val="8"/>
        <rFont val="Arial"/>
        <family val="2"/>
      </rPr>
      <t>/a</t>
    </r>
    <r>
      <rPr>
        <b/>
        <vertAlign val="subscript"/>
        <sz val="8"/>
        <rFont val="Arial"/>
        <family val="2"/>
      </rPr>
      <t>1</t>
    </r>
  </si>
  <si>
    <t>Vernachlässigte Kovarianzen!!!</t>
  </si>
  <si>
    <r>
      <t>Δkc</t>
    </r>
    <r>
      <rPr>
        <b/>
        <vertAlign val="subscript"/>
        <sz val="8"/>
        <rFont val="Arial"/>
        <family val="2"/>
      </rPr>
      <t>i</t>
    </r>
    <r>
      <rPr>
        <b/>
        <vertAlign val="superscript"/>
        <sz val="8"/>
        <rFont val="Arial"/>
        <family val="2"/>
      </rPr>
      <t>*</t>
    </r>
  </si>
  <si>
    <t>vernachlässigte Kovarianzen!!!</t>
  </si>
  <si>
    <t>origin. Kanalnummer</t>
  </si>
  <si>
    <r>
      <t>1 / (ΔK</t>
    </r>
    <r>
      <rPr>
        <b/>
        <vertAlign val="subscript"/>
        <sz val="8"/>
        <rFont val="Arial"/>
        <family val="2"/>
      </rPr>
      <t>i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2</t>
    </r>
  </si>
  <si>
    <r>
      <t>reduziertes χ</t>
    </r>
    <r>
      <rPr>
        <b/>
        <vertAlign val="superscript"/>
        <sz val="8"/>
        <rFont val="Arial"/>
        <family val="2"/>
      </rPr>
      <t xml:space="preserve">2 </t>
    </r>
  </si>
  <si>
    <t>alternative Fehlerrechnung mit Wichtung 1</t>
  </si>
  <si>
    <r>
      <t>C</t>
    </r>
    <r>
      <rPr>
        <b/>
        <vertAlign val="subscript"/>
        <sz val="8"/>
        <rFont val="Arial"/>
        <family val="2"/>
      </rPr>
      <t>A</t>
    </r>
    <r>
      <rPr>
        <b/>
        <sz val="8"/>
        <rFont val="Arial"/>
        <family val="2"/>
      </rPr>
      <t>= σ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*(E</t>
    </r>
    <r>
      <rPr>
        <b/>
        <vertAlign val="subscript"/>
        <sz val="8"/>
        <rFont val="Arial"/>
        <family val="2"/>
      </rPr>
      <t>M</t>
    </r>
    <r>
      <rPr>
        <b/>
        <vertAlign val="superscript"/>
        <sz val="8"/>
        <rFont val="Arial"/>
        <family val="2"/>
      </rPr>
      <t>T</t>
    </r>
    <r>
      <rPr>
        <b/>
        <sz val="8"/>
        <rFont val="Arial"/>
        <family val="2"/>
      </rPr>
      <t xml:space="preserve">  E  E</t>
    </r>
    <r>
      <rPr>
        <b/>
        <vertAlign val="subscript"/>
        <sz val="8"/>
        <rFont val="Arial"/>
        <family val="2"/>
      </rPr>
      <t>M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-1</t>
    </r>
  </si>
  <si>
    <r>
      <t>σ</t>
    </r>
    <r>
      <rPr>
        <b/>
        <vertAlign val="superscript"/>
        <sz val="8"/>
        <rFont val="Arial"/>
        <family val="2"/>
      </rPr>
      <t>2</t>
    </r>
  </si>
  <si>
    <r>
      <t xml:space="preserve"> χ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-Test???</t>
    </r>
  </si>
  <si>
    <t>Fehler ΔK</t>
  </si>
  <si>
    <t>Kanal K</t>
  </si>
  <si>
    <t>Fehlertransformation B</t>
  </si>
  <si>
    <t>Fehlertransformation A</t>
  </si>
  <si>
    <t>K</t>
  </si>
  <si>
    <r>
      <t>b</t>
    </r>
    <r>
      <rPr>
        <vertAlign val="subscript"/>
        <sz val="8"/>
        <rFont val="Arial"/>
        <family val="2"/>
      </rPr>
      <t>1</t>
    </r>
  </si>
  <si>
    <t>Kovarinzmatrix A</t>
  </si>
  <si>
    <t>Kovarinzmatrix B</t>
  </si>
  <si>
    <t>E</t>
  </si>
  <si>
    <t>ΔE</t>
  </si>
  <si>
    <r>
      <t>-K/a</t>
    </r>
    <r>
      <rPr>
        <vertAlign val="subscript"/>
        <sz val="8"/>
        <rFont val="Arial"/>
        <family val="2"/>
      </rPr>
      <t>1</t>
    </r>
    <r>
      <rPr>
        <vertAlign val="superscript"/>
        <sz val="8"/>
        <rFont val="Arial"/>
        <family val="2"/>
      </rPr>
      <t>2</t>
    </r>
  </si>
  <si>
    <t>Rechnung ohne Berücksichtigung der Kovarianzen</t>
  </si>
  <si>
    <r>
      <t>-1/a</t>
    </r>
    <r>
      <rPr>
        <vertAlign val="subscript"/>
        <sz val="8"/>
        <rFont val="Arial"/>
        <family val="2"/>
      </rPr>
      <t>1</t>
    </r>
  </si>
  <si>
    <r>
      <t>1/a</t>
    </r>
    <r>
      <rPr>
        <vertAlign val="subscript"/>
        <sz val="8"/>
        <rFont val="Arial"/>
        <family val="2"/>
      </rPr>
      <t>1</t>
    </r>
  </si>
  <si>
    <t>Kompatibilitätsbericht für Fit_und_Fehlerrechnung.xls</t>
  </si>
  <si>
    <t>Erstellt am 19.09.2023 19:15</t>
  </si>
  <si>
    <t>Die folgenden Features in dieser Arbeitsmappe werden von früheren Excel-Versionen nicht unterstützt. Diese Features gehen beim Öffnen dieser Arbeitsmappe in einer früheren Excel-Version oder beim Speichern in einem früheren Dateiformat möglicherweise verloren oder werden beschädigt.</t>
  </si>
  <si>
    <t>Erheblicher Funktionalitätsverlust</t>
  </si>
  <si>
    <t>Anzahl</t>
  </si>
  <si>
    <t>Version</t>
  </si>
  <si>
    <t>Mindestens eine Funktion in dieser Arbeitsmappe ist in dieser Version von Excel nicht verfügbar. Beim Neuberechnen wird durch diese Funktionen ein #NAME?-Fehler statt berechneter Ergebnisse zurückgegeben.</t>
  </si>
  <si>
    <t>Eichung'!A14</t>
  </si>
  <si>
    <t>Eichung'!A42</t>
  </si>
  <si>
    <t>Eichung'!A47</t>
  </si>
  <si>
    <t>Eichung'!F53:F58</t>
  </si>
  <si>
    <t>Eichung'!A68</t>
  </si>
  <si>
    <t>Eichung'!B90</t>
  </si>
  <si>
    <t>Eichung'!F90</t>
  </si>
  <si>
    <t>Excel 97-2003</t>
  </si>
  <si>
    <t>Excel 2007</t>
  </si>
  <si>
    <t>Excel 2010</t>
  </si>
  <si>
    <t>Geraden-Fit zur Energieeichung beim Spektroskopieversuch</t>
  </si>
  <si>
    <t>Beispiel 3 von Fit- und Fehlerrechnung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</si>
</sst>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E+00"/>
    <numFmt numFmtId="165" formatCode="0.0000"/>
    <numFmt numFmtId="166" formatCode="0.000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bscript"/>
      <sz val="8"/>
      <name val="Arial"/>
      <family val="2"/>
    </font>
    <font>
      <b/>
      <vertAlign val="superscript"/>
      <sz val="8"/>
      <name val="Arial"/>
      <family val="2"/>
    </font>
    <font>
      <vertAlign val="subscript"/>
      <sz val="8"/>
      <name val="Arial"/>
      <family val="2"/>
    </font>
    <font>
      <b/>
      <i/>
      <u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0" borderId="0" xfId="0" applyFont="1"/>
    <xf numFmtId="2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0" fillId="0" borderId="0" xfId="0" applyNumberFormat="1"/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165" fontId="6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2" fontId="6" fillId="0" borderId="0" xfId="0" applyNumberFormat="1" applyFont="1"/>
    <xf numFmtId="0" fontId="5" fillId="0" borderId="0" xfId="0" applyFont="1"/>
    <xf numFmtId="0" fontId="6" fillId="0" borderId="0" xfId="0" applyNumberFormat="1" applyFont="1"/>
    <xf numFmtId="2" fontId="5" fillId="0" borderId="0" xfId="0" applyNumberFormat="1" applyFont="1"/>
    <xf numFmtId="2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  <xf numFmtId="164" fontId="5" fillId="0" borderId="0" xfId="0" quotePrefix="1" applyNumberFormat="1" applyFont="1" applyAlignment="1">
      <alignment horizontal="center"/>
    </xf>
    <xf numFmtId="164" fontId="5" fillId="0" borderId="0" xfId="0" applyNumberFormat="1" applyFont="1" applyAlignment="1"/>
    <xf numFmtId="164" fontId="10" fillId="0" borderId="0" xfId="0" applyNumberFormat="1" applyFont="1"/>
    <xf numFmtId="2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/>
    <xf numFmtId="0" fontId="6" fillId="0" borderId="0" xfId="0" quotePrefix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0" fillId="0" borderId="0" xfId="0" applyNumberFormat="1"/>
    <xf numFmtId="166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1" fillId="0" borderId="0" xfId="1" quotePrefix="1" applyNumberFormat="1" applyAlignment="1" applyProtection="1">
      <alignment horizontal="center" vertical="top" wrapText="1"/>
    </xf>
    <xf numFmtId="0" fontId="0" fillId="0" borderId="2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1" fillId="0" borderId="6" xfId="1" quotePrefix="1" applyNumberFormat="1" applyBorder="1" applyAlignment="1" applyProtection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12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64" fontId="5" fillId="0" borderId="0" xfId="0" applyNumberFormat="1" applyFont="1" applyAlignment="1"/>
    <xf numFmtId="164" fontId="6" fillId="0" borderId="0" xfId="0" applyNumberFormat="1" applyFont="1" applyAlignment="1"/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7"/>
  <sheetViews>
    <sheetView tabSelected="1" workbookViewId="0">
      <selection activeCell="J17" sqref="J17:J18"/>
    </sheetView>
  </sheetViews>
  <sheetFormatPr baseColWidth="10" defaultRowHeight="12.75" x14ac:dyDescent="0.2"/>
  <cols>
    <col min="1" max="4" width="10.7109375" customWidth="1"/>
    <col min="5" max="5" width="10.7109375" style="2" customWidth="1"/>
    <col min="6" max="6" width="10.7109375" style="3" customWidth="1"/>
    <col min="7" max="7" width="10.7109375" customWidth="1"/>
    <col min="8" max="17" width="10.7109375" style="4" customWidth="1"/>
    <col min="18" max="18" width="10.7109375" customWidth="1"/>
    <col min="19" max="20" width="10.7109375" style="4" customWidth="1"/>
    <col min="21" max="21" width="10.7109375" customWidth="1"/>
    <col min="22" max="22" width="10.7109375" style="2" customWidth="1"/>
    <col min="23" max="23" width="10.7109375" customWidth="1"/>
    <col min="24" max="24" width="2.7109375" customWidth="1"/>
    <col min="25" max="146" width="1.7109375" customWidth="1"/>
  </cols>
  <sheetData>
    <row r="1" spans="1:23" ht="20.25" x14ac:dyDescent="0.3">
      <c r="A1" s="1" t="s">
        <v>83</v>
      </c>
    </row>
    <row r="2" spans="1:23" ht="15" x14ac:dyDescent="0.25">
      <c r="A2" s="58" t="s">
        <v>84</v>
      </c>
    </row>
    <row r="3" spans="1:23" x14ac:dyDescent="0.2">
      <c r="A3" s="5"/>
    </row>
    <row r="4" spans="1:23" x14ac:dyDescent="0.2">
      <c r="A4" s="62" t="s">
        <v>4</v>
      </c>
      <c r="B4" s="65"/>
      <c r="C4" s="59" t="s">
        <v>25</v>
      </c>
      <c r="D4" s="65"/>
      <c r="F4" s="13" t="s">
        <v>0</v>
      </c>
      <c r="M4" s="10"/>
      <c r="N4" s="16" t="s">
        <v>5</v>
      </c>
      <c r="O4" s="14"/>
      <c r="P4" s="14"/>
      <c r="Q4" s="14"/>
      <c r="R4" s="10"/>
      <c r="S4" s="14"/>
      <c r="T4" s="14"/>
      <c r="U4" s="10"/>
      <c r="V4" s="15"/>
      <c r="W4" s="10"/>
    </row>
    <row r="5" spans="1:23" x14ac:dyDescent="0.2">
      <c r="A5" s="9" t="s">
        <v>34</v>
      </c>
      <c r="B5" s="11" t="s">
        <v>35</v>
      </c>
      <c r="C5" s="9" t="s">
        <v>36</v>
      </c>
      <c r="D5" s="17"/>
      <c r="F5" s="9" t="s">
        <v>46</v>
      </c>
      <c r="M5" s="13" t="s">
        <v>6</v>
      </c>
      <c r="N5" s="62" t="s">
        <v>7</v>
      </c>
      <c r="O5" s="65"/>
      <c r="P5" s="65"/>
      <c r="Q5" s="65"/>
      <c r="R5" s="65"/>
      <c r="S5" s="65"/>
      <c r="T5" s="14"/>
      <c r="U5" s="10"/>
      <c r="V5" s="15"/>
      <c r="W5" s="10"/>
    </row>
    <row r="6" spans="1:23" x14ac:dyDescent="0.2">
      <c r="A6" s="29">
        <v>512.80600000000004</v>
      </c>
      <c r="B6" s="29">
        <v>0.5</v>
      </c>
      <c r="C6" s="29">
        <v>624.16</v>
      </c>
      <c r="D6" s="24">
        <v>1</v>
      </c>
      <c r="E6" s="30"/>
      <c r="F6" s="14">
        <f t="shared" ref="F6:F11" si="0">1/B6^2</f>
        <v>4</v>
      </c>
      <c r="M6" s="12">
        <f t="shared" ref="M6:M11" si="1">(C54 - A6)^2 / B6^2</f>
        <v>6.0355153023201255E-5</v>
      </c>
      <c r="N6" s="12">
        <f t="array" ref="N6:S11">(MMULT(C6:D11,MMULT($A25:$B26,TRANSPOSE(C6:D11))))</f>
        <v>5.0709462694150227E-2</v>
      </c>
      <c r="O6" s="12">
        <v>4.7834307914143517E-2</v>
      </c>
      <c r="P6" s="12">
        <v>6.3742278765302834E-2</v>
      </c>
      <c r="Q6" s="12">
        <v>5.7147249645122244E-2</v>
      </c>
      <c r="R6" s="12">
        <v>1.8580865050730838E-2</v>
      </c>
      <c r="S6" s="12">
        <v>1.1985835930550165E-2</v>
      </c>
      <c r="T6" s="14"/>
      <c r="U6" s="10"/>
      <c r="V6" s="15"/>
      <c r="W6" s="10"/>
    </row>
    <row r="7" spans="1:23" x14ac:dyDescent="0.2">
      <c r="A7" s="29">
        <v>538.97799999999995</v>
      </c>
      <c r="B7" s="29">
        <v>0.5</v>
      </c>
      <c r="C7" s="29">
        <v>655.61</v>
      </c>
      <c r="D7" s="24">
        <v>1</v>
      </c>
      <c r="E7" s="30"/>
      <c r="F7" s="14">
        <f t="shared" si="0"/>
        <v>4</v>
      </c>
      <c r="M7" s="12">
        <f t="shared" si="1"/>
        <v>3.8990901557397049</v>
      </c>
      <c r="N7" s="12">
        <v>4.7834307914143566E-2</v>
      </c>
      <c r="O7" s="12">
        <v>4.5873307891567072E-2</v>
      </c>
      <c r="P7" s="12">
        <v>5.6723343310598195E-2</v>
      </c>
      <c r="Q7" s="12">
        <v>5.2225202082341798E-2</v>
      </c>
      <c r="R7" s="12">
        <v>2.5920990014802858E-2</v>
      </c>
      <c r="S7" s="12">
        <v>2.1422848786546378E-2</v>
      </c>
      <c r="T7" s="14"/>
      <c r="U7" s="10"/>
      <c r="V7" s="15"/>
      <c r="W7" s="10"/>
    </row>
    <row r="8" spans="1:23" x14ac:dyDescent="0.2">
      <c r="A8" s="29">
        <v>396.95600000000002</v>
      </c>
      <c r="B8" s="29">
        <v>0.5</v>
      </c>
      <c r="C8" s="29">
        <v>481.6</v>
      </c>
      <c r="D8" s="24">
        <v>1</v>
      </c>
      <c r="E8" s="30"/>
      <c r="F8" s="14">
        <f t="shared" si="0"/>
        <v>4</v>
      </c>
      <c r="M8" s="12">
        <f t="shared" si="1"/>
        <v>11.136513631714459</v>
      </c>
      <c r="N8" s="12">
        <v>6.3742278765302821E-2</v>
      </c>
      <c r="O8" s="12">
        <v>5.6723343310598154E-2</v>
      </c>
      <c r="P8" s="12">
        <v>9.5558477125324795E-2</v>
      </c>
      <c r="Q8" s="12">
        <v>7.9458445211099349E-2</v>
      </c>
      <c r="R8" s="12">
        <v>-1.4691256249049892E-2</v>
      </c>
      <c r="S8" s="12">
        <v>-3.0791288163275421E-2</v>
      </c>
      <c r="T8" s="14"/>
      <c r="U8" s="10"/>
      <c r="V8" s="15"/>
      <c r="W8" s="10"/>
    </row>
    <row r="9" spans="1:23" x14ac:dyDescent="0.2">
      <c r="A9" s="29">
        <v>457.654</v>
      </c>
      <c r="B9" s="29">
        <v>0.5</v>
      </c>
      <c r="C9" s="29">
        <v>553.74</v>
      </c>
      <c r="D9" s="24">
        <v>1</v>
      </c>
      <c r="E9" s="30"/>
      <c r="F9" s="14">
        <f t="shared" si="0"/>
        <v>4</v>
      </c>
      <c r="M9" s="12">
        <f t="shared" si="1"/>
        <v>6.2687675202307407</v>
      </c>
      <c r="N9" s="12">
        <v>5.714724964512221E-2</v>
      </c>
      <c r="O9" s="12">
        <v>5.2225202082341715E-2</v>
      </c>
      <c r="P9" s="12">
        <v>7.9458445211099307E-2</v>
      </c>
      <c r="Q9" s="12">
        <v>6.8168254076632531E-2</v>
      </c>
      <c r="R9" s="12">
        <v>2.1455200596354473E-3</v>
      </c>
      <c r="S9" s="12">
        <v>-9.1446710748314119E-3</v>
      </c>
      <c r="T9" s="14"/>
      <c r="U9" s="10"/>
      <c r="V9" s="15"/>
      <c r="W9" s="10"/>
    </row>
    <row r="10" spans="1:23" x14ac:dyDescent="0.2">
      <c r="A10" s="29">
        <v>793.40599999999995</v>
      </c>
      <c r="B10" s="29">
        <v>0.5</v>
      </c>
      <c r="C10" s="29">
        <v>975.6</v>
      </c>
      <c r="D10" s="24">
        <v>1</v>
      </c>
      <c r="E10" s="30"/>
      <c r="F10" s="14">
        <f t="shared" si="0"/>
        <v>4</v>
      </c>
      <c r="M10" s="12">
        <f t="shared" si="1"/>
        <v>3.0100196359034403</v>
      </c>
      <c r="N10" s="12">
        <v>1.8580865050730824E-2</v>
      </c>
      <c r="O10" s="12">
        <v>2.5920990014802775E-2</v>
      </c>
      <c r="P10" s="12">
        <v>-1.4691256249049933E-2</v>
      </c>
      <c r="Q10" s="12">
        <v>2.1455200596354751E-3</v>
      </c>
      <c r="R10" s="12">
        <v>0.10060355240759775</v>
      </c>
      <c r="S10" s="12">
        <v>0.11744032871628302</v>
      </c>
      <c r="T10" s="14"/>
      <c r="U10" s="10"/>
      <c r="V10" s="15"/>
      <c r="W10" s="10"/>
    </row>
    <row r="11" spans="1:23" x14ac:dyDescent="0.2">
      <c r="A11" s="29">
        <v>852.34400000000005</v>
      </c>
      <c r="B11" s="29">
        <v>0.5</v>
      </c>
      <c r="C11" s="29">
        <v>1047.74</v>
      </c>
      <c r="D11" s="24">
        <v>1</v>
      </c>
      <c r="E11" s="30"/>
      <c r="F11" s="14">
        <f t="shared" si="0"/>
        <v>4</v>
      </c>
      <c r="M11" s="12">
        <f t="shared" si="1"/>
        <v>0.34333905525537234</v>
      </c>
      <c r="N11" s="12">
        <v>1.1985835930550207E-2</v>
      </c>
      <c r="O11" s="12">
        <v>2.1422848786546336E-2</v>
      </c>
      <c r="P11" s="12">
        <v>-3.0791288163275421E-2</v>
      </c>
      <c r="Q11" s="12">
        <v>-9.1446710748313287E-3</v>
      </c>
      <c r="R11" s="12">
        <v>0.1174403287162831</v>
      </c>
      <c r="S11" s="12">
        <v>0.13908694580472708</v>
      </c>
      <c r="T11" s="14"/>
      <c r="U11" s="10"/>
      <c r="V11" s="15"/>
      <c r="W11" s="10"/>
    </row>
    <row r="12" spans="1:23" x14ac:dyDescent="0.2">
      <c r="A12" s="15"/>
      <c r="B12" s="12"/>
      <c r="C12" s="19"/>
      <c r="D12" s="17"/>
      <c r="G12" s="14"/>
      <c r="H12" s="14"/>
      <c r="I12" s="14"/>
      <c r="J12" s="14"/>
      <c r="K12" s="14"/>
      <c r="M12" s="12"/>
      <c r="N12" s="12"/>
      <c r="O12" s="12"/>
      <c r="P12" s="12"/>
      <c r="Q12" s="12"/>
      <c r="R12" s="12"/>
      <c r="S12" s="12"/>
      <c r="T12" s="14"/>
      <c r="U12" s="10"/>
      <c r="V12" s="15"/>
      <c r="W12" s="10"/>
    </row>
    <row r="13" spans="1:23" x14ac:dyDescent="0.2">
      <c r="A13" s="68" t="s">
        <v>24</v>
      </c>
      <c r="B13" s="60"/>
      <c r="C13" s="60"/>
      <c r="D13" s="60"/>
      <c r="E13" s="60"/>
      <c r="F13" s="60"/>
      <c r="G13" s="14"/>
      <c r="H13" s="14"/>
      <c r="I13" s="14"/>
      <c r="J13" s="14"/>
      <c r="K13" s="14"/>
      <c r="M13" s="12"/>
      <c r="N13" s="12"/>
      <c r="O13" s="12"/>
      <c r="P13" s="12"/>
      <c r="Q13" s="12"/>
      <c r="R13" s="12"/>
      <c r="S13" s="12"/>
      <c r="T13" s="14"/>
      <c r="U13" s="10"/>
      <c r="V13" s="15"/>
      <c r="W13" s="10"/>
    </row>
    <row r="14" spans="1:23" x14ac:dyDescent="0.2">
      <c r="A14" s="68" t="s">
        <v>39</v>
      </c>
      <c r="B14" s="69"/>
      <c r="C14" s="69"/>
      <c r="D14" s="69"/>
      <c r="E14" s="69"/>
      <c r="F14" s="69"/>
      <c r="G14" s="14"/>
      <c r="H14" s="14"/>
      <c r="I14" s="14"/>
      <c r="J14" s="14"/>
      <c r="K14" s="14"/>
      <c r="M14" s="12"/>
      <c r="N14" s="12"/>
      <c r="O14" s="12"/>
      <c r="P14" s="12"/>
      <c r="Q14" s="12"/>
      <c r="R14" s="12"/>
      <c r="S14" s="12"/>
      <c r="T14" s="14"/>
      <c r="U14" s="10"/>
      <c r="V14" s="15"/>
      <c r="W14" s="10"/>
    </row>
    <row r="15" spans="1:23" x14ac:dyDescent="0.2">
      <c r="A15" s="14">
        <f t="array" ref="A15:F20">MMULT(_xlfn.MUNIT(6),F6:F11) * _xlfn.MUNIT(6)</f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/>
      <c r="H15" s="14"/>
      <c r="I15" s="14"/>
      <c r="J15" s="14"/>
      <c r="K15" s="14"/>
      <c r="M15" s="12"/>
      <c r="N15" s="12"/>
      <c r="O15" s="12"/>
      <c r="P15" s="12"/>
      <c r="Q15" s="12"/>
      <c r="R15" s="12"/>
      <c r="S15" s="12"/>
      <c r="T15" s="14"/>
      <c r="U15" s="10"/>
      <c r="V15" s="15"/>
      <c r="W15" s="10"/>
    </row>
    <row r="16" spans="1:23" x14ac:dyDescent="0.2">
      <c r="A16" s="14">
        <v>0</v>
      </c>
      <c r="B16" s="14">
        <v>4</v>
      </c>
      <c r="C16" s="14">
        <v>0</v>
      </c>
      <c r="D16" s="14">
        <v>0</v>
      </c>
      <c r="E16" s="14">
        <v>0</v>
      </c>
      <c r="F16" s="14">
        <v>0</v>
      </c>
      <c r="G16" s="14"/>
      <c r="H16" s="14"/>
      <c r="I16" s="14"/>
      <c r="J16" s="14"/>
      <c r="K16" s="14"/>
      <c r="M16" s="12"/>
      <c r="N16" s="12"/>
      <c r="O16" s="12"/>
      <c r="P16" s="12"/>
      <c r="Q16" s="12"/>
      <c r="R16" s="12"/>
      <c r="S16" s="12"/>
      <c r="T16" s="14"/>
      <c r="U16" s="10"/>
      <c r="V16" s="15"/>
      <c r="W16" s="10"/>
    </row>
    <row r="17" spans="1:23" x14ac:dyDescent="0.2">
      <c r="A17" s="14">
        <v>0</v>
      </c>
      <c r="B17" s="14">
        <v>0</v>
      </c>
      <c r="C17" s="14">
        <v>4</v>
      </c>
      <c r="D17" s="14">
        <v>0</v>
      </c>
      <c r="E17" s="14">
        <v>0</v>
      </c>
      <c r="F17" s="14">
        <v>0</v>
      </c>
      <c r="G17" s="14"/>
      <c r="H17" s="14"/>
      <c r="I17" s="14"/>
      <c r="J17" s="14"/>
      <c r="K17" s="14"/>
      <c r="M17" s="12"/>
      <c r="N17" s="12"/>
      <c r="O17" s="12"/>
      <c r="P17" s="12"/>
      <c r="Q17" s="12"/>
      <c r="R17" s="12"/>
      <c r="S17" s="12"/>
      <c r="T17" s="14"/>
      <c r="U17" s="10"/>
      <c r="V17" s="15"/>
      <c r="W17" s="10"/>
    </row>
    <row r="18" spans="1:23" x14ac:dyDescent="0.2">
      <c r="A18" s="14">
        <v>0</v>
      </c>
      <c r="B18" s="14">
        <v>0</v>
      </c>
      <c r="C18" s="14">
        <v>0</v>
      </c>
      <c r="D18" s="14">
        <v>4</v>
      </c>
      <c r="E18" s="14">
        <v>0</v>
      </c>
      <c r="F18" s="14">
        <v>0</v>
      </c>
      <c r="G18" s="14"/>
      <c r="H18" s="14"/>
      <c r="I18" s="14"/>
      <c r="J18" s="14"/>
      <c r="K18" s="14"/>
      <c r="M18" s="12"/>
      <c r="N18" s="12"/>
      <c r="O18" s="12"/>
      <c r="P18" s="12"/>
      <c r="Q18" s="12"/>
      <c r="R18" s="12"/>
      <c r="S18" s="12"/>
      <c r="T18" s="14"/>
      <c r="U18" s="10"/>
      <c r="V18" s="15"/>
      <c r="W18" s="10"/>
    </row>
    <row r="19" spans="1:23" x14ac:dyDescent="0.2">
      <c r="A19" s="14">
        <v>0</v>
      </c>
      <c r="B19" s="14">
        <v>0</v>
      </c>
      <c r="C19" s="14">
        <v>0</v>
      </c>
      <c r="D19" s="14">
        <v>0</v>
      </c>
      <c r="E19" s="14">
        <v>4</v>
      </c>
      <c r="F19" s="14">
        <v>0</v>
      </c>
      <c r="G19" s="14"/>
      <c r="H19" s="14"/>
      <c r="I19" s="14"/>
      <c r="J19" s="14"/>
      <c r="K19" s="14"/>
      <c r="M19" s="12"/>
      <c r="N19" s="12"/>
      <c r="O19" s="12"/>
      <c r="P19" s="12"/>
      <c r="Q19" s="12"/>
      <c r="R19" s="12"/>
      <c r="S19" s="12"/>
      <c r="T19" s="14"/>
      <c r="U19" s="10"/>
      <c r="V19" s="15"/>
      <c r="W19" s="10"/>
    </row>
    <row r="20" spans="1:23" x14ac:dyDescent="0.2">
      <c r="A20" s="14">
        <v>0</v>
      </c>
      <c r="B20" s="14">
        <v>0</v>
      </c>
      <c r="C20" s="14">
        <v>0</v>
      </c>
      <c r="D20" s="14">
        <v>0</v>
      </c>
      <c r="E20" s="14">
        <v>0</v>
      </c>
      <c r="F20" s="14">
        <v>4</v>
      </c>
      <c r="G20" s="14"/>
      <c r="H20" s="14"/>
      <c r="I20" s="14"/>
      <c r="J20" s="14"/>
      <c r="K20" s="14"/>
      <c r="M20" s="12"/>
      <c r="N20" s="12"/>
      <c r="O20" s="12"/>
      <c r="P20" s="12"/>
      <c r="Q20" s="12"/>
      <c r="R20" s="12"/>
      <c r="S20" s="12"/>
      <c r="T20" s="14"/>
      <c r="U20" s="10"/>
      <c r="V20" s="15"/>
      <c r="W20" s="10"/>
    </row>
    <row r="21" spans="1:23" x14ac:dyDescent="0.2">
      <c r="A21" s="15"/>
      <c r="B21" s="12"/>
      <c r="C21" s="19"/>
      <c r="D21" s="17"/>
      <c r="F21" s="14"/>
      <c r="G21" s="14"/>
      <c r="H21" s="14"/>
      <c r="I21" s="14"/>
      <c r="J21" s="14"/>
      <c r="K21" s="14"/>
      <c r="M21" s="12"/>
      <c r="N21" s="12"/>
      <c r="O21" s="12"/>
      <c r="P21" s="12"/>
      <c r="Q21" s="12"/>
      <c r="R21" s="12"/>
      <c r="S21" s="12"/>
      <c r="T21" s="14"/>
      <c r="U21" s="10"/>
      <c r="V21" s="15"/>
      <c r="W21" s="10"/>
    </row>
    <row r="22" spans="1:23" x14ac:dyDescent="0.2">
      <c r="A22" s="20"/>
      <c r="B22" s="10"/>
      <c r="C22" s="10"/>
      <c r="D22" s="10"/>
      <c r="E22" s="15"/>
      <c r="F22" s="12"/>
      <c r="G22" s="10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0"/>
      <c r="S22" s="14"/>
      <c r="T22" s="14"/>
      <c r="U22" s="10"/>
      <c r="V22" s="15"/>
      <c r="W22" s="10"/>
    </row>
    <row r="23" spans="1:23" x14ac:dyDescent="0.2">
      <c r="A23" s="68" t="s">
        <v>1</v>
      </c>
      <c r="B23" s="60"/>
      <c r="C23" s="59" t="s">
        <v>26</v>
      </c>
      <c r="D23" s="60"/>
      <c r="E23" s="60"/>
      <c r="F23" s="12"/>
      <c r="G23" s="10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0"/>
      <c r="S23" s="14"/>
      <c r="T23" s="14"/>
      <c r="U23" s="10"/>
      <c r="V23" s="15"/>
      <c r="W23" s="10"/>
    </row>
    <row r="24" spans="1:23" x14ac:dyDescent="0.2">
      <c r="A24" s="68" t="s">
        <v>27</v>
      </c>
      <c r="B24" s="60"/>
      <c r="C24" s="59" t="s">
        <v>40</v>
      </c>
      <c r="D24" s="60"/>
      <c r="E24" s="60"/>
      <c r="H24" s="14"/>
      <c r="J24" s="9"/>
      <c r="K24" s="14"/>
      <c r="L24" s="14"/>
      <c r="M24" s="63"/>
      <c r="N24" s="63"/>
      <c r="O24" s="63"/>
      <c r="P24" s="14"/>
      <c r="Q24" s="14"/>
      <c r="R24" s="10"/>
      <c r="S24" s="14"/>
      <c r="T24" s="14"/>
      <c r="U24" s="10"/>
      <c r="V24" s="15"/>
      <c r="W24" s="10"/>
    </row>
    <row r="25" spans="1:23" x14ac:dyDescent="0.2">
      <c r="A25" s="14">
        <f t="array" ref="A25:B26">MINVERSE(MMULT(TRANSPOSE(C6:D11),MMULT(A15:F20,C6:D11)))</f>
        <v>9.242265158870918E-7</v>
      </c>
      <c r="B25" s="14">
        <v>-6.6828508797505889E-4</v>
      </c>
      <c r="C25" s="23" t="s">
        <v>8</v>
      </c>
      <c r="D25" s="14">
        <f t="array" ref="D25:D26">MMULT(A25:B26, MMULT(TRANSPOSE(C6:D11),MMULT(A15:F20,A6:A11)))</f>
        <v>0.80090870372488965</v>
      </c>
      <c r="E25" s="14"/>
      <c r="H25" s="14"/>
      <c r="J25" s="22"/>
      <c r="K25" s="9"/>
      <c r="L25" s="14"/>
      <c r="M25" s="70"/>
      <c r="N25" s="71"/>
      <c r="O25" s="14"/>
      <c r="P25" s="14"/>
      <c r="Q25" s="14"/>
      <c r="R25" s="10"/>
      <c r="S25" s="14"/>
      <c r="T25" s="14"/>
      <c r="U25" s="10"/>
      <c r="V25" s="15"/>
      <c r="W25" s="10"/>
    </row>
    <row r="26" spans="1:23" x14ac:dyDescent="0.2">
      <c r="A26" s="14">
        <v>-6.6828508797505889E-4</v>
      </c>
      <c r="B26" s="14">
        <v>0.52488690665423232</v>
      </c>
      <c r="C26" s="23" t="s">
        <v>9</v>
      </c>
      <c r="D26" s="14">
        <v>12.90693905412445</v>
      </c>
      <c r="E26" s="14"/>
      <c r="H26" s="14"/>
      <c r="I26" s="24"/>
      <c r="J26" s="24"/>
      <c r="K26" s="24"/>
      <c r="L26" s="14"/>
      <c r="P26" s="14"/>
      <c r="Q26" s="14"/>
      <c r="R26" s="10"/>
      <c r="S26" s="14"/>
      <c r="T26" s="14"/>
      <c r="U26" s="10"/>
      <c r="V26" s="15"/>
      <c r="W26" s="10"/>
    </row>
    <row r="27" spans="1:23" x14ac:dyDescent="0.2">
      <c r="A27" s="10"/>
      <c r="E27" s="62" t="s">
        <v>14</v>
      </c>
      <c r="F27" s="60"/>
      <c r="G27" s="60"/>
      <c r="H27" s="60"/>
      <c r="L27" s="14"/>
      <c r="P27" s="14"/>
      <c r="Q27" s="14"/>
      <c r="R27" s="10"/>
      <c r="S27" s="14"/>
      <c r="T27" s="14"/>
      <c r="U27" s="10"/>
      <c r="V27" s="15"/>
      <c r="W27" s="10"/>
    </row>
    <row r="28" spans="1:23" x14ac:dyDescent="0.2">
      <c r="A28" s="62" t="s">
        <v>3</v>
      </c>
      <c r="B28" s="60"/>
      <c r="C28" s="59" t="s">
        <v>28</v>
      </c>
      <c r="D28" s="60"/>
      <c r="E28" s="60"/>
      <c r="F28" s="26" t="s">
        <v>16</v>
      </c>
      <c r="G28" s="11">
        <v>0</v>
      </c>
      <c r="H28" s="14"/>
      <c r="L28" s="14"/>
      <c r="P28" s="14"/>
      <c r="Q28" s="14"/>
      <c r="R28" s="10"/>
      <c r="S28" s="14"/>
      <c r="T28" s="14"/>
      <c r="U28" s="10"/>
      <c r="V28" s="15"/>
      <c r="W28" s="10"/>
    </row>
    <row r="29" spans="1:23" x14ac:dyDescent="0.2">
      <c r="A29" s="62" t="s">
        <v>29</v>
      </c>
      <c r="B29" s="60"/>
      <c r="C29" s="59" t="s">
        <v>41</v>
      </c>
      <c r="D29" s="60"/>
      <c r="E29" s="60"/>
      <c r="F29" s="26" t="s">
        <v>18</v>
      </c>
      <c r="G29" s="13" t="s">
        <v>13</v>
      </c>
      <c r="H29" s="14"/>
      <c r="L29" s="14"/>
      <c r="P29" s="14"/>
      <c r="Q29" s="14"/>
      <c r="R29" s="10"/>
      <c r="S29" s="14"/>
      <c r="T29" s="14"/>
      <c r="U29" s="10"/>
      <c r="V29" s="15"/>
      <c r="W29" s="10"/>
    </row>
    <row r="30" spans="1:23" x14ac:dyDescent="0.2">
      <c r="A30" s="14">
        <f t="array" ref="A30:B31">(MMULT(F30:G31,MMULT(A25:B26,TRANSPOSE(F30:G31))))</f>
        <v>2.2461893873101732E-6</v>
      </c>
      <c r="B30" s="14">
        <v>-1.3297980258329158E-3</v>
      </c>
      <c r="C30" s="23" t="s">
        <v>11</v>
      </c>
      <c r="D30" s="14">
        <f>1/D25</f>
        <v>1.2485817613782579</v>
      </c>
      <c r="E30" s="10"/>
      <c r="F30" s="14">
        <f>-1/D25^2</f>
        <v>-1.558956414846433</v>
      </c>
      <c r="G30" s="10">
        <v>0</v>
      </c>
      <c r="H30" s="13"/>
      <c r="L30" s="14"/>
      <c r="P30" s="14"/>
      <c r="Q30" s="14"/>
      <c r="R30" s="10"/>
      <c r="S30" s="14"/>
      <c r="T30" s="14"/>
      <c r="U30" s="10"/>
      <c r="V30" s="15"/>
      <c r="W30" s="10"/>
    </row>
    <row r="31" spans="1:23" x14ac:dyDescent="0.2">
      <c r="A31" s="14">
        <v>-1.3297980258329158E-3</v>
      </c>
      <c r="B31" s="14">
        <v>0.85222886373097284</v>
      </c>
      <c r="C31" s="23" t="s">
        <v>12</v>
      </c>
      <c r="D31" s="14">
        <f>-D26/D25</f>
        <v>-16.11536869820053</v>
      </c>
      <c r="E31" s="10"/>
      <c r="F31" s="14">
        <f>D26/D25^2</f>
        <v>20.121355434459264</v>
      </c>
      <c r="G31" s="14">
        <f>-1/D25</f>
        <v>-1.2485817613782579</v>
      </c>
      <c r="H31" s="14"/>
      <c r="L31" s="14"/>
      <c r="P31" s="14"/>
      <c r="Q31" s="14"/>
      <c r="R31" s="10"/>
      <c r="S31" s="14"/>
      <c r="T31" s="14"/>
      <c r="U31" s="10"/>
      <c r="V31" s="15"/>
      <c r="W31" s="10"/>
    </row>
    <row r="32" spans="1:23" x14ac:dyDescent="0.2">
      <c r="A32" s="10"/>
      <c r="B32" s="10"/>
      <c r="H32" s="14"/>
      <c r="L32" s="14"/>
      <c r="P32" s="14"/>
      <c r="Q32" s="14"/>
      <c r="R32" s="10"/>
      <c r="S32" s="14"/>
      <c r="T32" s="14"/>
      <c r="U32" s="10"/>
      <c r="V32" s="15"/>
      <c r="W32" s="10"/>
    </row>
    <row r="33" spans="1:47" x14ac:dyDescent="0.2">
      <c r="E33" s="62" t="s">
        <v>15</v>
      </c>
      <c r="F33" s="60"/>
      <c r="G33" s="60"/>
      <c r="H33" s="60"/>
      <c r="L33" s="14"/>
      <c r="P33" s="14"/>
      <c r="Q33" s="14"/>
      <c r="R33" s="10"/>
      <c r="S33" s="14"/>
      <c r="T33" s="14"/>
      <c r="U33" s="10"/>
      <c r="V33" s="15"/>
      <c r="W33" s="10"/>
    </row>
    <row r="34" spans="1:47" x14ac:dyDescent="0.2">
      <c r="A34" s="62" t="s">
        <v>1</v>
      </c>
      <c r="B34" s="60"/>
      <c r="F34" s="26" t="s">
        <v>17</v>
      </c>
      <c r="G34" s="11">
        <v>0</v>
      </c>
      <c r="H34" s="14"/>
      <c r="L34" s="14"/>
      <c r="M34" s="14"/>
      <c r="N34" s="14"/>
      <c r="O34" s="14"/>
      <c r="P34" s="14"/>
      <c r="Q34" s="14"/>
      <c r="R34" s="10"/>
      <c r="S34" s="14"/>
      <c r="T34" s="14"/>
      <c r="U34" s="10"/>
      <c r="V34" s="15"/>
      <c r="W34" s="10"/>
    </row>
    <row r="35" spans="1:47" x14ac:dyDescent="0.2">
      <c r="A35" s="62" t="s">
        <v>30</v>
      </c>
      <c r="B35" s="60"/>
      <c r="F35" s="26" t="s">
        <v>19</v>
      </c>
      <c r="G35" s="13" t="s">
        <v>20</v>
      </c>
      <c r="H35" s="14"/>
      <c r="L35" s="14"/>
      <c r="M35" s="14"/>
      <c r="N35" s="14"/>
      <c r="O35" s="14"/>
      <c r="P35" s="14"/>
      <c r="Q35" s="14"/>
      <c r="R35" s="10"/>
      <c r="S35" s="14"/>
      <c r="T35" s="14"/>
      <c r="U35" s="10"/>
      <c r="V35" s="15"/>
      <c r="W35" s="10"/>
    </row>
    <row r="36" spans="1:47" x14ac:dyDescent="0.2">
      <c r="A36" s="14">
        <f t="array" ref="A36:B37">(MMULT(F36:G37,MMULT(A30:B31,TRANSPOSE(F36:G37))))</f>
        <v>9.242265158870918E-7</v>
      </c>
      <c r="B36" s="14">
        <v>-6.6828508797505889E-4</v>
      </c>
      <c r="F36" s="14">
        <f>-1/D30^2</f>
        <v>-0.64145475170228305</v>
      </c>
      <c r="G36" s="10">
        <v>0</v>
      </c>
      <c r="H36" s="14"/>
      <c r="L36" s="14"/>
      <c r="M36" s="14"/>
      <c r="N36" s="14"/>
      <c r="O36" s="14"/>
      <c r="P36" s="14"/>
      <c r="Q36" s="14"/>
      <c r="R36" s="10"/>
      <c r="S36" s="14"/>
      <c r="T36" s="14"/>
      <c r="U36" s="10"/>
      <c r="V36" s="15"/>
      <c r="W36" s="10"/>
      <c r="AU36" s="5"/>
    </row>
    <row r="37" spans="1:47" x14ac:dyDescent="0.2">
      <c r="A37" s="14">
        <v>-6.6828508797505889E-4</v>
      </c>
      <c r="B37" s="14">
        <v>0.52488690665423232</v>
      </c>
      <c r="C37" s="16"/>
      <c r="D37" s="10"/>
      <c r="E37" s="18"/>
      <c r="F37" s="14">
        <f>D31/D30^2</f>
        <v>-10.337279826894965</v>
      </c>
      <c r="G37" s="14">
        <f>-1/D30</f>
        <v>-0.80090870372488965</v>
      </c>
      <c r="H37" s="13"/>
      <c r="L37" s="14"/>
      <c r="M37" s="13"/>
      <c r="N37" s="13"/>
      <c r="O37" s="27"/>
      <c r="P37" s="13"/>
      <c r="Q37" s="13"/>
      <c r="R37" s="10"/>
      <c r="S37" s="13"/>
      <c r="T37" s="13"/>
      <c r="U37" s="10"/>
      <c r="V37" s="15"/>
      <c r="W37" s="10"/>
      <c r="Y37" s="5"/>
    </row>
    <row r="38" spans="1:47" x14ac:dyDescent="0.2">
      <c r="A38" s="11"/>
      <c r="F38" s="12"/>
      <c r="G38" s="10"/>
      <c r="H38" s="9"/>
      <c r="I38" s="9"/>
      <c r="J38" s="9"/>
      <c r="K38" s="9"/>
      <c r="L38" s="14"/>
      <c r="M38" s="9"/>
      <c r="N38" s="13"/>
      <c r="O38" s="14"/>
      <c r="P38" s="9"/>
      <c r="Q38" s="9"/>
      <c r="R38" s="16"/>
      <c r="S38" s="9"/>
      <c r="T38" s="9"/>
      <c r="U38" s="10"/>
      <c r="V38" s="18"/>
      <c r="W38" s="10"/>
      <c r="Y38" s="5"/>
    </row>
    <row r="39" spans="1:47" x14ac:dyDescent="0.2">
      <c r="A39" s="11"/>
      <c r="F39" s="12"/>
      <c r="G39" s="10"/>
      <c r="H39" s="9"/>
      <c r="I39" s="9"/>
      <c r="J39" s="9"/>
      <c r="K39" s="9"/>
      <c r="L39" s="14"/>
      <c r="M39" s="9"/>
      <c r="N39" s="13"/>
      <c r="O39" s="14"/>
      <c r="P39" s="9"/>
      <c r="Q39" s="9"/>
      <c r="R39" s="16"/>
      <c r="S39" s="9"/>
      <c r="T39" s="9"/>
      <c r="U39" s="10"/>
      <c r="V39" s="18"/>
      <c r="W39" s="10"/>
      <c r="Y39" s="5"/>
    </row>
    <row r="40" spans="1:47" x14ac:dyDescent="0.2">
      <c r="A40" s="66" t="s">
        <v>42</v>
      </c>
      <c r="B40" s="67"/>
      <c r="C40" s="67"/>
      <c r="F40" s="12"/>
      <c r="G40" s="10"/>
      <c r="H40" s="9"/>
      <c r="I40" s="9"/>
      <c r="J40" s="9"/>
      <c r="K40" s="9"/>
      <c r="L40" s="14"/>
      <c r="M40" s="9"/>
      <c r="N40" s="13"/>
      <c r="O40" s="14"/>
      <c r="P40" s="9"/>
      <c r="Q40" s="9"/>
      <c r="R40" s="16"/>
      <c r="S40" s="9"/>
      <c r="T40" s="9"/>
      <c r="U40" s="10"/>
      <c r="V40" s="18"/>
      <c r="W40" s="10"/>
      <c r="Y40" s="5"/>
    </row>
    <row r="41" spans="1:47" x14ac:dyDescent="0.2">
      <c r="A41" s="62" t="s">
        <v>3</v>
      </c>
      <c r="B41" s="60"/>
      <c r="C41" s="25"/>
      <c r="F41" s="12"/>
      <c r="G41" s="10"/>
      <c r="H41" s="9"/>
      <c r="I41" s="9"/>
      <c r="J41" s="9"/>
      <c r="K41" s="9"/>
      <c r="L41" s="14"/>
      <c r="M41" s="9"/>
      <c r="N41" s="13"/>
      <c r="O41" s="14"/>
      <c r="P41" s="9"/>
      <c r="Q41" s="9"/>
      <c r="R41" s="16"/>
      <c r="S41" s="9"/>
      <c r="T41" s="9"/>
      <c r="U41" s="10"/>
      <c r="V41" s="18"/>
      <c r="W41" s="10"/>
      <c r="Y41" s="5"/>
    </row>
    <row r="42" spans="1:47" x14ac:dyDescent="0.2">
      <c r="A42" s="62" t="s">
        <v>31</v>
      </c>
      <c r="B42" s="60"/>
      <c r="C42" s="14"/>
      <c r="F42" s="12"/>
      <c r="G42" s="10"/>
      <c r="H42" s="9"/>
      <c r="I42" s="9"/>
      <c r="J42" s="9"/>
      <c r="K42" s="9"/>
      <c r="L42" s="14"/>
      <c r="M42" s="9"/>
      <c r="N42" s="13"/>
      <c r="O42" s="14"/>
      <c r="P42" s="9"/>
      <c r="Q42" s="9"/>
      <c r="R42" s="16"/>
      <c r="S42" s="9"/>
      <c r="T42" s="9"/>
      <c r="U42" s="10"/>
      <c r="V42" s="18"/>
      <c r="W42" s="10"/>
      <c r="Y42" s="5"/>
    </row>
    <row r="43" spans="1:47" x14ac:dyDescent="0.2">
      <c r="A43" s="14">
        <f t="array" ref="A43:B44">(MMULT(F30:G31,MMULT(A25:B26 * _xlfn.MUNIT(2),TRANSPOSE(F30:G31))))</f>
        <v>2.2461893873101732E-6</v>
      </c>
      <c r="B43" s="14">
        <v>-2.899142952603355E-5</v>
      </c>
      <c r="C43" s="13"/>
      <c r="F43" s="12"/>
      <c r="G43" s="10"/>
      <c r="H43" s="9"/>
      <c r="I43" s="9"/>
      <c r="J43" s="9"/>
      <c r="K43" s="9"/>
      <c r="L43" s="14"/>
      <c r="M43" s="9"/>
      <c r="N43" s="13"/>
      <c r="O43" s="14"/>
      <c r="P43" s="9"/>
      <c r="Q43" s="9"/>
      <c r="R43" s="16"/>
      <c r="S43" s="9"/>
      <c r="T43" s="9"/>
      <c r="U43" s="10"/>
      <c r="V43" s="18"/>
      <c r="W43" s="10"/>
      <c r="Y43" s="5"/>
    </row>
    <row r="44" spans="1:47" x14ac:dyDescent="0.2">
      <c r="A44" s="14">
        <v>-2.8991429526033546E-5</v>
      </c>
      <c r="B44" s="14">
        <v>0.81865000081150097</v>
      </c>
      <c r="C44" s="21"/>
      <c r="H44" s="9"/>
      <c r="I44" s="9"/>
      <c r="J44" s="9"/>
      <c r="K44" s="9"/>
      <c r="L44" s="14"/>
      <c r="M44" s="9"/>
      <c r="N44" s="13"/>
      <c r="O44" s="14"/>
      <c r="P44" s="9"/>
      <c r="Q44" s="9"/>
      <c r="R44" s="16"/>
      <c r="S44" s="9"/>
      <c r="T44" s="9"/>
      <c r="U44" s="10"/>
      <c r="V44" s="18"/>
      <c r="W44" s="10"/>
      <c r="Y44" s="5"/>
    </row>
    <row r="45" spans="1:47" x14ac:dyDescent="0.2">
      <c r="A45" s="10"/>
      <c r="B45" s="10"/>
      <c r="C45" s="14"/>
      <c r="H45" s="9"/>
      <c r="I45" s="9"/>
      <c r="J45" s="9"/>
      <c r="K45" s="9"/>
      <c r="L45" s="14"/>
      <c r="M45" s="9"/>
      <c r="N45" s="13"/>
      <c r="O45" s="14"/>
      <c r="P45" s="9"/>
      <c r="Q45" s="9"/>
      <c r="R45" s="16"/>
      <c r="S45" s="9"/>
      <c r="T45" s="9"/>
      <c r="U45" s="10"/>
      <c r="V45" s="18"/>
      <c r="W45" s="10"/>
      <c r="Y45" s="5"/>
    </row>
    <row r="46" spans="1:47" x14ac:dyDescent="0.2">
      <c r="A46" s="62" t="s">
        <v>1</v>
      </c>
      <c r="B46" s="60"/>
      <c r="C46" s="4"/>
      <c r="F46" s="12"/>
      <c r="G46" s="10"/>
      <c r="H46" s="9"/>
      <c r="I46" s="9"/>
      <c r="J46" s="9"/>
      <c r="K46" s="9"/>
      <c r="L46" s="14"/>
      <c r="M46" s="9"/>
      <c r="N46" s="13"/>
      <c r="O46" s="14"/>
      <c r="P46" s="9"/>
      <c r="Q46" s="9"/>
      <c r="R46" s="16"/>
      <c r="S46" s="9"/>
      <c r="T46" s="9"/>
      <c r="U46" s="10"/>
      <c r="V46" s="18"/>
      <c r="W46" s="10"/>
      <c r="Y46" s="5"/>
    </row>
    <row r="47" spans="1:47" x14ac:dyDescent="0.2">
      <c r="A47" s="62" t="s">
        <v>32</v>
      </c>
      <c r="B47" s="60"/>
      <c r="C47" s="4"/>
      <c r="F47" s="12"/>
      <c r="G47" s="10"/>
      <c r="H47" s="9"/>
      <c r="I47" s="9"/>
      <c r="J47" s="9"/>
      <c r="K47" s="9"/>
      <c r="L47" s="14"/>
      <c r="M47" s="9"/>
      <c r="N47" s="13"/>
      <c r="O47" s="14"/>
      <c r="P47" s="9"/>
      <c r="Q47" s="9"/>
      <c r="R47" s="16"/>
      <c r="S47" s="9"/>
      <c r="T47" s="9"/>
      <c r="U47" s="10"/>
      <c r="V47" s="18"/>
      <c r="W47" s="10"/>
      <c r="Y47" s="5"/>
    </row>
    <row r="48" spans="1:47" x14ac:dyDescent="0.2">
      <c r="A48" s="14">
        <f t="array" ref="A48:B49">(MMULT(F36:G37,MMULT(A43:B44 * _xlfn.MUNIT(2),TRANSPOSE(F36:G37))))</f>
        <v>9.242265158870918E-7</v>
      </c>
      <c r="B48" s="14">
        <v>1.4894251064173774E-5</v>
      </c>
      <c r="C48" s="4"/>
      <c r="F48" s="12"/>
      <c r="G48" s="10"/>
      <c r="H48" s="9"/>
      <c r="I48" s="9"/>
      <c r="J48" s="9"/>
      <c r="K48" s="9"/>
      <c r="L48" s="14"/>
      <c r="M48" s="9"/>
      <c r="N48" s="13"/>
      <c r="O48" s="14"/>
      <c r="P48" s="9"/>
      <c r="Q48" s="9"/>
      <c r="R48" s="16"/>
      <c r="S48" s="9"/>
      <c r="T48" s="9"/>
      <c r="U48" s="10"/>
      <c r="V48" s="18"/>
      <c r="W48" s="10"/>
      <c r="Y48" s="5"/>
    </row>
    <row r="49" spans="1:25" x14ac:dyDescent="0.2">
      <c r="A49" s="14">
        <v>1.4894251064173774E-5</v>
      </c>
      <c r="B49" s="14">
        <v>0.52536695934899791</v>
      </c>
      <c r="C49" s="14"/>
      <c r="F49" s="12"/>
      <c r="G49" s="10"/>
      <c r="H49" s="9"/>
      <c r="I49" s="9"/>
      <c r="J49" s="9"/>
      <c r="K49" s="9"/>
      <c r="L49" s="14"/>
      <c r="M49" s="9"/>
      <c r="N49" s="13"/>
      <c r="O49" s="14"/>
      <c r="P49" s="9"/>
      <c r="Q49" s="9"/>
      <c r="R49" s="16"/>
      <c r="S49" s="9"/>
      <c r="T49" s="9"/>
      <c r="U49" s="10"/>
      <c r="V49" s="18"/>
      <c r="W49" s="10"/>
      <c r="Y49" s="5"/>
    </row>
    <row r="50" spans="1:25" x14ac:dyDescent="0.2">
      <c r="C50" s="13"/>
      <c r="F50" s="12"/>
      <c r="G50" s="10"/>
      <c r="H50" s="9"/>
      <c r="I50" s="9"/>
      <c r="J50" s="9"/>
      <c r="K50" s="9"/>
      <c r="L50" s="14"/>
      <c r="M50" s="9"/>
      <c r="N50" s="13"/>
      <c r="O50" s="14"/>
      <c r="P50" s="9"/>
      <c r="Q50" s="9"/>
      <c r="R50" s="16"/>
      <c r="S50" s="9"/>
      <c r="T50" s="9"/>
      <c r="U50" s="10"/>
      <c r="V50" s="18"/>
      <c r="W50" s="10"/>
      <c r="Y50" s="5"/>
    </row>
    <row r="51" spans="1:25" x14ac:dyDescent="0.2">
      <c r="C51" s="13"/>
      <c r="F51" s="12"/>
      <c r="G51" s="10"/>
      <c r="H51" s="9"/>
      <c r="I51" s="9"/>
      <c r="J51" s="9"/>
      <c r="K51" s="9"/>
      <c r="L51" s="14"/>
      <c r="M51" s="9"/>
      <c r="N51" s="13"/>
      <c r="O51" s="14"/>
      <c r="P51" s="9"/>
      <c r="Q51" s="9"/>
      <c r="R51" s="16"/>
      <c r="S51" s="9"/>
      <c r="T51" s="9"/>
      <c r="U51" s="10"/>
      <c r="V51" s="18"/>
      <c r="W51" s="10"/>
      <c r="Y51" s="5"/>
    </row>
    <row r="52" spans="1:25" x14ac:dyDescent="0.2">
      <c r="A52" s="62" t="s">
        <v>45</v>
      </c>
      <c r="B52" s="65"/>
      <c r="C52" s="62" t="s">
        <v>33</v>
      </c>
      <c r="D52" s="60"/>
      <c r="E52" s="62" t="s">
        <v>44</v>
      </c>
      <c r="F52" s="60"/>
      <c r="G52" s="60"/>
      <c r="L52" s="14"/>
      <c r="M52" s="9"/>
      <c r="N52" s="13"/>
      <c r="O52" s="14"/>
      <c r="P52" s="9"/>
      <c r="Q52" s="9"/>
      <c r="R52" s="16"/>
      <c r="S52" s="9"/>
      <c r="T52" s="9"/>
      <c r="U52" s="10"/>
      <c r="V52" s="18"/>
      <c r="W52" s="10"/>
      <c r="Y52" s="5"/>
    </row>
    <row r="53" spans="1:25" x14ac:dyDescent="0.2">
      <c r="A53" s="9" t="s">
        <v>34</v>
      </c>
      <c r="B53" s="11" t="s">
        <v>35</v>
      </c>
      <c r="C53" s="9" t="s">
        <v>37</v>
      </c>
      <c r="D53" s="9" t="s">
        <v>38</v>
      </c>
      <c r="E53" s="4"/>
      <c r="F53" s="9" t="s">
        <v>43</v>
      </c>
      <c r="G53" s="4"/>
      <c r="L53" s="14"/>
      <c r="M53" s="9"/>
      <c r="N53" s="13"/>
      <c r="O53" s="14"/>
      <c r="P53" s="9"/>
      <c r="Q53" s="9"/>
      <c r="R53" s="16"/>
      <c r="S53" s="9"/>
      <c r="T53" s="9"/>
      <c r="U53" s="10"/>
      <c r="V53" s="18"/>
      <c r="W53" s="10"/>
      <c r="Y53" s="5"/>
    </row>
    <row r="54" spans="1:25" x14ac:dyDescent="0.2">
      <c r="A54" s="32">
        <f>A6</f>
        <v>512.80600000000004</v>
      </c>
      <c r="B54" s="32">
        <f>B6</f>
        <v>0.5</v>
      </c>
      <c r="C54" s="29">
        <f t="array" ref="C54:C59">MMULT(C6:D11,D25:D26)</f>
        <v>512.80211557105156</v>
      </c>
      <c r="D54" s="29">
        <f t="array" ref="D54">SQRT(MMULT(C6:D6,MMULT($A$25:$B$26,TRANSPOSE(C6:D6))))</f>
        <v>0.22518761665364778</v>
      </c>
      <c r="E54" s="4"/>
      <c r="F54" s="29">
        <f t="array" ref="F54">SQRT(MMULT(C6:D6,MMULT($A$25:$B$26 *_xlfn.MUNIT(2),TRANSPOSE(C6:D6))))</f>
        <v>0.94071414559109068</v>
      </c>
      <c r="G54" s="4"/>
      <c r="L54" s="14"/>
      <c r="M54" s="9"/>
      <c r="N54" s="13"/>
      <c r="O54" s="14"/>
      <c r="P54" s="9"/>
      <c r="Q54" s="9"/>
      <c r="R54" s="16"/>
      <c r="S54" s="9"/>
      <c r="T54" s="9"/>
      <c r="U54" s="10"/>
      <c r="V54" s="18"/>
      <c r="W54" s="10"/>
      <c r="Y54" s="5"/>
    </row>
    <row r="55" spans="1:25" x14ac:dyDescent="0.2">
      <c r="A55" s="32">
        <f t="shared" ref="A55:B59" si="2">A7</f>
        <v>538.97799999999995</v>
      </c>
      <c r="B55" s="32">
        <f t="shared" si="2"/>
        <v>0.5</v>
      </c>
      <c r="C55" s="29">
        <v>537.99069430319935</v>
      </c>
      <c r="D55" s="29">
        <f t="array" ref="D55">SQRT(MMULT(C7:D7,MMULT($A$25:$B$26,TRANSPOSE(C7:D7))))</f>
        <v>0.21418054975082837</v>
      </c>
      <c r="E55" s="4"/>
      <c r="F55" s="29">
        <f t="array" ref="F55">SQRT(MMULT(C7:D7,MMULT($A$25:$B$26 *_xlfn.MUNIT(2),TRANSPOSE(C7:D7))))</f>
        <v>0.96028229232149431</v>
      </c>
      <c r="G55" s="4"/>
      <c r="L55" s="14"/>
      <c r="M55" s="9"/>
      <c r="N55" s="13"/>
      <c r="O55" s="14"/>
      <c r="P55" s="9"/>
      <c r="Q55" s="9"/>
      <c r="R55" s="16"/>
      <c r="S55" s="9"/>
      <c r="T55" s="9"/>
      <c r="U55" s="10"/>
      <c r="V55" s="18"/>
      <c r="W55" s="10"/>
      <c r="Y55" s="5"/>
    </row>
    <row r="56" spans="1:25" x14ac:dyDescent="0.2">
      <c r="A56" s="32">
        <f t="shared" si="2"/>
        <v>396.95600000000002</v>
      </c>
      <c r="B56" s="32">
        <f t="shared" si="2"/>
        <v>0.5</v>
      </c>
      <c r="C56" s="29">
        <v>398.62457076803133</v>
      </c>
      <c r="D56" s="29">
        <f t="array" ref="D56">SQRT(MMULT(C8:D8,MMULT($A$25:$B$26,TRANSPOSE(C8:D8))))</f>
        <v>0.30912534209495796</v>
      </c>
      <c r="E56" s="4"/>
      <c r="F56" s="29">
        <f t="array" ref="F56">SQRT(MMULT(C8:D8,MMULT($A$25:$B$26 *_xlfn.MUNIT(2),TRANSPOSE(C8:D8))))</f>
        <v>0.8597968794214722</v>
      </c>
      <c r="G56" s="4"/>
      <c r="L56" s="14"/>
      <c r="M56" s="9"/>
      <c r="N56" s="13"/>
      <c r="O56" s="14"/>
      <c r="P56" s="9"/>
      <c r="Q56" s="9"/>
      <c r="R56" s="16"/>
      <c r="S56" s="9"/>
      <c r="T56" s="9"/>
      <c r="U56" s="10"/>
      <c r="V56" s="18"/>
      <c r="W56" s="10"/>
      <c r="Y56" s="5"/>
    </row>
    <row r="57" spans="1:25" x14ac:dyDescent="0.2">
      <c r="A57" s="32">
        <f t="shared" si="2"/>
        <v>457.654</v>
      </c>
      <c r="B57" s="32">
        <f t="shared" si="2"/>
        <v>0.5</v>
      </c>
      <c r="C57" s="29">
        <v>456.40212465474485</v>
      </c>
      <c r="D57" s="29">
        <f t="array" ref="D57">SQRT(MMULT(C9:D9,MMULT($A$25:$B$26,TRANSPOSE(C9:D9))))</f>
        <v>0.26109050935764122</v>
      </c>
      <c r="E57" s="4"/>
      <c r="F57" s="29">
        <f t="array" ref="F57">SQRT(MMULT(C9:D9,MMULT($A$25:$B$26 *_xlfn.MUNIT(2),TRANSPOSE(C9:D9))))</f>
        <v>0.89904428328489516</v>
      </c>
      <c r="G57" s="4"/>
      <c r="L57" s="14"/>
      <c r="M57" s="9"/>
      <c r="N57" s="13"/>
      <c r="O57" s="14"/>
      <c r="P57" s="9"/>
      <c r="Q57" s="9"/>
      <c r="R57" s="16"/>
      <c r="S57" s="9"/>
      <c r="T57" s="9"/>
      <c r="U57" s="10"/>
      <c r="V57" s="18"/>
      <c r="W57" s="10"/>
      <c r="Y57" s="5"/>
    </row>
    <row r="58" spans="1:25" x14ac:dyDescent="0.2">
      <c r="A58" s="32">
        <f t="shared" si="2"/>
        <v>793.40599999999995</v>
      </c>
      <c r="B58" s="32">
        <f t="shared" si="2"/>
        <v>0.5</v>
      </c>
      <c r="C58" s="29">
        <v>794.27347040812685</v>
      </c>
      <c r="D58" s="29">
        <f t="array" ref="D58">SQRT(MMULT(C10:D10,MMULT($A$25:$B$26,TRANSPOSE(C10:D10))))</f>
        <v>0.31718063056813184</v>
      </c>
      <c r="E58" s="4"/>
      <c r="F58" s="29">
        <f t="array" ref="F58">SQRT(MMULT(C10:D10,MMULT($A$25:$B$26 *_xlfn.MUNIT(2),TRANSPOSE(C10:D10))))</f>
        <v>1.1851419392058204</v>
      </c>
      <c r="G58" s="4"/>
      <c r="L58" s="14"/>
      <c r="M58" s="9"/>
      <c r="N58" s="13"/>
      <c r="O58" s="14"/>
      <c r="P58" s="9"/>
      <c r="Q58" s="9"/>
      <c r="R58" s="16"/>
      <c r="S58" s="9"/>
      <c r="T58" s="9"/>
      <c r="U58" s="10"/>
      <c r="V58" s="18"/>
      <c r="W58" s="10"/>
      <c r="Y58" s="5"/>
    </row>
    <row r="59" spans="1:25" x14ac:dyDescent="0.2">
      <c r="A59" s="32">
        <f t="shared" si="2"/>
        <v>852.34400000000005</v>
      </c>
      <c r="B59" s="32">
        <f t="shared" si="2"/>
        <v>0.5</v>
      </c>
      <c r="C59" s="29">
        <v>852.05102429484032</v>
      </c>
      <c r="D59" s="29">
        <f t="array" ref="D59">SQRT(MMULT(C11:D11,MMULT($A$25:$B$26,TRANSPOSE(C11:D11))))</f>
        <v>0.37294362282351345</v>
      </c>
      <c r="E59" s="4"/>
      <c r="F59" s="29">
        <f t="array" ref="F59">SQRT(MMULT(C11:D11,MMULT($A$25:$B$26 *_xlfn.MUNIT(2),TRANSPOSE(C11:D11))))</f>
        <v>1.2407517809597146</v>
      </c>
      <c r="G59" s="4"/>
      <c r="L59" s="14"/>
      <c r="M59" s="9"/>
      <c r="N59" s="13"/>
      <c r="O59" s="14"/>
      <c r="P59" s="9"/>
      <c r="Q59" s="9"/>
      <c r="R59" s="16"/>
      <c r="S59" s="9"/>
      <c r="T59" s="9"/>
      <c r="U59" s="10"/>
      <c r="V59" s="18"/>
      <c r="W59" s="10"/>
      <c r="Y59" s="5"/>
    </row>
    <row r="60" spans="1:25" x14ac:dyDescent="0.2">
      <c r="C60" s="13"/>
      <c r="F60" s="12"/>
      <c r="G60" s="10"/>
      <c r="H60" s="9"/>
      <c r="I60" s="9"/>
      <c r="J60" s="9"/>
      <c r="K60" s="9"/>
      <c r="L60" s="14"/>
      <c r="M60" s="9"/>
      <c r="N60" s="13"/>
      <c r="O60" s="14"/>
      <c r="P60" s="9"/>
      <c r="Q60" s="9"/>
      <c r="R60" s="16"/>
      <c r="S60" s="9"/>
      <c r="T60" s="9"/>
      <c r="U60" s="10"/>
      <c r="V60" s="18"/>
      <c r="W60" s="10"/>
      <c r="Y60" s="5"/>
    </row>
    <row r="61" spans="1:25" x14ac:dyDescent="0.2">
      <c r="F61" s="12"/>
      <c r="I61" s="9"/>
      <c r="J61" s="9"/>
      <c r="K61" s="9"/>
      <c r="L61" s="14"/>
      <c r="M61" s="9"/>
      <c r="N61" s="13"/>
      <c r="O61" s="14"/>
      <c r="P61" s="9"/>
      <c r="Q61" s="9"/>
      <c r="R61" s="16"/>
      <c r="S61" s="9"/>
      <c r="T61" s="9"/>
      <c r="U61" s="10"/>
      <c r="V61" s="18"/>
      <c r="W61" s="10"/>
      <c r="Y61" s="5"/>
    </row>
    <row r="62" spans="1:25" x14ac:dyDescent="0.2">
      <c r="A62" s="5" t="s">
        <v>48</v>
      </c>
      <c r="F62" s="63" t="s">
        <v>47</v>
      </c>
      <c r="G62" s="64"/>
      <c r="I62" s="9"/>
      <c r="J62" s="9"/>
      <c r="K62" s="9"/>
      <c r="L62" s="14"/>
      <c r="M62" s="9"/>
      <c r="N62" s="13"/>
      <c r="O62" s="14"/>
      <c r="P62" s="9"/>
      <c r="Q62" s="9"/>
      <c r="R62" s="16"/>
      <c r="S62" s="9"/>
      <c r="T62" s="9"/>
      <c r="U62" s="10"/>
      <c r="V62" s="18"/>
      <c r="W62" s="10"/>
      <c r="Y62" s="5"/>
    </row>
    <row r="63" spans="1:25" x14ac:dyDescent="0.2">
      <c r="A63" s="20"/>
      <c r="B63" s="35"/>
      <c r="E63"/>
      <c r="F63" s="21">
        <f>SUMPRODUCT((C54:C59 - A6:A11)^2,(F6:F11)) / (6 -2)</f>
        <v>6.1644475884991854</v>
      </c>
      <c r="G63" s="13"/>
      <c r="I63" s="9"/>
      <c r="J63" s="9"/>
      <c r="K63" s="9"/>
      <c r="L63" s="14"/>
      <c r="M63" s="9"/>
      <c r="N63" s="13"/>
      <c r="O63" s="14"/>
      <c r="P63" s="9"/>
      <c r="Q63" s="9"/>
      <c r="R63" s="16"/>
      <c r="S63" s="9"/>
      <c r="T63" s="9"/>
      <c r="U63" s="10"/>
      <c r="V63" s="18"/>
      <c r="W63" s="10"/>
      <c r="Y63" s="5"/>
    </row>
    <row r="64" spans="1:25" x14ac:dyDescent="0.2">
      <c r="A64" s="11" t="s">
        <v>50</v>
      </c>
      <c r="B64" s="13"/>
      <c r="D64" s="9" t="s">
        <v>38</v>
      </c>
      <c r="F64" s="12"/>
      <c r="G64" s="10"/>
      <c r="H64" s="9"/>
      <c r="I64" s="9"/>
      <c r="J64" s="9"/>
      <c r="K64" s="9"/>
      <c r="L64" s="14"/>
      <c r="M64" s="9"/>
      <c r="N64" s="13"/>
      <c r="O64" s="14"/>
      <c r="P64" s="9"/>
      <c r="Q64" s="9"/>
      <c r="R64" s="16"/>
      <c r="S64" s="9"/>
      <c r="T64" s="9"/>
      <c r="U64" s="10"/>
      <c r="V64" s="18"/>
      <c r="W64" s="10"/>
      <c r="Y64" s="5"/>
    </row>
    <row r="65" spans="1:25" x14ac:dyDescent="0.2">
      <c r="A65" s="21">
        <f t="array" ref="A65">SUM((C54:C59 - A54:A59)^2) / (6 -2)</f>
        <v>1.5411118971247963</v>
      </c>
      <c r="D65" s="29">
        <f t="array" ref="D65">SQRT(MMULT(C6:D6,MMULT($A$69:$B$70,TRANSPOSE(C6:D6))))</f>
        <v>0.55910269630815046</v>
      </c>
      <c r="F65" s="9" t="s">
        <v>51</v>
      </c>
      <c r="G65" s="31"/>
      <c r="H65" s="34"/>
      <c r="I65" s="9"/>
      <c r="J65" s="9"/>
      <c r="K65" s="9"/>
      <c r="L65" s="14"/>
      <c r="M65" s="9"/>
      <c r="N65" s="13"/>
      <c r="O65" s="14"/>
      <c r="P65" s="9"/>
      <c r="Q65" s="9"/>
      <c r="R65" s="16"/>
      <c r="S65" s="9"/>
      <c r="T65" s="9"/>
      <c r="U65" s="10"/>
      <c r="V65" s="18"/>
      <c r="W65" s="10"/>
      <c r="Y65" s="5"/>
    </row>
    <row r="66" spans="1:25" x14ac:dyDescent="0.2">
      <c r="D66" s="29">
        <f t="array" ref="D66">SQRT(MMULT(C7:D7,MMULT($A$69:$B$70,TRANSPOSE(C7:D7))))</f>
        <v>0.53177401422846116</v>
      </c>
      <c r="F66" s="12">
        <f>CHITEST(A54:A59,C54:C59)</f>
        <v>0.99999892443418992</v>
      </c>
      <c r="G66" s="10"/>
      <c r="H66" s="9"/>
      <c r="I66" s="9"/>
      <c r="J66" s="9"/>
      <c r="K66" s="9"/>
      <c r="L66" s="14"/>
      <c r="M66" s="9"/>
      <c r="N66" s="13"/>
      <c r="O66" s="14"/>
      <c r="P66" s="9"/>
      <c r="Q66" s="9"/>
      <c r="R66" s="16"/>
      <c r="S66" s="9"/>
      <c r="T66" s="9"/>
      <c r="U66" s="10"/>
      <c r="V66" s="18"/>
      <c r="W66" s="10"/>
      <c r="Y66" s="5"/>
    </row>
    <row r="67" spans="1:25" x14ac:dyDescent="0.2">
      <c r="A67" s="68" t="s">
        <v>1</v>
      </c>
      <c r="B67" s="60"/>
      <c r="C67" s="13"/>
      <c r="D67" s="29">
        <f t="array" ref="D67">SQRT(MMULT(C8:D8,MMULT($A$69:$B$70,TRANSPOSE(C8:D8))))</f>
        <v>0.76750584615093509</v>
      </c>
      <c r="F67" s="12"/>
      <c r="G67" s="10"/>
      <c r="H67" s="9"/>
      <c r="I67" s="9"/>
      <c r="J67" s="9"/>
      <c r="K67" s="9"/>
      <c r="L67" s="14"/>
      <c r="M67" s="9"/>
      <c r="N67" s="13"/>
      <c r="O67" s="14"/>
      <c r="P67" s="9"/>
      <c r="Q67" s="9"/>
      <c r="R67" s="16"/>
      <c r="S67" s="9"/>
      <c r="T67" s="9"/>
      <c r="U67" s="10"/>
      <c r="V67" s="18"/>
      <c r="W67" s="10"/>
      <c r="Y67" s="5"/>
    </row>
    <row r="68" spans="1:25" x14ac:dyDescent="0.2">
      <c r="A68" s="68" t="s">
        <v>49</v>
      </c>
      <c r="B68" s="60"/>
      <c r="D68" s="29">
        <f t="array" ref="D68">SQRT(MMULT(C9:D9,MMULT($A$69:$B$70,TRANSPOSE(C9:D9))))</f>
        <v>0.64824349549756133</v>
      </c>
      <c r="F68" s="12"/>
      <c r="G68" s="10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0"/>
      <c r="S68" s="14"/>
      <c r="T68" s="14"/>
      <c r="U68" s="10"/>
      <c r="V68" s="15"/>
      <c r="W68" s="10"/>
      <c r="Y68" s="5"/>
    </row>
    <row r="69" spans="1:25" x14ac:dyDescent="0.2">
      <c r="A69" s="14">
        <f t="array" ref="A69:B70">MINVERSE(MMULT(TRANSPOSE(C6:D11),MMULT(_xlfn.MUNIT(6),C6:D11))) * A65</f>
        <v>5.6973459170871869E-6</v>
      </c>
      <c r="B69" s="14">
        <v>-4.1196083989978177E-3</v>
      </c>
      <c r="D69" s="29">
        <f t="array" ref="D69">SQRT(MMULT(C10:D10,MMULT($A$69:$B$70,TRANSPOSE(C10:D10))))</f>
        <v>0.78750576253984739</v>
      </c>
      <c r="F69" s="12"/>
      <c r="G69" s="10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0"/>
      <c r="S69" s="14"/>
      <c r="T69" s="14"/>
      <c r="U69" s="10"/>
      <c r="V69" s="15"/>
      <c r="W69" s="10"/>
      <c r="Y69" s="5"/>
    </row>
    <row r="70" spans="1:25" x14ac:dyDescent="0.2">
      <c r="A70" s="14">
        <v>-4.1196083989978177E-3</v>
      </c>
      <c r="B70" s="14">
        <v>3.2356378259594796</v>
      </c>
      <c r="D70" s="29">
        <f t="array" ref="D70">SQRT(MMULT(C11:D11,MMULT($A$69:$B$70,TRANSPOSE(C11:D11))))</f>
        <v>0.92595582381540575</v>
      </c>
      <c r="F70" s="12"/>
      <c r="G70" s="10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0"/>
      <c r="S70" s="14"/>
      <c r="T70" s="14"/>
      <c r="U70" s="10"/>
      <c r="V70" s="15"/>
      <c r="W70" s="10"/>
      <c r="Y70" s="5"/>
    </row>
    <row r="71" spans="1:25" x14ac:dyDescent="0.2">
      <c r="A71" s="10"/>
      <c r="F71" s="12"/>
      <c r="G71" s="10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0"/>
      <c r="S71" s="14"/>
      <c r="T71" s="14"/>
      <c r="U71" s="10"/>
      <c r="V71" s="15"/>
      <c r="W71" s="10"/>
      <c r="Y71" s="5"/>
    </row>
    <row r="72" spans="1:25" x14ac:dyDescent="0.2">
      <c r="A72" s="10"/>
      <c r="F72" s="12"/>
      <c r="G72" s="10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0"/>
      <c r="S72" s="14"/>
      <c r="T72" s="14"/>
      <c r="U72" s="10"/>
      <c r="V72" s="15"/>
      <c r="W72" s="10"/>
      <c r="Y72" s="5"/>
    </row>
    <row r="73" spans="1:25" x14ac:dyDescent="0.2">
      <c r="A73" s="10"/>
      <c r="F73" s="12"/>
      <c r="G73" s="10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0"/>
      <c r="S73" s="14"/>
      <c r="T73" s="14"/>
      <c r="U73" s="10"/>
      <c r="V73" s="15"/>
      <c r="W73" s="10"/>
      <c r="Y73" s="5"/>
    </row>
    <row r="74" spans="1:25" x14ac:dyDescent="0.2">
      <c r="A74" s="62" t="s">
        <v>4</v>
      </c>
      <c r="B74" s="65"/>
      <c r="F74" s="12"/>
      <c r="G74" s="10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0"/>
      <c r="S74" s="14"/>
      <c r="T74" s="14"/>
      <c r="U74" s="10"/>
      <c r="V74" s="15"/>
      <c r="W74" s="10"/>
      <c r="Y74" s="5"/>
    </row>
    <row r="75" spans="1:25" x14ac:dyDescent="0.2">
      <c r="A75" s="9" t="s">
        <v>53</v>
      </c>
      <c r="B75" s="11" t="s">
        <v>52</v>
      </c>
      <c r="F75" s="12"/>
      <c r="G75" s="10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0"/>
      <c r="S75" s="14"/>
      <c r="T75" s="14"/>
      <c r="U75" s="10"/>
      <c r="V75" s="15"/>
      <c r="W75" s="10"/>
      <c r="Y75" s="5"/>
    </row>
    <row r="76" spans="1:25" x14ac:dyDescent="0.2">
      <c r="A76" s="29">
        <v>800</v>
      </c>
      <c r="B76" s="29">
        <v>0.5</v>
      </c>
      <c r="F76" s="12"/>
      <c r="J76" s="14"/>
      <c r="K76" s="14"/>
      <c r="L76" s="14"/>
      <c r="M76" s="14"/>
      <c r="N76" s="14"/>
      <c r="O76" s="14"/>
      <c r="P76" s="14"/>
      <c r="Q76" s="14"/>
      <c r="R76" s="10"/>
      <c r="S76" s="14"/>
      <c r="T76" s="14"/>
      <c r="U76" s="10"/>
      <c r="V76" s="15"/>
      <c r="W76" s="10"/>
      <c r="Y76" s="5"/>
    </row>
    <row r="77" spans="1:25" x14ac:dyDescent="0.2">
      <c r="A77" s="10"/>
      <c r="F77" s="12"/>
      <c r="J77" s="14"/>
      <c r="K77" s="14"/>
      <c r="L77" s="14"/>
      <c r="M77" s="14"/>
      <c r="N77" s="14"/>
      <c r="O77" s="14"/>
      <c r="P77" s="14"/>
      <c r="Q77" s="14"/>
      <c r="R77" s="10"/>
      <c r="S77" s="14"/>
      <c r="T77" s="14"/>
      <c r="U77" s="10"/>
      <c r="V77" s="15"/>
      <c r="W77" s="10"/>
      <c r="Y77" s="5"/>
    </row>
    <row r="78" spans="1:25" x14ac:dyDescent="0.2">
      <c r="A78" s="59" t="s">
        <v>55</v>
      </c>
      <c r="B78" s="60"/>
      <c r="C78" s="60"/>
      <c r="E78" s="59" t="s">
        <v>54</v>
      </c>
      <c r="F78" s="60"/>
      <c r="G78" s="60"/>
      <c r="J78" s="14"/>
      <c r="K78" s="14"/>
      <c r="L78" s="14"/>
      <c r="M78" s="14"/>
      <c r="N78" s="14"/>
      <c r="O78" s="14"/>
      <c r="P78" s="14"/>
      <c r="Q78" s="14"/>
      <c r="R78" s="10"/>
      <c r="S78" s="14"/>
      <c r="T78" s="14"/>
      <c r="U78" s="10"/>
      <c r="V78" s="15"/>
      <c r="W78" s="10"/>
      <c r="Y78" s="5"/>
    </row>
    <row r="79" spans="1:25" x14ac:dyDescent="0.2">
      <c r="A79" s="33" t="s">
        <v>62</v>
      </c>
      <c r="B79" s="33" t="s">
        <v>64</v>
      </c>
      <c r="C79" s="33" t="s">
        <v>65</v>
      </c>
      <c r="E79" s="36" t="s">
        <v>56</v>
      </c>
      <c r="F79" s="37" t="s">
        <v>2</v>
      </c>
      <c r="G79" s="38" t="s">
        <v>57</v>
      </c>
      <c r="J79" s="14"/>
      <c r="K79" s="14"/>
      <c r="L79" s="14"/>
      <c r="M79" s="14"/>
      <c r="N79" s="14"/>
      <c r="O79" s="14"/>
      <c r="P79" s="14"/>
      <c r="Q79" s="14"/>
      <c r="R79" s="10"/>
      <c r="S79" s="14"/>
      <c r="T79" s="14"/>
      <c r="U79" s="10"/>
      <c r="V79" s="15"/>
      <c r="W79" s="10"/>
      <c r="Y79" s="5"/>
    </row>
    <row r="80" spans="1:25" x14ac:dyDescent="0.2">
      <c r="A80" s="14">
        <f>-A76/D25^2</f>
        <v>-1247.1651318771462</v>
      </c>
      <c r="B80" s="14">
        <f>-1/D25</f>
        <v>-1.2485817613782579</v>
      </c>
      <c r="C80" s="14">
        <f>1/D25</f>
        <v>1.2485817613782579</v>
      </c>
      <c r="E80" s="14">
        <f>A76</f>
        <v>800</v>
      </c>
      <c r="F80" s="14">
        <v>1</v>
      </c>
      <c r="G80" s="14">
        <f>D30</f>
        <v>1.2485817613782579</v>
      </c>
      <c r="J80" s="14"/>
      <c r="K80" s="14"/>
      <c r="L80" s="14"/>
      <c r="M80" s="14"/>
      <c r="N80" s="14"/>
      <c r="O80" s="14"/>
      <c r="P80" s="14"/>
      <c r="Q80" s="14"/>
      <c r="R80" s="10"/>
      <c r="S80" s="14"/>
      <c r="T80" s="14"/>
      <c r="U80" s="10"/>
      <c r="V80" s="15"/>
      <c r="W80" s="10"/>
      <c r="Y80" s="5"/>
    </row>
    <row r="81" spans="1:25" x14ac:dyDescent="0.2">
      <c r="A81" s="10"/>
      <c r="E81"/>
      <c r="F81" s="2"/>
      <c r="G81" s="12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0"/>
      <c r="S81" s="14"/>
      <c r="T81" s="14"/>
      <c r="U81" s="10"/>
      <c r="V81" s="15"/>
      <c r="W81" s="10"/>
      <c r="Y81" s="5"/>
    </row>
    <row r="82" spans="1:25" x14ac:dyDescent="0.2">
      <c r="A82" s="59" t="s">
        <v>58</v>
      </c>
      <c r="B82" s="61"/>
      <c r="C82" s="61"/>
      <c r="E82" s="59" t="s">
        <v>59</v>
      </c>
      <c r="F82" s="61"/>
      <c r="G82" s="6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0"/>
      <c r="S82" s="14"/>
      <c r="T82" s="14"/>
      <c r="U82" s="10"/>
      <c r="V82" s="15"/>
      <c r="W82" s="10"/>
      <c r="Y82" s="5"/>
    </row>
    <row r="83" spans="1:25" x14ac:dyDescent="0.2">
      <c r="A83" s="14">
        <f>A25</f>
        <v>9.242265158870918E-7</v>
      </c>
      <c r="B83" s="14">
        <f>B25</f>
        <v>-6.6828508797505889E-4</v>
      </c>
      <c r="C83" s="10">
        <v>0</v>
      </c>
      <c r="E83" s="14">
        <f>A30</f>
        <v>2.2461893873101732E-6</v>
      </c>
      <c r="F83" s="14">
        <f>B30</f>
        <v>-1.3297980258329158E-3</v>
      </c>
      <c r="G83" s="10">
        <v>0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0"/>
      <c r="S83" s="14"/>
      <c r="T83" s="14"/>
      <c r="U83" s="10"/>
      <c r="V83" s="15"/>
      <c r="W83" s="10"/>
      <c r="Y83" s="5"/>
    </row>
    <row r="84" spans="1:25" x14ac:dyDescent="0.2">
      <c r="A84" s="14">
        <f>A26</f>
        <v>-6.6828508797505889E-4</v>
      </c>
      <c r="B84" s="14">
        <f>B26</f>
        <v>0.52488690665423232</v>
      </c>
      <c r="C84" s="10">
        <v>0</v>
      </c>
      <c r="E84" s="14">
        <f>A31</f>
        <v>-1.3297980258329158E-3</v>
      </c>
      <c r="F84" s="14">
        <f>B31</f>
        <v>0.85222886373097284</v>
      </c>
      <c r="G84" s="10">
        <v>0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0"/>
      <c r="S84" s="14"/>
      <c r="T84" s="14"/>
      <c r="U84" s="10"/>
      <c r="V84" s="15"/>
      <c r="W84" s="10"/>
      <c r="Y84" s="5"/>
    </row>
    <row r="85" spans="1:25" x14ac:dyDescent="0.2">
      <c r="A85" s="10">
        <v>0</v>
      </c>
      <c r="B85" s="10">
        <v>0</v>
      </c>
      <c r="C85" s="15">
        <f>B76^2</f>
        <v>0.25</v>
      </c>
      <c r="E85" s="10">
        <v>0</v>
      </c>
      <c r="F85" s="10">
        <v>0</v>
      </c>
      <c r="G85" s="15">
        <f>B76^2</f>
        <v>0.25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0"/>
      <c r="S85" s="14"/>
      <c r="T85" s="14"/>
      <c r="U85" s="10"/>
      <c r="V85" s="15"/>
      <c r="W85" s="10"/>
      <c r="Y85" s="5"/>
    </row>
    <row r="86" spans="1:25" x14ac:dyDescent="0.2">
      <c r="A86" s="10"/>
      <c r="F86" s="12"/>
      <c r="G86" s="10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0"/>
      <c r="S86" s="14"/>
      <c r="T86" s="14"/>
      <c r="U86" s="10"/>
      <c r="V86" s="15"/>
      <c r="W86" s="10"/>
      <c r="Y86" s="5"/>
    </row>
    <row r="87" spans="1:25" x14ac:dyDescent="0.2">
      <c r="A87" s="11" t="s">
        <v>60</v>
      </c>
      <c r="B87" s="11" t="s">
        <v>61</v>
      </c>
      <c r="C87" s="34"/>
      <c r="E87" s="11" t="s">
        <v>60</v>
      </c>
      <c r="F87" s="11" t="s">
        <v>61</v>
      </c>
      <c r="G87" s="3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0"/>
      <c r="S87" s="14"/>
      <c r="T87" s="14"/>
      <c r="U87" s="10"/>
      <c r="V87" s="15"/>
      <c r="W87" s="10"/>
      <c r="Y87" s="5"/>
    </row>
    <row r="88" spans="1:25" x14ac:dyDescent="0.2">
      <c r="A88" s="39">
        <f>(A76-D26)/D25</f>
        <v>982.75004040440581</v>
      </c>
      <c r="B88" s="39">
        <f t="array" ref="B88">MMULT(A80:C80, MMULT(A83:C85, TRANSPOSE(A80:C80)))</f>
        <v>0.56428556769662386</v>
      </c>
      <c r="C88" s="40"/>
      <c r="D88" s="40"/>
      <c r="E88" s="41">
        <f>G80*E80+D31</f>
        <v>982.75004040440581</v>
      </c>
      <c r="F88" s="41">
        <f t="array" ref="F88">MMULT(E80:G80, MMULT(E83:G85, TRANSPOSE(E80:G80)))</f>
        <v>0.55185233398842681</v>
      </c>
      <c r="G88" s="10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0"/>
      <c r="S88" s="14"/>
      <c r="T88" s="14"/>
      <c r="U88" s="10"/>
      <c r="V88" s="15"/>
      <c r="W88" s="10"/>
      <c r="Y88" s="5"/>
    </row>
    <row r="89" spans="1:25" x14ac:dyDescent="0.2">
      <c r="A89" s="10"/>
      <c r="F89" s="12"/>
      <c r="G89" s="10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0"/>
      <c r="S89" s="14"/>
      <c r="T89" s="14"/>
      <c r="U89" s="10"/>
      <c r="V89" s="15"/>
      <c r="W89" s="10"/>
      <c r="Y89" s="5"/>
    </row>
    <row r="90" spans="1:25" x14ac:dyDescent="0.2">
      <c r="A90" s="10"/>
      <c r="B90" s="59" t="s">
        <v>63</v>
      </c>
      <c r="C90" s="61"/>
      <c r="D90" s="61"/>
      <c r="E90" s="61"/>
      <c r="F90" s="61"/>
      <c r="G90" s="10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0"/>
      <c r="S90" s="14"/>
      <c r="T90" s="14"/>
      <c r="U90" s="10"/>
      <c r="V90" s="15"/>
      <c r="W90" s="10"/>
      <c r="Y90" s="5"/>
    </row>
    <row r="91" spans="1:25" x14ac:dyDescent="0.2">
      <c r="A91" s="10"/>
      <c r="B91" s="39">
        <f t="array" ref="B91">MMULT(A80:C80, MMULT(A83:C85*_xlfn.MUNIT(3), TRANSPOSE(A80:C80)))</f>
        <v>2.6455761217876357</v>
      </c>
      <c r="C91" s="40"/>
      <c r="D91" s="40"/>
      <c r="E91" s="40"/>
      <c r="F91" s="41">
        <f t="array" ref="F91">MMULT(E80:G80, MMULT(E83:G85*_xlfn.MUNIT(3), TRANSPOSE(E80:G80)))</f>
        <v>2.6795291753210919</v>
      </c>
      <c r="G91" s="10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0"/>
      <c r="S91" s="14"/>
      <c r="T91" s="14"/>
      <c r="U91" s="10"/>
      <c r="V91" s="15"/>
      <c r="W91" s="10"/>
      <c r="Y91" s="5"/>
    </row>
    <row r="92" spans="1:25" x14ac:dyDescent="0.2">
      <c r="A92" s="10"/>
      <c r="F92" s="12"/>
      <c r="G92" s="10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0"/>
      <c r="S92" s="14"/>
      <c r="T92" s="14"/>
      <c r="U92" s="10"/>
      <c r="V92" s="15"/>
      <c r="W92" s="10"/>
      <c r="Y92" s="5"/>
    </row>
    <row r="93" spans="1:25" x14ac:dyDescent="0.2">
      <c r="A93" s="10"/>
      <c r="F93" s="12"/>
      <c r="G93" s="10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0"/>
      <c r="S93" s="14"/>
      <c r="T93" s="14"/>
      <c r="U93" s="10"/>
      <c r="V93" s="15"/>
      <c r="W93" s="10"/>
      <c r="Y93" s="5"/>
    </row>
    <row r="94" spans="1:25" x14ac:dyDescent="0.2">
      <c r="A94" s="10"/>
      <c r="F94" s="12"/>
      <c r="G94" s="10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0"/>
      <c r="S94" s="14"/>
      <c r="T94" s="14"/>
      <c r="U94" s="10"/>
      <c r="V94" s="15"/>
      <c r="W94" s="10"/>
      <c r="Y94" s="5"/>
    </row>
    <row r="95" spans="1:25" x14ac:dyDescent="0.2">
      <c r="A95" s="10"/>
      <c r="B95" s="10"/>
      <c r="C95" s="10"/>
      <c r="D95" s="13"/>
      <c r="E95" s="15"/>
      <c r="F95" s="13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0"/>
      <c r="S95" s="14"/>
      <c r="T95" s="14"/>
      <c r="U95" s="10"/>
      <c r="V95" s="15"/>
      <c r="W95" s="10"/>
    </row>
    <row r="96" spans="1:25" x14ac:dyDescent="0.2">
      <c r="A96" s="10"/>
      <c r="B96" s="10"/>
      <c r="C96" s="10"/>
      <c r="D96" s="13"/>
      <c r="E96" s="15"/>
      <c r="F96" s="26"/>
      <c r="G96" s="13"/>
      <c r="H96" s="14"/>
      <c r="I96" s="14"/>
      <c r="J96" s="14"/>
      <c r="K96" s="14"/>
      <c r="L96" s="13"/>
      <c r="M96" s="13"/>
      <c r="N96" s="14"/>
      <c r="O96" s="13"/>
      <c r="P96" s="14"/>
      <c r="Q96" s="14"/>
      <c r="R96" s="10"/>
      <c r="S96" s="14"/>
      <c r="T96" s="14"/>
      <c r="U96" s="10"/>
      <c r="V96" s="15"/>
      <c r="W96" s="10"/>
    </row>
    <row r="97" spans="1:23" x14ac:dyDescent="0.2">
      <c r="A97" s="10"/>
      <c r="B97" s="10"/>
      <c r="C97" s="10"/>
      <c r="D97" s="12"/>
      <c r="E97" s="15"/>
      <c r="F97" s="14"/>
      <c r="G97" s="14"/>
      <c r="H97" s="14"/>
      <c r="I97" s="14"/>
      <c r="J97" s="14"/>
      <c r="K97" s="14"/>
      <c r="L97" s="12"/>
      <c r="M97" s="13"/>
      <c r="N97" s="14"/>
      <c r="O97" s="9"/>
      <c r="P97" s="26"/>
      <c r="Q97" s="14"/>
      <c r="R97" s="10"/>
      <c r="S97" s="14"/>
      <c r="T97" s="14"/>
      <c r="U97" s="10"/>
      <c r="V97" s="15"/>
      <c r="W97" s="10"/>
    </row>
    <row r="98" spans="1:23" x14ac:dyDescent="0.2">
      <c r="A98" s="10"/>
      <c r="B98" s="10"/>
      <c r="C98" s="10"/>
      <c r="D98" s="13"/>
      <c r="E98" s="15"/>
      <c r="F98" s="12"/>
      <c r="G98" s="10"/>
      <c r="H98" s="14"/>
      <c r="I98" s="14"/>
      <c r="J98" s="14"/>
      <c r="K98" s="14"/>
      <c r="L98" s="10"/>
      <c r="M98" s="12"/>
      <c r="N98" s="14"/>
      <c r="O98" s="14"/>
      <c r="P98" s="14"/>
      <c r="Q98" s="14"/>
      <c r="R98" s="10"/>
      <c r="S98" s="14"/>
      <c r="T98" s="14"/>
      <c r="U98" s="10"/>
      <c r="V98" s="15"/>
      <c r="W98" s="10"/>
    </row>
    <row r="99" spans="1:23" x14ac:dyDescent="0.2">
      <c r="A99" s="10"/>
      <c r="B99" s="10"/>
      <c r="C99" s="10"/>
      <c r="D99" s="12"/>
      <c r="E99" s="15"/>
      <c r="F99" s="12"/>
      <c r="G99" s="10"/>
      <c r="H99" s="14"/>
      <c r="I99" s="28"/>
      <c r="J99" s="14"/>
      <c r="K99" s="14"/>
      <c r="L99" s="14"/>
      <c r="M99" s="13"/>
      <c r="N99" s="14"/>
      <c r="O99" s="14"/>
      <c r="P99" s="14"/>
      <c r="Q99" s="14"/>
      <c r="R99" s="10"/>
      <c r="S99" s="14"/>
      <c r="T99" s="14"/>
      <c r="U99" s="10"/>
      <c r="V99" s="15"/>
      <c r="W99" s="10"/>
    </row>
    <row r="100" spans="1:23" x14ac:dyDescent="0.2">
      <c r="A100" s="10"/>
      <c r="B100" s="10"/>
      <c r="C100" s="10"/>
      <c r="D100" s="10"/>
      <c r="E100" s="15"/>
      <c r="H100" s="14"/>
      <c r="I100" s="13"/>
      <c r="J100" s="14"/>
      <c r="K100" s="14"/>
      <c r="L100" s="14"/>
      <c r="M100" s="12"/>
      <c r="N100" s="14"/>
      <c r="O100" s="20"/>
      <c r="P100" s="14"/>
      <c r="Q100" s="14"/>
      <c r="R100" s="10"/>
      <c r="S100" s="14"/>
      <c r="T100" s="14"/>
      <c r="U100" s="10"/>
      <c r="V100" s="15"/>
      <c r="W100" s="10"/>
    </row>
    <row r="101" spans="1:23" x14ac:dyDescent="0.2">
      <c r="A101" s="10"/>
      <c r="B101" s="10"/>
      <c r="C101" s="10"/>
      <c r="D101" s="10"/>
      <c r="E101" s="15"/>
      <c r="H101" s="14"/>
      <c r="I101" s="13"/>
      <c r="J101" s="14"/>
      <c r="K101" s="9"/>
      <c r="L101" s="14"/>
      <c r="M101" s="14"/>
      <c r="N101" s="14"/>
      <c r="O101" s="14"/>
      <c r="P101" s="14"/>
      <c r="Q101" s="14"/>
      <c r="R101" s="10"/>
      <c r="S101" s="14"/>
      <c r="T101" s="14"/>
      <c r="U101" s="10"/>
      <c r="V101" s="15"/>
      <c r="W101" s="10"/>
    </row>
    <row r="102" spans="1:23" x14ac:dyDescent="0.2">
      <c r="A102" s="10"/>
      <c r="B102" s="10"/>
      <c r="C102" s="10"/>
      <c r="D102" s="10"/>
      <c r="E102" s="15"/>
      <c r="H102" s="14"/>
      <c r="I102" s="14"/>
      <c r="J102" s="14"/>
      <c r="K102" s="14"/>
      <c r="L102" s="14"/>
      <c r="M102" s="20"/>
      <c r="N102" s="14"/>
      <c r="O102" s="14"/>
      <c r="P102" s="14"/>
      <c r="Q102" s="14"/>
      <c r="R102" s="10"/>
      <c r="S102" s="14"/>
      <c r="T102" s="14"/>
      <c r="U102" s="10"/>
      <c r="V102" s="15"/>
      <c r="W102" s="10"/>
    </row>
    <row r="103" spans="1:23" x14ac:dyDescent="0.2">
      <c r="A103" s="10"/>
      <c r="B103" s="10"/>
      <c r="C103" s="10"/>
      <c r="D103" s="10"/>
      <c r="E103" s="15"/>
      <c r="H103" s="14"/>
      <c r="K103" s="14"/>
      <c r="L103" s="10"/>
      <c r="M103" s="12"/>
      <c r="N103" s="15"/>
      <c r="O103" s="12"/>
      <c r="P103" s="10"/>
      <c r="Q103" s="14"/>
      <c r="R103" s="10"/>
      <c r="S103" s="14"/>
      <c r="T103" s="14"/>
      <c r="U103" s="10"/>
      <c r="V103" s="15"/>
      <c r="W103" s="10"/>
    </row>
    <row r="104" spans="1:23" x14ac:dyDescent="0.2">
      <c r="A104" s="10"/>
      <c r="B104" s="10"/>
      <c r="C104" s="10"/>
      <c r="D104" s="10"/>
      <c r="E104" s="15"/>
      <c r="H104" s="14"/>
      <c r="K104" s="14"/>
      <c r="L104" s="14"/>
      <c r="M104" s="14"/>
      <c r="N104" s="14"/>
      <c r="O104" s="14"/>
      <c r="P104" s="14"/>
      <c r="Q104" s="14"/>
      <c r="R104" s="10"/>
      <c r="S104" s="14"/>
      <c r="T104" s="14"/>
      <c r="U104" s="10"/>
      <c r="V104" s="15"/>
      <c r="W104" s="10"/>
    </row>
    <row r="105" spans="1:23" x14ac:dyDescent="0.2">
      <c r="A105" s="10"/>
      <c r="B105" s="10"/>
      <c r="C105" s="10"/>
      <c r="D105" s="10"/>
      <c r="E105" s="15"/>
      <c r="F105" s="12"/>
      <c r="G105" s="10"/>
      <c r="H105" s="14"/>
      <c r="I105" s="12"/>
      <c r="J105" s="10"/>
      <c r="K105" s="14"/>
      <c r="L105" s="14"/>
      <c r="M105" s="14"/>
      <c r="N105" s="14"/>
      <c r="O105" s="14"/>
      <c r="P105" s="14"/>
      <c r="Q105" s="14"/>
      <c r="R105" s="10"/>
      <c r="S105" s="14"/>
      <c r="T105" s="14"/>
      <c r="U105" s="10"/>
      <c r="V105" s="15"/>
      <c r="W105" s="10"/>
    </row>
    <row r="106" spans="1:23" x14ac:dyDescent="0.2">
      <c r="A106" s="10"/>
      <c r="B106" s="10"/>
      <c r="C106" s="10"/>
      <c r="D106" s="10"/>
      <c r="E106" s="15"/>
      <c r="H106" s="14"/>
      <c r="K106" s="14"/>
      <c r="L106" s="14"/>
      <c r="M106" s="14"/>
      <c r="N106" s="14"/>
      <c r="O106" s="14"/>
      <c r="P106" s="14"/>
      <c r="Q106" s="14"/>
      <c r="R106" s="10"/>
      <c r="S106" s="14"/>
      <c r="T106" s="14"/>
      <c r="U106" s="10"/>
      <c r="V106" s="15"/>
      <c r="W106" s="10"/>
    </row>
    <row r="107" spans="1:23" x14ac:dyDescent="0.2">
      <c r="A107" s="10"/>
      <c r="B107" s="10"/>
      <c r="C107" s="10"/>
      <c r="D107" s="10"/>
      <c r="E107" s="15"/>
      <c r="H107" s="14"/>
      <c r="K107" s="14"/>
      <c r="L107" s="14"/>
      <c r="M107" s="14"/>
      <c r="N107" s="14"/>
      <c r="O107" s="14"/>
      <c r="P107" s="14"/>
      <c r="Q107" s="14"/>
      <c r="R107" s="10"/>
      <c r="S107" s="14"/>
      <c r="T107" s="14"/>
      <c r="U107" s="10"/>
      <c r="V107" s="15"/>
      <c r="W107" s="10"/>
    </row>
    <row r="108" spans="1:23" x14ac:dyDescent="0.2">
      <c r="A108" s="10"/>
      <c r="B108" s="10"/>
      <c r="C108" s="10"/>
      <c r="D108" s="10"/>
      <c r="E108" s="15"/>
      <c r="H108" s="14"/>
      <c r="K108" s="14"/>
      <c r="L108" s="14"/>
      <c r="M108" s="14"/>
      <c r="N108" s="14"/>
      <c r="O108" s="14"/>
      <c r="P108" s="14"/>
      <c r="Q108" s="14"/>
      <c r="R108" s="10"/>
      <c r="S108" s="14"/>
      <c r="T108" s="14"/>
      <c r="U108" s="10"/>
      <c r="V108" s="15"/>
      <c r="W108" s="10"/>
    </row>
    <row r="109" spans="1:23" x14ac:dyDescent="0.2">
      <c r="A109" s="10"/>
      <c r="B109" s="10"/>
      <c r="C109" s="10"/>
      <c r="D109" s="10"/>
      <c r="E109" s="15"/>
      <c r="H109" s="14"/>
      <c r="K109" s="14"/>
      <c r="L109" s="14"/>
      <c r="M109" s="14"/>
      <c r="N109" s="14"/>
      <c r="O109" s="14"/>
      <c r="P109" s="14"/>
      <c r="Q109" s="14"/>
      <c r="R109" s="10"/>
      <c r="S109" s="14"/>
      <c r="T109" s="14"/>
      <c r="U109" s="10"/>
      <c r="V109" s="15"/>
      <c r="W109" s="10"/>
    </row>
    <row r="110" spans="1:23" x14ac:dyDescent="0.2">
      <c r="A110" s="10"/>
      <c r="B110" s="10"/>
      <c r="C110" s="10"/>
      <c r="D110" s="10"/>
      <c r="E110" s="15"/>
      <c r="F110" s="12"/>
      <c r="G110" s="10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0"/>
      <c r="S110" s="14"/>
      <c r="T110" s="14"/>
      <c r="U110" s="10"/>
      <c r="V110" s="15"/>
      <c r="W110" s="10"/>
    </row>
    <row r="111" spans="1:23" x14ac:dyDescent="0.2">
      <c r="A111" s="10"/>
      <c r="B111" s="10"/>
      <c r="C111" s="10"/>
      <c r="D111" s="13" t="s">
        <v>10</v>
      </c>
      <c r="E111" s="15"/>
      <c r="F111" s="13" t="s">
        <v>21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0"/>
      <c r="S111" s="14"/>
      <c r="T111" s="14"/>
      <c r="U111" s="10"/>
      <c r="V111" s="15"/>
      <c r="W111" s="10"/>
    </row>
    <row r="112" spans="1:23" x14ac:dyDescent="0.2">
      <c r="A112" s="10"/>
      <c r="B112" s="10"/>
      <c r="C112" s="10"/>
      <c r="D112" s="13" t="s">
        <v>22</v>
      </c>
      <c r="E112" s="15"/>
      <c r="F112" s="9" t="s">
        <v>23</v>
      </c>
      <c r="G112" s="26" t="s">
        <v>2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0"/>
      <c r="S112" s="14"/>
      <c r="T112" s="14"/>
      <c r="U112" s="10"/>
      <c r="V112" s="15"/>
      <c r="W112" s="10"/>
    </row>
    <row r="113" spans="1:23" x14ac:dyDescent="0.2">
      <c r="A113" s="10"/>
      <c r="B113" s="10"/>
      <c r="C113" s="10"/>
      <c r="D113" s="12">
        <f t="array" ref="D113">SQRT(MMULT(F113:G113,MMULT(A30:B31,TRANSPOSE(F113:G113))))</f>
        <v>0.90458598828277037</v>
      </c>
      <c r="E113" s="15"/>
      <c r="F113" s="14">
        <f>D25*L97+D26</f>
        <v>12.90693905412445</v>
      </c>
      <c r="G113" s="14">
        <v>1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0"/>
      <c r="S113" s="14"/>
      <c r="T113" s="14"/>
      <c r="U113" s="10"/>
      <c r="V113" s="15"/>
      <c r="W113" s="10"/>
    </row>
    <row r="114" spans="1:23" x14ac:dyDescent="0.2">
      <c r="A114" s="10"/>
      <c r="B114" s="10"/>
      <c r="C114" s="10"/>
      <c r="D114" s="10"/>
      <c r="E114" s="15"/>
      <c r="F114" s="12"/>
      <c r="G114" s="10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0"/>
      <c r="S114" s="14"/>
      <c r="T114" s="14"/>
      <c r="U114" s="10"/>
      <c r="V114" s="15"/>
      <c r="W114" s="10"/>
    </row>
    <row r="115" spans="1:23" x14ac:dyDescent="0.2">
      <c r="A115" s="10"/>
      <c r="B115" s="10"/>
      <c r="C115" s="10"/>
      <c r="D115" s="10"/>
      <c r="E115" s="15"/>
      <c r="F115" s="12"/>
      <c r="G115" s="10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0"/>
      <c r="S115" s="14"/>
      <c r="T115" s="14"/>
      <c r="U115" s="10"/>
      <c r="V115" s="15"/>
      <c r="W115" s="10"/>
    </row>
    <row r="116" spans="1:23" x14ac:dyDescent="0.2">
      <c r="A116" s="10"/>
      <c r="B116" s="10"/>
      <c r="C116" s="10"/>
      <c r="D116" s="10"/>
      <c r="E116" s="15"/>
      <c r="F116" s="12"/>
      <c r="G116" s="10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0"/>
      <c r="S116" s="14"/>
      <c r="T116" s="14"/>
      <c r="U116" s="10"/>
      <c r="V116" s="15"/>
      <c r="W116" s="10"/>
    </row>
    <row r="117" spans="1:23" x14ac:dyDescent="0.2">
      <c r="A117" s="10"/>
      <c r="B117" s="10"/>
      <c r="C117" s="10"/>
      <c r="D117" s="10"/>
      <c r="E117" s="15"/>
      <c r="F117" s="12"/>
      <c r="G117" s="10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0"/>
      <c r="S117" s="14"/>
      <c r="T117" s="14"/>
      <c r="U117" s="10"/>
      <c r="V117" s="15"/>
      <c r="W117" s="10"/>
    </row>
    <row r="118" spans="1:23" x14ac:dyDescent="0.2">
      <c r="A118" s="10"/>
      <c r="B118" s="10"/>
      <c r="C118" s="10"/>
      <c r="D118" s="10"/>
      <c r="E118" s="15"/>
      <c r="F118" s="12"/>
      <c r="G118" s="10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0"/>
      <c r="S118" s="14"/>
      <c r="T118" s="14"/>
      <c r="U118" s="10"/>
      <c r="V118" s="15"/>
      <c r="W118" s="10"/>
    </row>
    <row r="119" spans="1:23" x14ac:dyDescent="0.2">
      <c r="A119" s="10"/>
      <c r="B119" s="10"/>
      <c r="C119" s="10"/>
      <c r="D119" s="10"/>
      <c r="E119" s="15"/>
      <c r="F119" s="12"/>
      <c r="G119" s="10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0"/>
      <c r="S119" s="14"/>
      <c r="T119" s="14"/>
      <c r="U119" s="10"/>
      <c r="V119" s="15"/>
      <c r="W119" s="10"/>
    </row>
    <row r="120" spans="1:23" x14ac:dyDescent="0.2">
      <c r="A120" s="10"/>
      <c r="B120" s="10"/>
      <c r="C120" s="10"/>
      <c r="D120" s="10"/>
      <c r="E120" s="15"/>
      <c r="F120" s="12"/>
      <c r="G120" s="10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0"/>
      <c r="S120" s="14"/>
      <c r="T120" s="14"/>
      <c r="U120" s="10"/>
      <c r="V120" s="15"/>
      <c r="W120" s="10"/>
    </row>
    <row r="121" spans="1:23" x14ac:dyDescent="0.2">
      <c r="A121" s="10"/>
      <c r="B121" s="10"/>
      <c r="C121" s="10"/>
      <c r="D121" s="10"/>
      <c r="E121" s="15"/>
      <c r="F121" s="12"/>
      <c r="G121" s="10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0"/>
      <c r="S121" s="14"/>
      <c r="T121" s="14"/>
      <c r="U121" s="10"/>
      <c r="V121" s="15"/>
      <c r="W121" s="10"/>
    </row>
    <row r="122" spans="1:23" x14ac:dyDescent="0.2">
      <c r="A122" s="10"/>
      <c r="B122" s="10"/>
      <c r="C122" s="10"/>
      <c r="D122" s="10"/>
      <c r="E122" s="15"/>
      <c r="F122" s="12"/>
      <c r="G122" s="10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0"/>
      <c r="S122" s="14"/>
      <c r="T122" s="14"/>
      <c r="U122" s="10"/>
      <c r="V122" s="15"/>
      <c r="W122" s="10"/>
    </row>
    <row r="123" spans="1:23" x14ac:dyDescent="0.2">
      <c r="A123" s="10"/>
      <c r="B123" s="10"/>
      <c r="C123" s="10"/>
      <c r="D123" s="10"/>
      <c r="E123" s="15"/>
      <c r="F123" s="12"/>
      <c r="G123" s="10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0"/>
      <c r="S123" s="14"/>
      <c r="T123" s="14"/>
      <c r="U123" s="10"/>
      <c r="V123" s="15"/>
      <c r="W123" s="10"/>
    </row>
    <row r="124" spans="1:23" x14ac:dyDescent="0.2">
      <c r="A124" s="10"/>
      <c r="B124" s="10"/>
      <c r="C124" s="10"/>
      <c r="D124" s="10"/>
      <c r="E124" s="15"/>
      <c r="F124" s="12"/>
      <c r="G124" s="10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0"/>
      <c r="S124" s="14"/>
      <c r="T124" s="14"/>
      <c r="U124" s="10"/>
      <c r="V124" s="15"/>
      <c r="W124" s="10"/>
    </row>
    <row r="125" spans="1:23" x14ac:dyDescent="0.2">
      <c r="A125" s="10"/>
      <c r="B125" s="10"/>
      <c r="C125" s="10"/>
      <c r="D125" s="10"/>
      <c r="E125" s="15"/>
      <c r="F125" s="12"/>
      <c r="G125" s="10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0"/>
      <c r="S125" s="14"/>
      <c r="T125" s="14"/>
      <c r="U125" s="10"/>
      <c r="V125" s="15"/>
      <c r="W125" s="10"/>
    </row>
    <row r="126" spans="1:23" x14ac:dyDescent="0.2">
      <c r="A126" s="10"/>
      <c r="B126" s="10"/>
      <c r="C126" s="10"/>
      <c r="D126" s="10"/>
      <c r="E126" s="15"/>
      <c r="F126" s="12"/>
      <c r="G126" s="10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0"/>
      <c r="S126" s="14"/>
      <c r="T126" s="14"/>
      <c r="U126" s="10"/>
      <c r="V126" s="15"/>
      <c r="W126" s="10"/>
    </row>
    <row r="256" spans="1:17" x14ac:dyDescent="0.2">
      <c r="A256" s="5"/>
      <c r="C256" s="5"/>
      <c r="F256" s="7"/>
      <c r="I256" s="6"/>
      <c r="J256" s="6"/>
      <c r="K256" s="6"/>
      <c r="Q256" s="6"/>
    </row>
    <row r="257" spans="1:19" x14ac:dyDescent="0.2">
      <c r="A257" s="5"/>
      <c r="C257" s="5"/>
      <c r="F257" s="7"/>
      <c r="I257" s="6"/>
      <c r="J257" s="6"/>
      <c r="K257" s="6"/>
      <c r="Q257" s="6"/>
    </row>
    <row r="258" spans="1:19" x14ac:dyDescent="0.2">
      <c r="C258" s="4"/>
      <c r="D258" s="4"/>
      <c r="E258" s="4"/>
      <c r="F258" s="4"/>
      <c r="G258" s="4"/>
      <c r="I258" s="8"/>
      <c r="J258" s="8"/>
      <c r="K258" s="8"/>
    </row>
    <row r="259" spans="1:19" x14ac:dyDescent="0.2">
      <c r="C259" s="4"/>
      <c r="D259" s="4"/>
      <c r="E259" s="4"/>
      <c r="F259" s="4"/>
      <c r="G259" s="4"/>
    </row>
    <row r="260" spans="1:19" x14ac:dyDescent="0.2">
      <c r="C260" s="4"/>
      <c r="D260" s="4"/>
      <c r="E260" s="4"/>
      <c r="F260" s="4"/>
      <c r="G260" s="4"/>
    </row>
    <row r="261" spans="1:19" x14ac:dyDescent="0.2">
      <c r="C261" s="4"/>
      <c r="D261" s="4"/>
      <c r="E261" s="4"/>
      <c r="F261" s="4"/>
      <c r="G261" s="4"/>
    </row>
    <row r="262" spans="1:19" x14ac:dyDescent="0.2">
      <c r="C262" s="4"/>
      <c r="D262" s="4"/>
      <c r="E262" s="4"/>
      <c r="F262" s="6"/>
      <c r="G262" s="6"/>
      <c r="H262" s="6"/>
      <c r="J262" s="6"/>
      <c r="Q262" s="6"/>
      <c r="R262" s="6"/>
      <c r="S262" s="6"/>
    </row>
    <row r="263" spans="1:19" x14ac:dyDescent="0.2">
      <c r="C263" s="4"/>
      <c r="D263" s="4"/>
      <c r="E263" s="4"/>
      <c r="F263" s="4"/>
      <c r="G263" s="4"/>
      <c r="R263" s="4"/>
    </row>
    <row r="264" spans="1:19" x14ac:dyDescent="0.2">
      <c r="C264" s="4"/>
      <c r="D264" s="4"/>
      <c r="E264" s="4"/>
      <c r="F264" s="4"/>
      <c r="G264" s="4"/>
      <c r="R264" s="4"/>
    </row>
    <row r="265" spans="1:19" x14ac:dyDescent="0.2">
      <c r="C265" s="4"/>
      <c r="D265" s="4"/>
      <c r="E265" s="4"/>
      <c r="F265" s="6"/>
      <c r="G265" s="4"/>
      <c r="H265" s="6"/>
      <c r="Q265" s="6"/>
      <c r="R265" s="6"/>
      <c r="S265" s="6"/>
    </row>
    <row r="266" spans="1:19" x14ac:dyDescent="0.2">
      <c r="C266" s="4"/>
      <c r="D266" s="4"/>
      <c r="E266" s="4"/>
      <c r="F266" s="4"/>
      <c r="G266" s="4"/>
      <c r="R266" s="4"/>
    </row>
    <row r="267" spans="1:19" x14ac:dyDescent="0.2">
      <c r="C267" s="4"/>
      <c r="D267" s="4"/>
      <c r="E267" s="4"/>
      <c r="F267" s="4"/>
      <c r="G267" s="4"/>
      <c r="J267" s="6"/>
      <c r="R267" s="4"/>
    </row>
  </sheetData>
  <mergeCells count="36">
    <mergeCell ref="A24:B24"/>
    <mergeCell ref="C23:E23"/>
    <mergeCell ref="C29:E29"/>
    <mergeCell ref="E52:G52"/>
    <mergeCell ref="A52:B52"/>
    <mergeCell ref="C52:D52"/>
    <mergeCell ref="A47:B47"/>
    <mergeCell ref="A35:B35"/>
    <mergeCell ref="M24:O24"/>
    <mergeCell ref="M25:N25"/>
    <mergeCell ref="N5:S5"/>
    <mergeCell ref="E27:H27"/>
    <mergeCell ref="C24:E24"/>
    <mergeCell ref="A23:B23"/>
    <mergeCell ref="A4:B4"/>
    <mergeCell ref="C4:D4"/>
    <mergeCell ref="A13:F13"/>
    <mergeCell ref="A14:F14"/>
    <mergeCell ref="A28:B28"/>
    <mergeCell ref="A29:B29"/>
    <mergeCell ref="F62:G62"/>
    <mergeCell ref="A74:B74"/>
    <mergeCell ref="A41:B41"/>
    <mergeCell ref="A42:B42"/>
    <mergeCell ref="A40:C40"/>
    <mergeCell ref="E33:H33"/>
    <mergeCell ref="A34:B34"/>
    <mergeCell ref="C28:E28"/>
    <mergeCell ref="A68:B68"/>
    <mergeCell ref="A46:B46"/>
    <mergeCell ref="A67:B67"/>
    <mergeCell ref="A78:C78"/>
    <mergeCell ref="E78:G78"/>
    <mergeCell ref="E82:G82"/>
    <mergeCell ref="A82:C82"/>
    <mergeCell ref="B90:F90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workbookViewId="0"/>
  </sheetViews>
  <sheetFormatPr baseColWidth="10"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42" t="s">
        <v>66</v>
      </c>
      <c r="C1" s="42"/>
      <c r="D1" s="49"/>
      <c r="E1" s="49"/>
      <c r="F1" s="49"/>
    </row>
    <row r="2" spans="2:6" x14ac:dyDescent="0.2">
      <c r="B2" s="42" t="s">
        <v>67</v>
      </c>
      <c r="C2" s="42"/>
      <c r="D2" s="49"/>
      <c r="E2" s="49"/>
      <c r="F2" s="49"/>
    </row>
    <row r="3" spans="2:6" x14ac:dyDescent="0.2">
      <c r="B3" s="43"/>
      <c r="C3" s="43"/>
      <c r="D3" s="50"/>
      <c r="E3" s="50"/>
      <c r="F3" s="50"/>
    </row>
    <row r="4" spans="2:6" ht="63.75" x14ac:dyDescent="0.2">
      <c r="B4" s="43" t="s">
        <v>68</v>
      </c>
      <c r="C4" s="43"/>
      <c r="D4" s="50"/>
      <c r="E4" s="50"/>
      <c r="F4" s="50"/>
    </row>
    <row r="5" spans="2:6" x14ac:dyDescent="0.2">
      <c r="B5" s="43"/>
      <c r="C5" s="43"/>
      <c r="D5" s="50"/>
      <c r="E5" s="50"/>
      <c r="F5" s="50"/>
    </row>
    <row r="6" spans="2:6" x14ac:dyDescent="0.2">
      <c r="B6" s="42" t="s">
        <v>69</v>
      </c>
      <c r="C6" s="42"/>
      <c r="D6" s="49"/>
      <c r="E6" s="49" t="s">
        <v>70</v>
      </c>
      <c r="F6" s="49" t="s">
        <v>71</v>
      </c>
    </row>
    <row r="7" spans="2:6" ht="13.5" thickBot="1" x14ac:dyDescent="0.25">
      <c r="B7" s="43"/>
      <c r="C7" s="43"/>
      <c r="D7" s="50"/>
      <c r="E7" s="50"/>
      <c r="F7" s="50"/>
    </row>
    <row r="8" spans="2:6" ht="38.25" x14ac:dyDescent="0.2">
      <c r="B8" s="44" t="s">
        <v>72</v>
      </c>
      <c r="C8" s="45"/>
      <c r="D8" s="51"/>
      <c r="E8" s="51">
        <v>12</v>
      </c>
      <c r="F8" s="52"/>
    </row>
    <row r="9" spans="2:6" x14ac:dyDescent="0.2">
      <c r="B9" s="46"/>
      <c r="C9" s="43"/>
      <c r="D9" s="50"/>
      <c r="E9" s="53" t="s">
        <v>73</v>
      </c>
      <c r="F9" s="54" t="s">
        <v>80</v>
      </c>
    </row>
    <row r="10" spans="2:6" x14ac:dyDescent="0.2">
      <c r="B10" s="46"/>
      <c r="C10" s="43"/>
      <c r="D10" s="50"/>
      <c r="E10" s="53" t="s">
        <v>74</v>
      </c>
      <c r="F10" s="54" t="s">
        <v>81</v>
      </c>
    </row>
    <row r="11" spans="2:6" x14ac:dyDescent="0.2">
      <c r="B11" s="46"/>
      <c r="C11" s="43"/>
      <c r="D11" s="50"/>
      <c r="E11" s="53" t="s">
        <v>75</v>
      </c>
      <c r="F11" s="54" t="s">
        <v>82</v>
      </c>
    </row>
    <row r="12" spans="2:6" x14ac:dyDescent="0.2">
      <c r="B12" s="46"/>
      <c r="C12" s="43"/>
      <c r="D12" s="50"/>
      <c r="E12" s="53" t="s">
        <v>76</v>
      </c>
      <c r="F12" s="54"/>
    </row>
    <row r="13" spans="2:6" x14ac:dyDescent="0.2">
      <c r="B13" s="46"/>
      <c r="C13" s="43"/>
      <c r="D13" s="50"/>
      <c r="E13" s="53" t="s">
        <v>77</v>
      </c>
      <c r="F13" s="54"/>
    </row>
    <row r="14" spans="2:6" x14ac:dyDescent="0.2">
      <c r="B14" s="46"/>
      <c r="C14" s="43"/>
      <c r="D14" s="50"/>
      <c r="E14" s="53" t="s">
        <v>78</v>
      </c>
      <c r="F14" s="54"/>
    </row>
    <row r="15" spans="2:6" ht="13.5" thickBot="1" x14ac:dyDescent="0.25">
      <c r="B15" s="47"/>
      <c r="C15" s="48"/>
      <c r="D15" s="55"/>
      <c r="E15" s="56" t="s">
        <v>79</v>
      </c>
      <c r="F15" s="57"/>
    </row>
    <row r="16" spans="2:6" x14ac:dyDescent="0.2">
      <c r="B16" s="43"/>
      <c r="C16" s="43"/>
      <c r="D16" s="50"/>
      <c r="E16" s="50"/>
      <c r="F16" s="50"/>
    </row>
    <row r="17" spans="2:6" x14ac:dyDescent="0.2">
      <c r="B17" s="43"/>
      <c r="C17" s="43"/>
      <c r="D17" s="50"/>
      <c r="E17" s="50"/>
      <c r="F17" s="50"/>
    </row>
  </sheetData>
  <hyperlinks>
    <hyperlink ref="E9" location="'Eichung'!A14" display="'Eichung'!A14"/>
    <hyperlink ref="E10" location="'Eichung'!A42" display="'Eichung'!A42"/>
    <hyperlink ref="E11" location="'Eichung'!A47" display="'Eichung'!A47"/>
    <hyperlink ref="E12" location="'Eichung'!F53:F58" display="'Eichung'!F53:F58"/>
    <hyperlink ref="E13" location="'Eichung'!A68" display="'Eichung'!A68"/>
    <hyperlink ref="E14" location="'Eichung'!B90" display="'Eichung'!B90"/>
    <hyperlink ref="E15" location="'Eichung'!F90" display="'Eichung'!F90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13</vt:i4>
      </vt:variant>
    </vt:vector>
  </HeadingPairs>
  <TitlesOfParts>
    <vt:vector size="15" baseType="lpstr">
      <vt:lpstr>Eichung</vt:lpstr>
      <vt:lpstr>Kompatibilitätsbericht</vt:lpstr>
      <vt:lpstr>Eichung!Chan</vt:lpstr>
      <vt:lpstr>Eichung!Cnt</vt:lpstr>
      <vt:lpstr>Eichung!Druckbereich</vt:lpstr>
      <vt:lpstr>Eichung!En</vt:lpstr>
      <vt:lpstr>Eichung!Ff</vt:lpstr>
      <vt:lpstr>Eichung!Form</vt:lpstr>
      <vt:lpstr>Eichung!Plot</vt:lpstr>
      <vt:lpstr>Eichung!pp</vt:lpstr>
      <vt:lpstr>Eichung!qq</vt:lpstr>
      <vt:lpstr>Eichung!Shift</vt:lpstr>
      <vt:lpstr>Eichung!Start</vt:lpstr>
      <vt:lpstr>Eichung!versuch4beta_Cs137</vt:lpstr>
      <vt:lpstr>Eichung!Wicht</vt:lpstr>
    </vt:vector>
  </TitlesOfParts>
  <Company>Strahlenzentrum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</dc:creator>
  <cp:lastModifiedBy>huber</cp:lastModifiedBy>
  <dcterms:created xsi:type="dcterms:W3CDTF">2006-01-18T14:15:52Z</dcterms:created>
  <dcterms:modified xsi:type="dcterms:W3CDTF">2023-10-04T10:31:47Z</dcterms:modified>
</cp:coreProperties>
</file>